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0" windowWidth="27320" windowHeight="15360" firstSheet="4" activeTab="12"/>
  </bookViews>
  <sheets>
    <sheet name="Test " sheetId="1" r:id="rId1"/>
    <sheet name="MVPPGC" sheetId="2" r:id="rId2"/>
    <sheet name="MVPCC" sheetId="3" r:id="rId3"/>
    <sheet name="Efficiency Measure" sheetId="4" r:id="rId4"/>
    <sheet name="Sheet1" sheetId="14" r:id="rId5"/>
    <sheet name="Other Copulas Models" sheetId="5" r:id="rId6"/>
    <sheet name="Variance-Covariance" sheetId="6" r:id="rId7"/>
    <sheet name="MVPPGC-Estimations" sheetId="8" r:id="rId8"/>
    <sheet name="MVPCC-Estimations" sheetId="10" r:id="rId9"/>
    <sheet name="MVPPGC-Constant only" sheetId="9" r:id="rId10"/>
    <sheet name="MVPCC-Constant only" sheetId="11" r:id="rId11"/>
    <sheet name="Non-Nested Test" sheetId="12" r:id="rId12"/>
    <sheet name="Adjusted AIC and BIC" sheetId="13" r:id="rId13"/>
  </sheets>
  <externalReferences>
    <externalReference r:id="rId14"/>
  </externalReferences>
  <definedNames>
    <definedName name="_xlnm._FilterDatabase" localSheetId="5" hidden="1">'Other Copulas Models'!$A$1:$I$1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S11" i="6"/>
  <c r="W11" i="6"/>
  <c r="H29" i="6"/>
  <c r="L29" i="6"/>
  <c r="W7" i="6"/>
  <c r="W8" i="6"/>
  <c r="W9" i="6"/>
  <c r="W6" i="6"/>
  <c r="S7" i="6"/>
  <c r="S8" i="6"/>
  <c r="S9" i="6"/>
  <c r="S6" i="6"/>
  <c r="H55" i="6"/>
  <c r="F55" i="6"/>
  <c r="H54" i="6"/>
  <c r="F54" i="6"/>
  <c r="H53" i="6"/>
  <c r="F53" i="6"/>
  <c r="H52" i="6"/>
  <c r="F52" i="6"/>
  <c r="H50" i="6"/>
  <c r="F50" i="6"/>
  <c r="H49" i="6"/>
  <c r="F49" i="6"/>
  <c r="H48" i="6"/>
  <c r="F48" i="6"/>
  <c r="H47" i="6"/>
  <c r="F47" i="6"/>
  <c r="H45" i="6"/>
  <c r="F45" i="6"/>
  <c r="H44" i="6"/>
  <c r="F44" i="6"/>
  <c r="H43" i="6"/>
  <c r="F43" i="6"/>
  <c r="H42" i="6"/>
  <c r="F42" i="6"/>
  <c r="E40" i="6"/>
  <c r="F40" i="6"/>
  <c r="D40" i="6"/>
  <c r="H40" i="6"/>
  <c r="H39" i="6"/>
  <c r="F39" i="6"/>
  <c r="H38" i="6"/>
  <c r="F38" i="6"/>
  <c r="H37" i="6"/>
  <c r="F37" i="6"/>
  <c r="L10" i="6"/>
  <c r="L11" i="6"/>
  <c r="L12" i="6"/>
  <c r="L13" i="6"/>
  <c r="L15" i="6"/>
  <c r="L16" i="6"/>
  <c r="L17" i="6"/>
  <c r="L18" i="6"/>
  <c r="L20" i="6"/>
  <c r="L21" i="6"/>
  <c r="L22" i="6"/>
  <c r="L23" i="6"/>
  <c r="L6" i="6"/>
  <c r="L7" i="6"/>
  <c r="L5" i="6"/>
  <c r="H6" i="6"/>
  <c r="H7" i="6"/>
  <c r="H10" i="6"/>
  <c r="H11" i="6"/>
  <c r="H12" i="6"/>
  <c r="H13" i="6"/>
  <c r="H15" i="6"/>
  <c r="H16" i="6"/>
  <c r="H17" i="6"/>
  <c r="H18" i="6"/>
  <c r="H20" i="6"/>
  <c r="H21" i="6"/>
  <c r="H22" i="6"/>
  <c r="H23" i="6"/>
  <c r="H5" i="6"/>
  <c r="Y34" i="14"/>
  <c r="Y33" i="14"/>
  <c r="X11" i="14"/>
  <c r="X13" i="14"/>
  <c r="X14" i="14"/>
  <c r="X15" i="14"/>
  <c r="X19" i="14"/>
  <c r="X21" i="14"/>
  <c r="X22" i="14"/>
  <c r="X23" i="14"/>
  <c r="X27" i="14"/>
  <c r="X29" i="14"/>
  <c r="X30" i="14"/>
  <c r="X31" i="14"/>
  <c r="W4" i="14"/>
  <c r="X4" i="14"/>
  <c r="W5" i="14"/>
  <c r="X5" i="14"/>
  <c r="W6" i="14"/>
  <c r="X6" i="14"/>
  <c r="W7" i="14"/>
  <c r="X7" i="14"/>
  <c r="W8" i="14"/>
  <c r="X8" i="14"/>
  <c r="W9" i="14"/>
  <c r="X9" i="14"/>
  <c r="W10" i="14"/>
  <c r="X10" i="14"/>
  <c r="W11" i="14"/>
  <c r="W12" i="14"/>
  <c r="X12" i="14"/>
  <c r="W13" i="14"/>
  <c r="W14" i="14"/>
  <c r="W15" i="14"/>
  <c r="W16" i="14"/>
  <c r="X16" i="14"/>
  <c r="W17" i="14"/>
  <c r="X17" i="14"/>
  <c r="W18" i="14"/>
  <c r="X18" i="14"/>
  <c r="W19" i="14"/>
  <c r="W20" i="14"/>
  <c r="X20" i="14"/>
  <c r="W21" i="14"/>
  <c r="W22" i="14"/>
  <c r="W23" i="14"/>
  <c r="W24" i="14"/>
  <c r="X24" i="14"/>
  <c r="W25" i="14"/>
  <c r="X25" i="14"/>
  <c r="W26" i="14"/>
  <c r="X26" i="14"/>
  <c r="W27" i="14"/>
  <c r="W28" i="14"/>
  <c r="X28" i="14"/>
  <c r="W29" i="14"/>
  <c r="W30" i="14"/>
  <c r="W31" i="14"/>
  <c r="W3" i="14"/>
  <c r="X3" i="14"/>
  <c r="V4" i="14"/>
  <c r="V3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" i="14"/>
  <c r="V33" i="14"/>
  <c r="R46" i="14"/>
  <c r="Q7" i="14"/>
  <c r="Q8" i="14"/>
  <c r="Q9" i="14"/>
  <c r="Q11" i="14"/>
  <c r="Q16" i="14"/>
  <c r="Q17" i="14"/>
  <c r="Q19" i="14"/>
  <c r="Q24" i="14"/>
  <c r="Q25" i="14"/>
  <c r="Q27" i="14"/>
  <c r="Q32" i="14"/>
  <c r="Q33" i="14"/>
  <c r="Q35" i="14"/>
  <c r="Q40" i="14"/>
  <c r="Q41" i="14"/>
  <c r="Q43" i="14"/>
  <c r="P4" i="14"/>
  <c r="Q4" i="14"/>
  <c r="P5" i="14"/>
  <c r="Q5" i="14"/>
  <c r="P6" i="14"/>
  <c r="Q6" i="14"/>
  <c r="P7" i="14"/>
  <c r="P8" i="14"/>
  <c r="P9" i="14"/>
  <c r="P10" i="14"/>
  <c r="Q10" i="14"/>
  <c r="P11" i="14"/>
  <c r="P12" i="14"/>
  <c r="Q12" i="14"/>
  <c r="P13" i="14"/>
  <c r="Q13" i="14"/>
  <c r="P14" i="14"/>
  <c r="Q14" i="14"/>
  <c r="P15" i="14"/>
  <c r="Q15" i="14"/>
  <c r="P16" i="14"/>
  <c r="P17" i="14"/>
  <c r="P18" i="14"/>
  <c r="Q18" i="14"/>
  <c r="P19" i="14"/>
  <c r="P20" i="14"/>
  <c r="Q20" i="14"/>
  <c r="P21" i="14"/>
  <c r="Q21" i="14"/>
  <c r="P22" i="14"/>
  <c r="Q22" i="14"/>
  <c r="P23" i="14"/>
  <c r="Q23" i="14"/>
  <c r="P24" i="14"/>
  <c r="P25" i="14"/>
  <c r="P26" i="14"/>
  <c r="Q26" i="14"/>
  <c r="P27" i="14"/>
  <c r="P28" i="14"/>
  <c r="Q28" i="14"/>
  <c r="P29" i="14"/>
  <c r="Q29" i="14"/>
  <c r="P30" i="14"/>
  <c r="Q30" i="14"/>
  <c r="P31" i="14"/>
  <c r="Q31" i="14"/>
  <c r="P32" i="14"/>
  <c r="P33" i="14"/>
  <c r="P34" i="14"/>
  <c r="Q34" i="14"/>
  <c r="P35" i="14"/>
  <c r="P36" i="14"/>
  <c r="Q36" i="14"/>
  <c r="P37" i="14"/>
  <c r="Q37" i="14"/>
  <c r="P38" i="14"/>
  <c r="Q38" i="14"/>
  <c r="P39" i="14"/>
  <c r="Q39" i="14"/>
  <c r="P40" i="14"/>
  <c r="P41" i="14"/>
  <c r="P42" i="14"/>
  <c r="Q42" i="14"/>
  <c r="P43" i="14"/>
  <c r="P44" i="14"/>
  <c r="Q44" i="14"/>
  <c r="P45" i="14"/>
  <c r="Q45" i="14"/>
  <c r="P3" i="14"/>
  <c r="Q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3" i="14"/>
  <c r="O49" i="14"/>
  <c r="Q46" i="14"/>
  <c r="S46" i="14"/>
  <c r="X33" i="14"/>
  <c r="O48" i="14"/>
  <c r="K17" i="12"/>
  <c r="J17" i="12"/>
  <c r="E53" i="13"/>
  <c r="E52" i="13"/>
  <c r="E51" i="13"/>
  <c r="E50" i="13"/>
  <c r="E46" i="13"/>
  <c r="I35" i="13"/>
  <c r="E35" i="13"/>
  <c r="F35" i="13"/>
  <c r="G35" i="13"/>
  <c r="H35" i="13"/>
  <c r="D35" i="13"/>
  <c r="I34" i="13"/>
  <c r="E34" i="13"/>
  <c r="F34" i="13"/>
  <c r="G34" i="13"/>
  <c r="H34" i="13"/>
  <c r="D34" i="13"/>
  <c r="I33" i="13"/>
  <c r="E33" i="13"/>
  <c r="F33" i="13"/>
  <c r="G33" i="13"/>
  <c r="H33" i="13"/>
  <c r="D33" i="13"/>
  <c r="W15" i="6"/>
  <c r="W16" i="6"/>
  <c r="W17" i="6"/>
  <c r="W14" i="6"/>
  <c r="P24" i="13"/>
  <c r="P23" i="13"/>
  <c r="P22" i="13"/>
  <c r="O24" i="13"/>
  <c r="O23" i="13"/>
  <c r="O22" i="13"/>
  <c r="N24" i="13"/>
  <c r="N23" i="13"/>
  <c r="N22" i="13"/>
  <c r="M24" i="13"/>
  <c r="M23" i="13"/>
  <c r="M22" i="13"/>
  <c r="F13" i="13"/>
  <c r="E13" i="13"/>
  <c r="E14" i="13"/>
  <c r="F14" i="13"/>
  <c r="H10" i="13"/>
  <c r="H12" i="13"/>
  <c r="E23" i="3"/>
  <c r="H11" i="13"/>
  <c r="H13" i="13"/>
  <c r="E8" i="12"/>
  <c r="D8" i="12"/>
  <c r="D10" i="12"/>
  <c r="D14" i="12"/>
  <c r="D15" i="12"/>
  <c r="D12" i="12"/>
  <c r="N8" i="2"/>
  <c r="K14" i="2"/>
  <c r="K13" i="2"/>
  <c r="D17" i="12"/>
  <c r="R4" i="4"/>
  <c r="AE49" i="4"/>
  <c r="AE50" i="4"/>
  <c r="AE51" i="4"/>
  <c r="AE52" i="4"/>
  <c r="AC49" i="4"/>
  <c r="AD49" i="4"/>
  <c r="AG49" i="4"/>
  <c r="AC50" i="4"/>
  <c r="AD50" i="4"/>
  <c r="AG50" i="4"/>
  <c r="AC51" i="4"/>
  <c r="AD51" i="4"/>
  <c r="AG51" i="4"/>
  <c r="AC52" i="4"/>
  <c r="AD52" i="4"/>
  <c r="AG52" i="4"/>
  <c r="AE5" i="4"/>
  <c r="AF5" i="4"/>
  <c r="AG5" i="4"/>
  <c r="AE6" i="4"/>
  <c r="AF6" i="4"/>
  <c r="AG6" i="4"/>
  <c r="AE7" i="4"/>
  <c r="AF7" i="4"/>
  <c r="AG7" i="4"/>
  <c r="AE8" i="4"/>
  <c r="AF8" i="4"/>
  <c r="AG8" i="4"/>
  <c r="AE9" i="4"/>
  <c r="AF9" i="4"/>
  <c r="AG9" i="4"/>
  <c r="AE10" i="4"/>
  <c r="AF10" i="4"/>
  <c r="AG10" i="4"/>
  <c r="AE11" i="4"/>
  <c r="AF11" i="4"/>
  <c r="AG11" i="4"/>
  <c r="AE12" i="4"/>
  <c r="AF12" i="4"/>
  <c r="AG12" i="4"/>
  <c r="AE13" i="4"/>
  <c r="AF13" i="4"/>
  <c r="AG13" i="4"/>
  <c r="AE14" i="4"/>
  <c r="AF14" i="4"/>
  <c r="AG14" i="4"/>
  <c r="AE15" i="4"/>
  <c r="AF15" i="4"/>
  <c r="AG15" i="4"/>
  <c r="AE16" i="4"/>
  <c r="AF16" i="4"/>
  <c r="AG16" i="4"/>
  <c r="AE17" i="4"/>
  <c r="AF17" i="4"/>
  <c r="AG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E22" i="4"/>
  <c r="AF22" i="4"/>
  <c r="AG22" i="4"/>
  <c r="AE23" i="4"/>
  <c r="AF23" i="4"/>
  <c r="AG23" i="4"/>
  <c r="AE24" i="4"/>
  <c r="AF24" i="4"/>
  <c r="AG24" i="4"/>
  <c r="AE25" i="4"/>
  <c r="AF25" i="4"/>
  <c r="AG25" i="4"/>
  <c r="AE26" i="4"/>
  <c r="AF26" i="4"/>
  <c r="AG26" i="4"/>
  <c r="AE27" i="4"/>
  <c r="AF27" i="4"/>
  <c r="AG27" i="4"/>
  <c r="AE28" i="4"/>
  <c r="AF28" i="4"/>
  <c r="AG28" i="4"/>
  <c r="AE29" i="4"/>
  <c r="AF29" i="4"/>
  <c r="AG29" i="4"/>
  <c r="AE30" i="4"/>
  <c r="AF30" i="4"/>
  <c r="AG30" i="4"/>
  <c r="AE31" i="4"/>
  <c r="AF31" i="4"/>
  <c r="AG31" i="4"/>
  <c r="AE32" i="4"/>
  <c r="AF32" i="4"/>
  <c r="AG32" i="4"/>
  <c r="AE33" i="4"/>
  <c r="AF33" i="4"/>
  <c r="AG33" i="4"/>
  <c r="AE34" i="4"/>
  <c r="AF34" i="4"/>
  <c r="AG34" i="4"/>
  <c r="AE35" i="4"/>
  <c r="AF35" i="4"/>
  <c r="AG35" i="4"/>
  <c r="AE37" i="4"/>
  <c r="AF37" i="4"/>
  <c r="AG37" i="4"/>
  <c r="AE38" i="4"/>
  <c r="AF38" i="4"/>
  <c r="AG38" i="4"/>
  <c r="AE39" i="4"/>
  <c r="AF39" i="4"/>
  <c r="AG39" i="4"/>
  <c r="AE40" i="4"/>
  <c r="AF40" i="4"/>
  <c r="AG40" i="4"/>
  <c r="AE41" i="4"/>
  <c r="AF41" i="4"/>
  <c r="AG41" i="4"/>
  <c r="AE42" i="4"/>
  <c r="AF42" i="4"/>
  <c r="AG42" i="4"/>
  <c r="AG4" i="4"/>
  <c r="AF4" i="4"/>
  <c r="AE4" i="4"/>
  <c r="Z5" i="4"/>
  <c r="Z6" i="4"/>
  <c r="Z7" i="4"/>
  <c r="Z8" i="4"/>
  <c r="Z9" i="4"/>
  <c r="Z10" i="4"/>
  <c r="Z11" i="4"/>
  <c r="Z50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" i="4"/>
  <c r="Z52" i="4"/>
  <c r="T5" i="4"/>
  <c r="T6" i="4"/>
  <c r="T52" i="4"/>
  <c r="T7" i="4"/>
  <c r="T51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7" i="4"/>
  <c r="T38" i="4"/>
  <c r="T39" i="4"/>
  <c r="T40" i="4"/>
  <c r="T41" i="4"/>
  <c r="T42" i="4"/>
  <c r="T4" i="4"/>
  <c r="Q51" i="4"/>
  <c r="R51" i="4"/>
  <c r="V51" i="4"/>
  <c r="W51" i="4"/>
  <c r="X51" i="4"/>
  <c r="Q52" i="4"/>
  <c r="R52" i="4"/>
  <c r="V52" i="4"/>
  <c r="W52" i="4"/>
  <c r="X52" i="4"/>
  <c r="P52" i="4"/>
  <c r="P51" i="4"/>
  <c r="Q50" i="4"/>
  <c r="R50" i="4"/>
  <c r="V50" i="4"/>
  <c r="W50" i="4"/>
  <c r="X50" i="4"/>
  <c r="P50" i="4"/>
  <c r="Q49" i="4"/>
  <c r="R49" i="4"/>
  <c r="V49" i="4"/>
  <c r="W49" i="4"/>
  <c r="X49" i="4"/>
  <c r="P49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" i="4"/>
  <c r="R37" i="4"/>
  <c r="R38" i="4"/>
  <c r="R39" i="4"/>
  <c r="R40" i="4"/>
  <c r="R41" i="4"/>
  <c r="R42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G8" i="6"/>
  <c r="H8" i="6"/>
  <c r="D8" i="6"/>
  <c r="L8" i="6"/>
  <c r="L30" i="6"/>
  <c r="L31" i="6"/>
  <c r="H31" i="6"/>
  <c r="H30" i="6"/>
  <c r="Z49" i="4"/>
  <c r="Z51" i="4"/>
  <c r="T49" i="4"/>
  <c r="T50" i="4"/>
  <c r="V4" i="4"/>
  <c r="V5" i="4"/>
  <c r="V6" i="4"/>
  <c r="V7" i="4"/>
  <c r="Y7" i="4"/>
  <c r="V8" i="4"/>
  <c r="V9" i="4"/>
  <c r="V10" i="4"/>
  <c r="V11" i="4"/>
  <c r="V12" i="4"/>
  <c r="V13" i="4"/>
  <c r="V14" i="4"/>
  <c r="V15" i="4"/>
  <c r="Y15" i="4"/>
  <c r="V16" i="4"/>
  <c r="V17" i="4"/>
  <c r="V18" i="4"/>
  <c r="V19" i="4"/>
  <c r="V20" i="4"/>
  <c r="V21" i="4"/>
  <c r="V22" i="4"/>
  <c r="V23" i="4"/>
  <c r="Y23" i="4"/>
  <c r="V24" i="4"/>
  <c r="V25" i="4"/>
  <c r="V26" i="4"/>
  <c r="V27" i="4"/>
  <c r="V28" i="4"/>
  <c r="V29" i="4"/>
  <c r="V30" i="4"/>
  <c r="V31" i="4"/>
  <c r="Y31" i="4"/>
  <c r="V32" i="4"/>
  <c r="V33" i="4"/>
  <c r="V34" i="4"/>
  <c r="V35" i="4"/>
  <c r="V36" i="4"/>
  <c r="V37" i="4"/>
  <c r="V38" i="4"/>
  <c r="V39" i="4"/>
  <c r="Y39" i="4"/>
  <c r="V40" i="4"/>
  <c r="V41" i="4"/>
  <c r="V42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7" i="4"/>
  <c r="Q38" i="4"/>
  <c r="Q39" i="4"/>
  <c r="Q40" i="4"/>
  <c r="Q41" i="4"/>
  <c r="Q42" i="4"/>
  <c r="Q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S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S34" i="4"/>
  <c r="P35" i="4"/>
  <c r="S35" i="4"/>
  <c r="P37" i="4"/>
  <c r="P38" i="4"/>
  <c r="P39" i="4"/>
  <c r="P40" i="4"/>
  <c r="P41" i="4"/>
  <c r="P42" i="4"/>
  <c r="P4" i="4"/>
  <c r="L46" i="4"/>
  <c r="L45" i="4"/>
  <c r="L44" i="4"/>
  <c r="L43" i="4"/>
  <c r="L42" i="4"/>
  <c r="E42" i="4"/>
  <c r="L41" i="4"/>
  <c r="E41" i="4"/>
  <c r="L40" i="4"/>
  <c r="E40" i="4"/>
  <c r="L39" i="4"/>
  <c r="E39" i="4"/>
  <c r="L38" i="4"/>
  <c r="E38" i="4"/>
  <c r="L37" i="4"/>
  <c r="E37" i="4"/>
  <c r="L36" i="4"/>
  <c r="E36" i="4"/>
  <c r="L35" i="4"/>
  <c r="E35" i="4"/>
  <c r="L34" i="4"/>
  <c r="E34" i="4"/>
  <c r="L33" i="4"/>
  <c r="E33" i="4"/>
  <c r="L32" i="4"/>
  <c r="E32" i="4"/>
  <c r="L31" i="4"/>
  <c r="E31" i="4"/>
  <c r="L30" i="4"/>
  <c r="E30" i="4"/>
  <c r="L29" i="4"/>
  <c r="E29" i="4"/>
  <c r="L28" i="4"/>
  <c r="E28" i="4"/>
  <c r="L27" i="4"/>
  <c r="E27" i="4"/>
  <c r="L26" i="4"/>
  <c r="E26" i="4"/>
  <c r="L25" i="4"/>
  <c r="E25" i="4"/>
  <c r="L24" i="4"/>
  <c r="E24" i="4"/>
  <c r="L23" i="4"/>
  <c r="E23" i="4"/>
  <c r="L22" i="4"/>
  <c r="E22" i="4"/>
  <c r="L21" i="4"/>
  <c r="E21" i="4"/>
  <c r="L20" i="4"/>
  <c r="E20" i="4"/>
  <c r="L19" i="4"/>
  <c r="E19" i="4"/>
  <c r="L18" i="4"/>
  <c r="E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K20" i="3"/>
  <c r="H20" i="3"/>
  <c r="E20" i="3"/>
  <c r="H19" i="3"/>
  <c r="E19" i="3"/>
  <c r="E18" i="3"/>
  <c r="N16" i="3"/>
  <c r="K16" i="3"/>
  <c r="H16" i="3"/>
  <c r="E16" i="3"/>
  <c r="N15" i="3"/>
  <c r="K15" i="3"/>
  <c r="H15" i="3"/>
  <c r="E15" i="3"/>
  <c r="K14" i="3"/>
  <c r="K13" i="3"/>
  <c r="H12" i="3"/>
  <c r="H11" i="3"/>
  <c r="K10" i="3"/>
  <c r="H10" i="3"/>
  <c r="E10" i="3"/>
  <c r="K9" i="3"/>
  <c r="H9" i="3"/>
  <c r="E9" i="3"/>
  <c r="N8" i="3"/>
  <c r="K8" i="3"/>
  <c r="H8" i="3"/>
  <c r="E8" i="3"/>
  <c r="K7" i="3"/>
  <c r="H7" i="3"/>
  <c r="E7" i="3"/>
  <c r="N6" i="3"/>
  <c r="K6" i="3"/>
  <c r="H6" i="3"/>
  <c r="E6" i="3"/>
  <c r="N5" i="3"/>
  <c r="K5" i="3"/>
  <c r="H5" i="3"/>
  <c r="E5" i="3"/>
  <c r="N4" i="3"/>
  <c r="K4" i="3"/>
  <c r="H4" i="3"/>
  <c r="E4" i="3"/>
  <c r="K19" i="2"/>
  <c r="H19" i="2"/>
  <c r="E19" i="2"/>
  <c r="H18" i="2"/>
  <c r="E18" i="2"/>
  <c r="E17" i="2"/>
  <c r="N15" i="2"/>
  <c r="K15" i="2"/>
  <c r="H15" i="2"/>
  <c r="E15" i="2"/>
  <c r="H12" i="2"/>
  <c r="H11" i="2"/>
  <c r="K10" i="2"/>
  <c r="H10" i="2"/>
  <c r="E10" i="2"/>
  <c r="K9" i="2"/>
  <c r="H9" i="2"/>
  <c r="E9" i="2"/>
  <c r="K8" i="2"/>
  <c r="H8" i="2"/>
  <c r="E8" i="2"/>
  <c r="K7" i="2"/>
  <c r="H7" i="2"/>
  <c r="E7" i="2"/>
  <c r="N6" i="2"/>
  <c r="K6" i="2"/>
  <c r="H6" i="2"/>
  <c r="E6" i="2"/>
  <c r="N5" i="2"/>
  <c r="K5" i="2"/>
  <c r="H5" i="2"/>
  <c r="E5" i="2"/>
  <c r="N4" i="2"/>
  <c r="K4" i="2"/>
  <c r="H4" i="2"/>
  <c r="E4" i="2"/>
  <c r="F4" i="1"/>
  <c r="F5" i="1"/>
  <c r="F6" i="1"/>
  <c r="F3" i="1"/>
  <c r="E6" i="1"/>
  <c r="E5" i="1"/>
  <c r="E4" i="1"/>
  <c r="E3" i="1"/>
  <c r="S20" i="4"/>
  <c r="Y37" i="4"/>
  <c r="Y29" i="4"/>
  <c r="Y21" i="4"/>
  <c r="Y13" i="4"/>
  <c r="Y5" i="4"/>
  <c r="S18" i="4"/>
  <c r="S29" i="4"/>
  <c r="S13" i="4"/>
  <c r="Y34" i="4"/>
  <c r="S25" i="4"/>
  <c r="S9" i="4"/>
  <c r="S33" i="4"/>
  <c r="S17" i="4"/>
  <c r="Y28" i="4"/>
  <c r="Y27" i="4"/>
  <c r="Y10" i="4"/>
  <c r="Y36" i="4"/>
  <c r="S28" i="4"/>
  <c r="S12" i="4"/>
  <c r="S32" i="4"/>
  <c r="S24" i="4"/>
  <c r="S16" i="4"/>
  <c r="S8" i="4"/>
  <c r="Y40" i="4"/>
  <c r="Y32" i="4"/>
  <c r="Y24" i="4"/>
  <c r="Y16" i="4"/>
  <c r="Y8" i="4"/>
  <c r="Y4" i="4"/>
  <c r="S27" i="4"/>
  <c r="S11" i="4"/>
  <c r="S31" i="4"/>
  <c r="S23" i="4"/>
  <c r="S15" i="4"/>
  <c r="S7" i="4"/>
  <c r="S4" i="4"/>
  <c r="S26" i="4"/>
  <c r="S10" i="4"/>
  <c r="S38" i="4"/>
  <c r="S30" i="4"/>
  <c r="S22" i="4"/>
  <c r="S14" i="4"/>
  <c r="S6" i="4"/>
  <c r="S37" i="4"/>
  <c r="S21" i="4"/>
  <c r="S5" i="4"/>
  <c r="Y20" i="4"/>
  <c r="Y19" i="4"/>
  <c r="Y42" i="4"/>
  <c r="Y26" i="4"/>
  <c r="Y18" i="4"/>
  <c r="S42" i="4"/>
  <c r="Y41" i="4"/>
  <c r="Y33" i="4"/>
  <c r="Y25" i="4"/>
  <c r="Y17" i="4"/>
  <c r="Y9" i="4"/>
  <c r="S41" i="4"/>
  <c r="Y12" i="4"/>
  <c r="Y35" i="4"/>
  <c r="Y11" i="4"/>
  <c r="S40" i="4"/>
  <c r="S39" i="4"/>
  <c r="Y38" i="4"/>
  <c r="Y30" i="4"/>
  <c r="Y22" i="4"/>
  <c r="Y14" i="4"/>
  <c r="Y6" i="4"/>
</calcChain>
</file>

<file path=xl/sharedStrings.xml><?xml version="1.0" encoding="utf-8"?>
<sst xmlns="http://schemas.openxmlformats.org/spreadsheetml/2006/main" count="843" uniqueCount="257">
  <si>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</si>
  <si>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</si>
  <si>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</si>
  <si>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</si>
  <si>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</si>
  <si>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</si>
  <si>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</si>
  <si>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</si>
  <si>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</si>
  <si>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</si>
  <si>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</si>
  <si>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Multivariate Panel Poisson Gamma Mixture Copula Model</t>
  </si>
  <si>
    <t>Explanatory variables</t>
  </si>
  <si>
    <t>Rear End</t>
  </si>
  <si>
    <t>Sideswipe</t>
  </si>
  <si>
    <t>Fixed Objects</t>
  </si>
  <si>
    <t>All-Others</t>
  </si>
  <si>
    <t>Estimate</t>
  </si>
  <si>
    <t>S.E.</t>
  </si>
  <si>
    <t>T-test</t>
  </si>
  <si>
    <t>Constant</t>
  </si>
  <si>
    <t>LnAADT</t>
  </si>
  <si>
    <t>LnLength</t>
  </si>
  <si>
    <t>Urban rural dummy, 1 if rural,0 if urban</t>
  </si>
  <si>
    <t>Proportion of three or more lanes cross section by    length of segment</t>
  </si>
  <si>
    <t>Number of horizontal curves per segment</t>
  </si>
  <si>
    <t>Diamond interchange type dummy</t>
  </si>
  <si>
    <t>Smallest vertical gradient in segment</t>
  </si>
  <si>
    <t>Largest beginning vertical curve elevation in segment</t>
  </si>
  <si>
    <t>Largest horizontal curve central angle in segment</t>
  </si>
  <si>
    <t>Number of vertical curves in segment</t>
  </si>
  <si>
    <t>Dispersion parameter</t>
  </si>
  <si>
    <t>Frank Parameters for correlation</t>
  </si>
  <si>
    <t>Fixed objects</t>
  </si>
  <si>
    <t>Sample size</t>
  </si>
  <si>
    <t>LL© with constant parameters only</t>
  </si>
  <si>
    <t>LL(B) at convergence</t>
  </si>
  <si>
    <t>Adjusted rho square</t>
  </si>
  <si>
    <t>AIC</t>
  </si>
  <si>
    <t>BIC</t>
  </si>
  <si>
    <t>Multivariate Panel Copula-Copula (Frank-Frank) Model</t>
  </si>
  <si>
    <t>Seril Correlation Parameter (Frank)</t>
  </si>
  <si>
    <t>Parameters</t>
  </si>
  <si>
    <t>Serial correlation</t>
  </si>
  <si>
    <t>Estimates</t>
  </si>
  <si>
    <t>Std.err.</t>
  </si>
  <si>
    <t>T-Test</t>
  </si>
  <si>
    <t>const-1</t>
  </si>
  <si>
    <t>-14.174**</t>
  </si>
  <si>
    <t>LNADT</t>
  </si>
  <si>
    <t>1.540**</t>
  </si>
  <si>
    <t>LNLENG</t>
  </si>
  <si>
    <t>0.351**</t>
  </si>
  <si>
    <t>urorru</t>
  </si>
  <si>
    <t>-0.943**</t>
  </si>
  <si>
    <t>nl345</t>
  </si>
  <si>
    <t>1.072**</t>
  </si>
  <si>
    <t>nhorz</t>
  </si>
  <si>
    <t>0.209**</t>
  </si>
  <si>
    <t>daimond</t>
  </si>
  <si>
    <t>-0.450**</t>
  </si>
  <si>
    <t>const-2</t>
  </si>
  <si>
    <t>-16.772**</t>
  </si>
  <si>
    <t>1.749**</t>
  </si>
  <si>
    <t>0.642**</t>
  </si>
  <si>
    <t>-0.663**</t>
  </si>
  <si>
    <t>0.603**</t>
  </si>
  <si>
    <t>0.120**</t>
  </si>
  <si>
    <t>-0.255**</t>
  </si>
  <si>
    <t>minvcrvg</t>
  </si>
  <si>
    <t>maxvcrvc</t>
  </si>
  <si>
    <r>
      <t>0.760</t>
    </r>
    <r>
      <rPr>
        <sz val="12"/>
        <color theme="1"/>
        <rFont val="Calibri"/>
        <family val="2"/>
      </rPr>
      <t>†</t>
    </r>
  </si>
  <si>
    <t>const-3</t>
  </si>
  <si>
    <t>-6.417**</t>
  </si>
  <si>
    <t>0.745**</t>
  </si>
  <si>
    <t>0.885**</t>
  </si>
  <si>
    <r>
      <t>-0.205</t>
    </r>
    <r>
      <rPr>
        <sz val="12"/>
        <color theme="1"/>
        <rFont val="Calibri"/>
        <family val="2"/>
      </rPr>
      <t>†</t>
    </r>
  </si>
  <si>
    <t>0.334**</t>
  </si>
  <si>
    <t>0.082*</t>
  </si>
  <si>
    <t>-0.264**</t>
  </si>
  <si>
    <t>maxhcdel</t>
  </si>
  <si>
    <r>
      <t>0.449</t>
    </r>
    <r>
      <rPr>
        <sz val="12"/>
        <color theme="1"/>
        <rFont val="Calibri"/>
        <family val="2"/>
      </rPr>
      <t>†</t>
    </r>
  </si>
  <si>
    <t>nvert</t>
  </si>
  <si>
    <t>-0.059*</t>
  </si>
  <si>
    <t>const-4</t>
  </si>
  <si>
    <t>-10.525**</t>
  </si>
  <si>
    <t>1.115**</t>
  </si>
  <si>
    <t>0.994**</t>
  </si>
  <si>
    <t>0.477**</t>
  </si>
  <si>
    <t>Psi1</t>
  </si>
  <si>
    <t>0.663**</t>
  </si>
  <si>
    <t>Psi2</t>
  </si>
  <si>
    <t>Psi3</t>
  </si>
  <si>
    <t>Psi4</t>
  </si>
  <si>
    <t>Frank1</t>
  </si>
  <si>
    <t>Frank2</t>
  </si>
  <si>
    <t>Frank3</t>
  </si>
  <si>
    <t>Frank4</t>
  </si>
  <si>
    <t>Frank5</t>
  </si>
  <si>
    <t>Frank6</t>
  </si>
  <si>
    <t>Alpha1</t>
  </si>
  <si>
    <t>ALpha2</t>
  </si>
  <si>
    <t>Alpha3</t>
  </si>
  <si>
    <t>Alpha4</t>
  </si>
  <si>
    <t>Copula (Cross-Section)</t>
  </si>
  <si>
    <t>Compare MVPPGC and Copula-Cross section Model</t>
  </si>
  <si>
    <t>MVPPGC</t>
  </si>
  <si>
    <t>MVPPGC Random Eff.</t>
  </si>
  <si>
    <t>MVC</t>
  </si>
  <si>
    <t>Efficiency</t>
  </si>
  <si>
    <t>Constant1</t>
  </si>
  <si>
    <t>Constant2</t>
  </si>
  <si>
    <t>Constant3</t>
  </si>
  <si>
    <t>Constant4</t>
  </si>
  <si>
    <t>Compare MVPPGC and MVPCC</t>
  </si>
  <si>
    <t>MVPCC</t>
  </si>
  <si>
    <t>MVPCC-Frank-Frank</t>
  </si>
  <si>
    <t>Improvement</t>
  </si>
  <si>
    <t>MVPSCC-Gaussian-Frank</t>
  </si>
  <si>
    <t>MVPSCC-Clayton-Frank</t>
  </si>
  <si>
    <t>MVPSCC-Joe---Frank</t>
  </si>
  <si>
    <t>MVPSCC-Gamble---Frank</t>
  </si>
  <si>
    <t>BPRE</t>
  </si>
  <si>
    <t>New Model</t>
  </si>
  <si>
    <t>Old Model</t>
  </si>
  <si>
    <t xml:space="preserve">years-pair </t>
  </si>
  <si>
    <t>Observed</t>
  </si>
  <si>
    <t>MVPGF</t>
  </si>
  <si>
    <t>Frank-Frank</t>
  </si>
  <si>
    <t>CovI</t>
  </si>
  <si>
    <t>CovII</t>
  </si>
  <si>
    <t>CovT</t>
  </si>
  <si>
    <t>2005-2006</t>
  </si>
  <si>
    <t>2005-2007</t>
  </si>
  <si>
    <t>2006-2007</t>
  </si>
  <si>
    <t>Sum</t>
  </si>
  <si>
    <t>Fixedobject</t>
  </si>
  <si>
    <t>Total Varaince</t>
  </si>
  <si>
    <t>Crash Type</t>
  </si>
  <si>
    <t>VarI</t>
  </si>
  <si>
    <t>VarII</t>
  </si>
  <si>
    <t>VarT</t>
  </si>
  <si>
    <t>Fixed Object</t>
  </si>
  <si>
    <t>PRE</t>
  </si>
  <si>
    <t>percentage Relative Error</t>
  </si>
  <si>
    <t>percentage relative error</t>
  </si>
  <si>
    <t>you can say here that PRE is the heterogeneity that is not explained by the model MVPGC or MVPCC</t>
  </si>
  <si>
    <t>heterogeneity is the observed value of the variance.</t>
  </si>
  <si>
    <t>Max</t>
  </si>
  <si>
    <t>Min</t>
  </si>
  <si>
    <t>Average</t>
  </si>
  <si>
    <t>===============================================================================</t>
  </si>
  <si>
    <t>MAXLIK</t>
  </si>
  <si>
    <t>Version</t>
  </si>
  <si>
    <t>5.0.9</t>
  </si>
  <si>
    <t>pm</t>
  </si>
  <si>
    <t>return</t>
  </si>
  <si>
    <t>code</t>
  </si>
  <si>
    <t>=</t>
  </si>
  <si>
    <t>normal</t>
  </si>
  <si>
    <t>convergence</t>
  </si>
  <si>
    <t>Mean</t>
  </si>
  <si>
    <t>log-likelihood</t>
  </si>
  <si>
    <t>Number</t>
  </si>
  <si>
    <t>of</t>
  </si>
  <si>
    <t>cases</t>
  </si>
  <si>
    <t>Covariance</t>
  </si>
  <si>
    <t>matrix</t>
  </si>
  <si>
    <t>the</t>
  </si>
  <si>
    <t>parameters</t>
  </si>
  <si>
    <t>computed</t>
  </si>
  <si>
    <t>by</t>
  </si>
  <si>
    <t>following</t>
  </si>
  <si>
    <t>method:</t>
  </si>
  <si>
    <t>QML</t>
  </si>
  <si>
    <t>covariance</t>
  </si>
  <si>
    <t>Std.</t>
  </si>
  <si>
    <t>err.</t>
  </si>
  <si>
    <t>Est./s.e.</t>
  </si>
  <si>
    <t>Prob.</t>
  </si>
  <si>
    <t>Gradient</t>
  </si>
  <si>
    <t>------------------------------------------------------------------</t>
  </si>
  <si>
    <t>Theta1</t>
  </si>
  <si>
    <t>Theta2</t>
  </si>
  <si>
    <t>Theta3</t>
  </si>
  <si>
    <t>Theta4</t>
  </si>
  <si>
    <t>Correlation</t>
  </si>
  <si>
    <t>iterations</t>
  </si>
  <si>
    <t>Minutes</t>
  </si>
  <si>
    <t>to</t>
  </si>
  <si>
    <t>Log</t>
  </si>
  <si>
    <t>likelihood</t>
  </si>
  <si>
    <t>at</t>
  </si>
  <si>
    <t>*********************************</t>
  </si>
  <si>
    <t>Alpha2</t>
  </si>
  <si>
    <t>maximum</t>
  </si>
  <si>
    <t>number</t>
  </si>
  <si>
    <t>exceeded</t>
  </si>
  <si>
    <t xml:space="preserve">LL(B) </t>
  </si>
  <si>
    <t>K</t>
  </si>
  <si>
    <t>K (Number of Parameters)</t>
  </si>
  <si>
    <t>M1</t>
  </si>
  <si>
    <t>M2</t>
  </si>
  <si>
    <t xml:space="preserve">LL(c) </t>
  </si>
  <si>
    <t>R</t>
  </si>
  <si>
    <t>P(Z)</t>
  </si>
  <si>
    <t>H0=M1 is true specifications</t>
  </si>
  <si>
    <t>H1=M2 is true specifications</t>
  </si>
  <si>
    <t>Left-side</t>
  </si>
  <si>
    <t>Right-side</t>
  </si>
  <si>
    <t>P(Zcrtical)</t>
  </si>
  <si>
    <t>B-test</t>
  </si>
  <si>
    <t>MVPCC is better than MVPPGC model</t>
  </si>
  <si>
    <t>To Choose between two non-nested model (called 1 and 2), Ben-Akiva and Swait (1984b)</t>
  </si>
  <si>
    <t xml:space="preserve">used a test develoed by Horowitz (1983a) to show that, under the null hypothesis that model </t>
  </si>
  <si>
    <t>(1) is the true specification, the following holds asymptiotically:</t>
  </si>
  <si>
    <t>H0</t>
  </si>
  <si>
    <t>Model 1 is true specification</t>
  </si>
  <si>
    <t>H1</t>
  </si>
  <si>
    <t>Model 2 is true spectification</t>
  </si>
  <si>
    <t xml:space="preserve">if </t>
  </si>
  <si>
    <t>1. Compare between the MVPPGC and MVPCC models</t>
  </si>
  <si>
    <t>AIC and BIC Correction to the New Model</t>
  </si>
  <si>
    <t>LL(B)</t>
  </si>
  <si>
    <t>Sample</t>
  </si>
  <si>
    <t>Since MVPCC has used copula among the years of obsevations the repetation happened only twice</t>
  </si>
  <si>
    <t>divid by two</t>
  </si>
  <si>
    <t>MVPCC adjusted</t>
  </si>
  <si>
    <t>Gaussian adjusted</t>
  </si>
  <si>
    <t>Clayton adjusted</t>
  </si>
  <si>
    <t>Joe adjusted</t>
  </si>
  <si>
    <t>Gambel adjusted</t>
  </si>
  <si>
    <t>LL</t>
  </si>
  <si>
    <t>Gaussian</t>
  </si>
  <si>
    <t>Clayton</t>
  </si>
  <si>
    <t>Joe</t>
  </si>
  <si>
    <t>Gamble</t>
  </si>
  <si>
    <t>Frank</t>
  </si>
  <si>
    <t>MVPG</t>
  </si>
  <si>
    <t>which copula is larger value of LL</t>
  </si>
  <si>
    <t xml:space="preserve">AIC </t>
  </si>
  <si>
    <t>Column number of maximum value</t>
  </si>
  <si>
    <t>More details see the link</t>
  </si>
  <si>
    <t>http://superuser.com/questions/522465/find-matching-value-in-a-row-and-return-column-name</t>
  </si>
  <si>
    <t>Adjusted/4</t>
  </si>
  <si>
    <t>Adjusted/5</t>
  </si>
  <si>
    <t xml:space="preserve">Proportion of three or more lanes cross </t>
  </si>
  <si>
    <t xml:space="preserve">Proportion of three or more lanes </t>
  </si>
  <si>
    <t>S.E.2</t>
  </si>
  <si>
    <t>S.E.1</t>
  </si>
  <si>
    <t>Cross</t>
  </si>
  <si>
    <t>Uni_Seril</t>
  </si>
  <si>
    <t>S.E.3</t>
  </si>
  <si>
    <t>S.E.4</t>
  </si>
  <si>
    <t>Comparison between MVPPGC and MVPCC</t>
  </si>
  <si>
    <t>Improved</t>
  </si>
  <si>
    <t>Compairson between MVPCC vs MCORC-Frank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</si>
</sst>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"/>
    <numFmt numFmtId="167" formatCode="0.0000"/>
    <numFmt numFmtId="168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</fills>
  <borders count="4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2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3" fillId="0" borderId="0" xfId="0" applyFont="1" applyFill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164" fontId="3" fillId="0" borderId="0" xfId="0" applyNumberFormat="1" applyFont="1" applyFill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4" fontId="5" fillId="0" borderId="0" xfId="2" applyNumberFormat="1" applyFont="1" applyAlignment="1">
      <alignment horizontal="center" vertical="center"/>
    </xf>
    <xf numFmtId="0" fontId="10" fillId="0" borderId="0" xfId="2" applyFont="1"/>
    <xf numFmtId="0" fontId="4" fillId="0" borderId="0" xfId="2" applyFont="1" applyAlignment="1">
      <alignment vertical="center"/>
    </xf>
    <xf numFmtId="166" fontId="4" fillId="0" borderId="0" xfId="2" applyNumberFormat="1" applyFont="1" applyAlignment="1">
      <alignment vertical="center"/>
    </xf>
    <xf numFmtId="166" fontId="4" fillId="0" borderId="0" xfId="2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3" applyFont="1"/>
    <xf numFmtId="166" fontId="4" fillId="0" borderId="0" xfId="3" applyNumberFormat="1" applyFont="1"/>
    <xf numFmtId="164" fontId="4" fillId="0" borderId="0" xfId="3" applyNumberFormat="1" applyFont="1"/>
    <xf numFmtId="0" fontId="11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7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11" fillId="0" borderId="9" xfId="0" applyFont="1" applyBorder="1"/>
    <xf numFmtId="9" fontId="0" fillId="0" borderId="0" xfId="1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167" fontId="0" fillId="0" borderId="0" xfId="0" applyNumberFormat="1"/>
    <xf numFmtId="166" fontId="0" fillId="0" borderId="0" xfId="0" applyNumberFormat="1"/>
    <xf numFmtId="164" fontId="5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/>
    </xf>
    <xf numFmtId="165" fontId="5" fillId="0" borderId="0" xfId="2" applyNumberFormat="1" applyFont="1" applyBorder="1" applyAlignment="1">
      <alignment horizontal="center" vertical="center"/>
    </xf>
    <xf numFmtId="2" fontId="5" fillId="0" borderId="0" xfId="3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5" fillId="0" borderId="0" xfId="2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11" fontId="0" fillId="0" borderId="0" xfId="0" applyNumberFormat="1" applyFill="1" applyBorder="1"/>
    <xf numFmtId="0" fontId="11" fillId="0" borderId="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/>
    <xf numFmtId="0" fontId="0" fillId="0" borderId="0" xfId="0"/>
    <xf numFmtId="0" fontId="0" fillId="0" borderId="3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0" fontId="11" fillId="0" borderId="36" xfId="0" applyFont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 wrapText="1"/>
    </xf>
    <xf numFmtId="0" fontId="11" fillId="4" borderId="30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left" vertical="center"/>
    </xf>
    <xf numFmtId="11" fontId="0" fillId="8" borderId="32" xfId="0" applyNumberFormat="1" applyFill="1" applyBorder="1" applyAlignment="1">
      <alignment horizontal="left" vertical="center"/>
    </xf>
    <xf numFmtId="11" fontId="0" fillId="9" borderId="32" xfId="0" applyNumberForma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vertical="center"/>
    </xf>
    <xf numFmtId="166" fontId="0" fillId="0" borderId="0" xfId="0" applyNumberForma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1" fontId="0" fillId="0" borderId="0" xfId="0" applyNumberForma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2" fontId="5" fillId="0" borderId="0" xfId="3" applyNumberFormat="1" applyFont="1" applyAlignment="1">
      <alignment vertical="center"/>
    </xf>
    <xf numFmtId="165" fontId="5" fillId="0" borderId="0" xfId="2" applyNumberFormat="1" applyFont="1" applyAlignment="1">
      <alignment vertical="center"/>
    </xf>
    <xf numFmtId="0" fontId="0" fillId="0" borderId="4" xfId="0" applyBorder="1"/>
    <xf numFmtId="0" fontId="0" fillId="0" borderId="6" xfId="0" applyBorder="1"/>
    <xf numFmtId="2" fontId="5" fillId="0" borderId="0" xfId="3" applyNumberFormat="1" applyFont="1" applyBorder="1" applyAlignment="1">
      <alignment vertical="center"/>
    </xf>
    <xf numFmtId="2" fontId="5" fillId="0" borderId="31" xfId="3" applyNumberFormat="1" applyFont="1" applyBorder="1" applyAlignment="1">
      <alignment vertical="center"/>
    </xf>
    <xf numFmtId="0" fontId="0" fillId="0" borderId="31" xfId="0" applyBorder="1"/>
    <xf numFmtId="2" fontId="5" fillId="0" borderId="39" xfId="3" applyNumberFormat="1" applyFont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8" fillId="0" borderId="40" xfId="0" applyFont="1" applyBorder="1"/>
    <xf numFmtId="0" fontId="8" fillId="0" borderId="38" xfId="0" applyFont="1" applyBorder="1"/>
    <xf numFmtId="0" fontId="5" fillId="0" borderId="34" xfId="0" applyFont="1" applyBorder="1"/>
    <xf numFmtId="2" fontId="5" fillId="0" borderId="31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0" xfId="0" applyAlignment="1"/>
    <xf numFmtId="2" fontId="4" fillId="0" borderId="0" xfId="3" applyNumberFormat="1" applyFont="1" applyAlignment="1"/>
    <xf numFmtId="0" fontId="0" fillId="0" borderId="14" xfId="0" applyBorder="1" applyAlignment="1">
      <alignment horizontal="center"/>
    </xf>
    <xf numFmtId="2" fontId="4" fillId="0" borderId="14" xfId="3" applyNumberFormat="1" applyFont="1" applyBorder="1" applyAlignment="1"/>
    <xf numFmtId="165" fontId="0" fillId="0" borderId="14" xfId="0" applyNumberFormat="1" applyBorder="1" applyAlignment="1">
      <alignment horizontal="center"/>
    </xf>
    <xf numFmtId="165" fontId="5" fillId="0" borderId="0" xfId="2" applyNumberFormat="1" applyFont="1" applyFill="1" applyBorder="1" applyAlignment="1">
      <alignment horizontal="left" vertical="center"/>
    </xf>
    <xf numFmtId="2" fontId="12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 vertical="center"/>
    </xf>
    <xf numFmtId="166" fontId="0" fillId="0" borderId="31" xfId="0" applyNumberFormat="1" applyBorder="1" applyAlignment="1">
      <alignment horizontal="center" vertical="center"/>
    </xf>
    <xf numFmtId="168" fontId="0" fillId="0" borderId="3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 wrapText="1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wrapText="1"/>
    </xf>
    <xf numFmtId="166" fontId="4" fillId="0" borderId="0" xfId="2" applyNumberFormat="1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0" fillId="0" borderId="0" xfId="2" applyFont="1" applyAlignment="1">
      <alignment horizontal="left"/>
    </xf>
    <xf numFmtId="0" fontId="4" fillId="0" borderId="0" xfId="2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Font="1" applyBorder="1" applyAlignment="1">
      <alignment horizontal="center" vertical="center" wrapText="1"/>
    </xf>
    <xf numFmtId="164" fontId="4" fillId="0" borderId="0" xfId="2" applyNumberFormat="1" applyFont="1" applyBorder="1" applyAlignment="1">
      <alignment vertical="center"/>
    </xf>
    <xf numFmtId="9" fontId="0" fillId="0" borderId="0" xfId="1" applyFont="1"/>
    <xf numFmtId="0" fontId="4" fillId="5" borderId="14" xfId="2" applyFont="1" applyFill="1" applyBorder="1" applyAlignment="1">
      <alignment horizontal="left" vertical="center"/>
    </xf>
    <xf numFmtId="164" fontId="5" fillId="5" borderId="14" xfId="0" applyNumberFormat="1" applyFont="1" applyFill="1" applyBorder="1" applyAlignment="1">
      <alignment horizontal="center" vertical="center"/>
    </xf>
    <xf numFmtId="164" fontId="5" fillId="5" borderId="14" xfId="2" applyNumberFormat="1" applyFont="1" applyFill="1" applyBorder="1" applyAlignment="1">
      <alignment horizontal="center" vertical="center"/>
    </xf>
    <xf numFmtId="164" fontId="4" fillId="5" borderId="14" xfId="2" applyNumberFormat="1" applyFont="1" applyFill="1" applyBorder="1" applyAlignment="1">
      <alignment horizontal="center" vertical="center"/>
    </xf>
    <xf numFmtId="0" fontId="2" fillId="5" borderId="14" xfId="2" applyFont="1" applyFill="1" applyBorder="1" applyAlignment="1">
      <alignment horizontal="center" vertical="center" wrapText="1"/>
    </xf>
    <xf numFmtId="164" fontId="4" fillId="5" borderId="14" xfId="2" applyNumberFormat="1" applyFont="1" applyFill="1" applyBorder="1" applyAlignment="1">
      <alignment vertical="center"/>
    </xf>
    <xf numFmtId="9" fontId="0" fillId="5" borderId="14" xfId="1" applyFont="1" applyFill="1" applyBorder="1"/>
    <xf numFmtId="0" fontId="0" fillId="5" borderId="14" xfId="0" applyFill="1" applyBorder="1"/>
    <xf numFmtId="0" fontId="4" fillId="5" borderId="14" xfId="2" applyFont="1" applyFill="1" applyBorder="1" applyAlignment="1">
      <alignment vertical="center"/>
    </xf>
    <xf numFmtId="0" fontId="5" fillId="5" borderId="14" xfId="2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41" xfId="0" applyFill="1" applyBorder="1"/>
    <xf numFmtId="2" fontId="5" fillId="0" borderId="0" xfId="3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2" applyFont="1" applyAlignment="1">
      <alignment horizontal="center" wrapText="1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165" fontId="4" fillId="0" borderId="0" xfId="3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3"/>
    <cellStyle name="Normal 3" xfId="2"/>
    <cellStyle name="Percent" xfId="1" builtinId="5"/>
  </cellStyles>
  <dxfs count="27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'Adjusted AIC and BIC'!$C$40</c:f>
              <c:strCache>
                <c:ptCount val="1"/>
                <c:pt idx="0">
                  <c:v>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'Adjusted AIC and BIC'!$D$39:$I$39</c:f>
              <c:strCache>
                <c:ptCount val="6"/>
                <c:pt idx="0">
                  <c:v>Gaussian</c:v>
                </c:pt>
                <c:pt idx="1">
                  <c:v>Clayton</c:v>
                </c:pt>
                <c:pt idx="2">
                  <c:v>Joe</c:v>
                </c:pt>
                <c:pt idx="3">
                  <c:v>Gamble</c:v>
                </c:pt>
                <c:pt idx="4">
                  <c:v>Frank</c:v>
                </c:pt>
                <c:pt idx="5">
                  <c:v>MVPG</c:v>
                </c:pt>
              </c:strCache>
            </c:strRef>
          </c:cat>
          <c:val>
            <c:numRef>
              <c:f>'Adjusted AIC and BIC'!$D$40:$I$40</c:f>
              <c:numCache>
                <c:formatCode>General</c:formatCode>
                <c:ptCount val="6"/>
                <c:pt idx="0">
                  <c:v>-5949.005662</c:v>
                </c:pt>
                <c:pt idx="1">
                  <c:v>-6441.873758</c:v>
                </c:pt>
                <c:pt idx="2">
                  <c:v>-5906.302218</c:v>
                </c:pt>
                <c:pt idx="3">
                  <c:v>-5901.18389</c:v>
                </c:pt>
                <c:pt idx="4">
                  <c:v>-5897.518618</c:v>
                </c:pt>
                <c:pt idx="5">
                  <c:v>-5928.290365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0B-4B71-800C-581E5BD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9"/>
        <c:axId val="-2137450080"/>
        <c:axId val="-2138773200"/>
      </c:barChart>
      <c:catAx>
        <c:axId val="-21374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73200"/>
        <c:crosses val="autoZero"/>
        <c:auto val="1"/>
        <c:lblAlgn val="ctr"/>
        <c:lblOffset val="100"/>
        <c:noMultiLvlLbl val="0"/>
      </c:catAx>
      <c:valAx>
        <c:axId val="-2138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'Adjusted AIC and BIC'!$C$41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'Adjusted AIC and BIC'!$D$39:$I$39</c:f>
              <c:strCache>
                <c:ptCount val="6"/>
                <c:pt idx="0">
                  <c:v>Gaussian</c:v>
                </c:pt>
                <c:pt idx="1">
                  <c:v>Clayton</c:v>
                </c:pt>
                <c:pt idx="2">
                  <c:v>Joe</c:v>
                </c:pt>
                <c:pt idx="3">
                  <c:v>Gamble</c:v>
                </c:pt>
                <c:pt idx="4">
                  <c:v>Frank</c:v>
                </c:pt>
                <c:pt idx="5">
                  <c:v>MVPG</c:v>
                </c:pt>
              </c:strCache>
            </c:strRef>
          </c:cat>
          <c:val>
            <c:numRef>
              <c:f>'Adjusted AIC and BIC'!$D$41:$I$41</c:f>
              <c:numCache>
                <c:formatCode>General</c:formatCode>
                <c:ptCount val="6"/>
                <c:pt idx="0">
                  <c:v>11915.211324</c:v>
                </c:pt>
                <c:pt idx="1">
                  <c:v>12900.947516</c:v>
                </c:pt>
                <c:pt idx="2">
                  <c:v>11829.804436</c:v>
                </c:pt>
                <c:pt idx="3">
                  <c:v>11819.56778</c:v>
                </c:pt>
                <c:pt idx="4">
                  <c:v>11812.237238</c:v>
                </c:pt>
                <c:pt idx="5">
                  <c:v>11876.08073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02-45A3-8155-FE1F6A50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9"/>
        <c:axId val="2129198480"/>
        <c:axId val="2129201728"/>
      </c:barChart>
      <c:catAx>
        <c:axId val="21291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1728"/>
        <c:crosses val="autoZero"/>
        <c:auto val="1"/>
        <c:lblAlgn val="ctr"/>
        <c:lblOffset val="100"/>
        <c:noMultiLvlLbl val="0"/>
      </c:catAx>
      <c:valAx>
        <c:axId val="2129201728"/>
        <c:scaling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'Adjusted AIC and BIC'!$C$42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'Adjusted AIC and BIC'!$D$39:$I$39</c:f>
              <c:strCache>
                <c:ptCount val="6"/>
                <c:pt idx="0">
                  <c:v>Gaussian</c:v>
                </c:pt>
                <c:pt idx="1">
                  <c:v>Clayton</c:v>
                </c:pt>
                <c:pt idx="2">
                  <c:v>Joe</c:v>
                </c:pt>
                <c:pt idx="3">
                  <c:v>Gamble</c:v>
                </c:pt>
                <c:pt idx="4">
                  <c:v>Frank</c:v>
                </c:pt>
                <c:pt idx="5">
                  <c:v>MVPG</c:v>
                </c:pt>
              </c:strCache>
            </c:strRef>
          </c:cat>
          <c:val>
            <c:numRef>
              <c:f>'Adjusted AIC and BIC'!$D$42:$I$42</c:f>
              <c:numCache>
                <c:formatCode>General</c:formatCode>
                <c:ptCount val="6"/>
                <c:pt idx="0">
                  <c:v>11946.284226</c:v>
                </c:pt>
                <c:pt idx="1">
                  <c:v>12932.020418</c:v>
                </c:pt>
                <c:pt idx="2">
                  <c:v>11860.877338</c:v>
                </c:pt>
                <c:pt idx="3">
                  <c:v>11850.640682</c:v>
                </c:pt>
                <c:pt idx="4">
                  <c:v>11843.31014</c:v>
                </c:pt>
                <c:pt idx="5">
                  <c:v>11911.30873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3A-4AD7-828C-C45A0A99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9"/>
        <c:axId val="-2138853264"/>
        <c:axId val="-2138856528"/>
      </c:barChart>
      <c:catAx>
        <c:axId val="-21388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56528"/>
        <c:crosses val="autoZero"/>
        <c:auto val="1"/>
        <c:lblAlgn val="ctr"/>
        <c:lblOffset val="100"/>
        <c:noMultiLvlLbl val="0"/>
      </c:catAx>
      <c:valAx>
        <c:axId val="-2138856528"/>
        <c:scaling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920827</xdr:colOff>
      <xdr:row>7</xdr:row>
      <xdr:rowOff>71968</xdr:rowOff>
    </xdr:from>
    <xdr:ext cx="3880336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A00-000002000000}"/>
                </a:ext>
              </a:extLst>
            </xdr:cNvPr>
            <xdr:cNvSpPr txBox="1"/>
          </xdr:nvSpPr>
          <xdr:spPr>
            <a:xfrm>
              <a:off x="10380137" y="1458020"/>
              <a:ext cx="3880336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ℒ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ra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&gt;0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0137" y="1458020"/>
              <a:ext cx="3880336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Pr⁡〖(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2^2−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≤𝑧)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≤Φ(−√(−2×𝑍×ℒ(𝐶)+(𝐾_2−𝐾_1 )),𝑍&gt;0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907689</xdr:colOff>
      <xdr:row>8</xdr:row>
      <xdr:rowOff>58830</xdr:rowOff>
    </xdr:from>
    <xdr:ext cx="3880336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A00-000003000000}"/>
                </a:ext>
              </a:extLst>
            </xdr:cNvPr>
            <xdr:cNvSpPr txBox="1"/>
          </xdr:nvSpPr>
          <xdr:spPr>
            <a:xfrm>
              <a:off x="10366999" y="1832451"/>
              <a:ext cx="3880336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𝜌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&gt;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ℒ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rad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&gt;0 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366999" y="1832451"/>
              <a:ext cx="3880336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Pr⁡〖(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2^2−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 ̅_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≤𝑧)&gt;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Φ(−√(−2×𝑍×ℒ(𝐶)+(𝐾_2−𝐾_1 )),𝑍&gt;0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24</xdr:row>
      <xdr:rowOff>138112</xdr:rowOff>
    </xdr:from>
    <xdr:to>
      <xdr:col>18</xdr:col>
      <xdr:colOff>428624</xdr:colOff>
      <xdr:row>39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375FAC2-3446-4B0E-9CF8-743525CD7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18</xdr:col>
      <xdr:colOff>485775</xdr:colOff>
      <xdr:row>56</xdr:row>
      <xdr:rowOff>61914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A6C9D2-0BFF-4DBE-8D91-ACFBC556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18</xdr:col>
      <xdr:colOff>485775</xdr:colOff>
      <xdr:row>72</xdr:row>
      <xdr:rowOff>61914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7F24487-E41E-446F-8373-EA3C47463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Excel.app/Users\Ghasak\Desktop\Multivariate%20seril%20correlation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workbookViewId="0">
      <selection activeCell="G3" sqref="G3"/>
    </sheetView>
  </sheetViews>
  <sheetFormatPr baseColWidth="10" defaultColWidth="8.83203125" defaultRowHeight="15" x14ac:dyDescent="0.2"/>
  <sheetData>
    <row r="1" spans="2:19" x14ac:dyDescent="0.2">
      <c r="B1" t="s">
        <v>9</v>
      </c>
      <c r="C1">
        <v>273</v>
      </c>
    </row>
    <row r="2" spans="2:19" x14ac:dyDescent="0.2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 x14ac:dyDescent="0.2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10"/>
    </row>
    <row r="4" spans="2:19" x14ac:dyDescent="0.2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 ht="16" x14ac:dyDescent="0.2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 ht="16" x14ac:dyDescent="0.2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10"/>
    </row>
    <row r="7" spans="2:19" x14ac:dyDescent="0.2">
      <c r="B7" s="6"/>
      <c r="C7" t="s">
        <v>7</v>
      </c>
      <c r="E7">
        <v>0</v>
      </c>
      <c r="F7">
        <v>0</v>
      </c>
      <c r="I7" s="3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2:19" x14ac:dyDescent="0.2">
      <c r="H8" s="3"/>
      <c r="I8" s="3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2:19" x14ac:dyDescent="0.2">
      <c r="I9" s="3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">
      <c r="I10" s="3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2:19" x14ac:dyDescent="0.2">
      <c r="I11" s="3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2:19" x14ac:dyDescent="0.2">
      <c r="I12" s="3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2:19" x14ac:dyDescent="0.2">
      <c r="I13" s="3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2:19" x14ac:dyDescent="0.2">
      <c r="I14" s="3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 x14ac:dyDescent="0.2"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2:19" x14ac:dyDescent="0.2"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0:19" x14ac:dyDescent="0.2"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0:19" x14ac:dyDescent="0.2"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0:19" x14ac:dyDescent="0.2"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0:19" x14ac:dyDescent="0.2"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0:19" x14ac:dyDescent="0.2"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0:19" x14ac:dyDescent="0.2"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0:19" x14ac:dyDescent="0.2"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0:19" x14ac:dyDescent="0.2"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0:19" x14ac:dyDescent="0.2"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0:19" x14ac:dyDescent="0.2"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0:19" x14ac:dyDescent="0.2"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0:19" x14ac:dyDescent="0.2"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0:19" x14ac:dyDescent="0.2"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0:19" x14ac:dyDescent="0.2"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0:19" x14ac:dyDescent="0.2"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0:19" x14ac:dyDescent="0.2"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0:19" x14ac:dyDescent="0.2"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0:19" x14ac:dyDescent="0.2"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0:19" x14ac:dyDescent="0.2"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0:19" x14ac:dyDescent="0.2"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0:19" x14ac:dyDescent="0.2"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0:19" x14ac:dyDescent="0.2"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0:19" x14ac:dyDescent="0.2"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0:19" x14ac:dyDescent="0.2"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0:19" x14ac:dyDescent="0.2"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0:19" x14ac:dyDescent="0.2"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0:19" x14ac:dyDescent="0.2"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0:19" x14ac:dyDescent="0.2"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0:19" x14ac:dyDescent="0.2"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0:19" x14ac:dyDescent="0.2"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0:19" x14ac:dyDescent="0.2"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0:19" x14ac:dyDescent="0.2">
      <c r="J48" s="10"/>
      <c r="K48" s="10"/>
      <c r="L48" s="10"/>
      <c r="M48" s="10"/>
      <c r="N48" s="10"/>
      <c r="O48" s="10"/>
      <c r="P48" s="10"/>
      <c r="Q48" s="10"/>
      <c r="R48" s="10"/>
      <c r="S48" s="10"/>
    </row>
  </sheetData>
  <conditionalFormatting sqref="G3">
    <cfRule type="cellIs" dxfId="275" priority="21" operator="between">
      <formula>$F$6</formula>
      <formula>$F$7</formula>
    </cfRule>
    <cfRule type="cellIs" dxfId="274" priority="22" operator="between">
      <formula>$E$6</formula>
      <formula>$E$7</formula>
    </cfRule>
    <cfRule type="cellIs" dxfId="273" priority="23" operator="between">
      <formula>$F$5</formula>
      <formula>$F$6</formula>
    </cfRule>
    <cfRule type="cellIs" dxfId="272" priority="24" operator="between">
      <formula>$E$5</formula>
      <formula>$E$6</formula>
    </cfRule>
    <cfRule type="cellIs" dxfId="271" priority="25" operator="between">
      <formula>$F$4</formula>
      <formula>$F$5</formula>
    </cfRule>
    <cfRule type="cellIs" dxfId="270" priority="26" operator="between">
      <formula>$E$4</formula>
      <formula>$E$5</formula>
    </cfRule>
    <cfRule type="cellIs" dxfId="269" priority="27" operator="between">
      <formula>$F$3</formula>
      <formula>$F$4</formula>
    </cfRule>
    <cfRule type="cellIs" dxfId="268" priority="28" operator="between">
      <formula>$E$3</formula>
      <formula>$E$4</formula>
    </cfRule>
    <cfRule type="cellIs" dxfId="267" priority="29" operator="lessThan">
      <formula>$F$3</formula>
    </cfRule>
    <cfRule type="cellIs" dxfId="266" priority="30" operator="greaterThan">
      <formula>$E$3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0" workbookViewId="0">
      <selection activeCell="K28" sqref="K28"/>
    </sheetView>
  </sheetViews>
  <sheetFormatPr baseColWidth="10" defaultColWidth="8.83203125" defaultRowHeight="15" x14ac:dyDescent="0.2"/>
  <cols>
    <col min="5" max="5" width="11.1640625" bestFit="1" customWidth="1"/>
  </cols>
  <sheetData>
    <row r="1" spans="1:10" x14ac:dyDescent="0.2">
      <c r="A1" t="s">
        <v>151</v>
      </c>
    </row>
    <row r="2" spans="1:10" x14ac:dyDescent="0.2">
      <c r="B2" t="s">
        <v>152</v>
      </c>
      <c r="C2" t="s">
        <v>153</v>
      </c>
      <c r="D2" t="s">
        <v>154</v>
      </c>
      <c r="E2" s="63">
        <v>42611</v>
      </c>
      <c r="F2" s="64">
        <v>0.18611111111111112</v>
      </c>
      <c r="G2" t="s">
        <v>155</v>
      </c>
    </row>
    <row r="3" spans="1:10" x14ac:dyDescent="0.2">
      <c r="A3" t="s">
        <v>151</v>
      </c>
    </row>
    <row r="5" spans="1:10" x14ac:dyDescent="0.2">
      <c r="A5" t="s">
        <v>156</v>
      </c>
      <c r="B5" t="s">
        <v>157</v>
      </c>
      <c r="C5" t="s">
        <v>158</v>
      </c>
      <c r="D5">
        <v>0</v>
      </c>
    </row>
    <row r="6" spans="1:10" x14ac:dyDescent="0.2">
      <c r="A6" t="s">
        <v>159</v>
      </c>
      <c r="B6" t="s">
        <v>160</v>
      </c>
    </row>
    <row r="8" spans="1:10" x14ac:dyDescent="0.2">
      <c r="A8" t="s">
        <v>161</v>
      </c>
      <c r="B8" t="s">
        <v>162</v>
      </c>
      <c r="C8">
        <v>-97.909700000000001</v>
      </c>
    </row>
    <row r="9" spans="1:10" x14ac:dyDescent="0.2">
      <c r="A9" t="s">
        <v>163</v>
      </c>
      <c r="B9" t="s">
        <v>164</v>
      </c>
      <c r="C9" t="s">
        <v>165</v>
      </c>
      <c r="D9">
        <v>274</v>
      </c>
    </row>
    <row r="11" spans="1:10" x14ac:dyDescent="0.2">
      <c r="A11" t="s">
        <v>166</v>
      </c>
      <c r="B11" t="s">
        <v>167</v>
      </c>
      <c r="C11" t="s">
        <v>164</v>
      </c>
      <c r="D11" t="s">
        <v>168</v>
      </c>
      <c r="E11" t="s">
        <v>169</v>
      </c>
      <c r="F11" t="s">
        <v>170</v>
      </c>
      <c r="G11" t="s">
        <v>171</v>
      </c>
      <c r="H11" t="s">
        <v>168</v>
      </c>
      <c r="I11" t="s">
        <v>172</v>
      </c>
      <c r="J11" t="s">
        <v>173</v>
      </c>
    </row>
    <row r="12" spans="1:10" x14ac:dyDescent="0.2">
      <c r="A12" t="s">
        <v>174</v>
      </c>
      <c r="B12" t="s">
        <v>175</v>
      </c>
      <c r="C12" t="s">
        <v>167</v>
      </c>
    </row>
    <row r="14" spans="1:10" x14ac:dyDescent="0.2">
      <c r="A14" t="s">
        <v>42</v>
      </c>
      <c r="B14" t="s">
        <v>44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</row>
    <row r="15" spans="1:10" x14ac:dyDescent="0.2">
      <c r="A15" t="s">
        <v>181</v>
      </c>
    </row>
    <row r="16" spans="1:10" x14ac:dyDescent="0.2">
      <c r="A16" t="s">
        <v>47</v>
      </c>
      <c r="B16">
        <v>1.7935000000000001</v>
      </c>
      <c r="C16">
        <v>0.1075</v>
      </c>
      <c r="D16">
        <v>16.677</v>
      </c>
      <c r="E16" s="66">
        <v>0</v>
      </c>
      <c r="F16" s="66">
        <v>-2.9999999999999997E-4</v>
      </c>
    </row>
    <row r="17" spans="1:15" x14ac:dyDescent="0.2">
      <c r="A17" t="s">
        <v>61</v>
      </c>
      <c r="B17">
        <v>0.79779999999999995</v>
      </c>
      <c r="C17">
        <v>7.9200000000000007E-2</v>
      </c>
      <c r="D17">
        <v>10.073</v>
      </c>
      <c r="E17" s="66">
        <v>0</v>
      </c>
      <c r="F17" s="66">
        <v>2.0000000000000001E-4</v>
      </c>
    </row>
    <row r="18" spans="1:15" x14ac:dyDescent="0.2">
      <c r="A18" t="s">
        <v>72</v>
      </c>
      <c r="B18">
        <v>0.73719999999999997</v>
      </c>
      <c r="C18">
        <v>6.1699999999999998E-2</v>
      </c>
      <c r="D18">
        <v>11.955</v>
      </c>
      <c r="E18" s="66">
        <v>0</v>
      </c>
      <c r="F18" s="66">
        <v>2.9999999999999997E-4</v>
      </c>
    </row>
    <row r="19" spans="1:15" x14ac:dyDescent="0.2">
      <c r="A19" t="s">
        <v>84</v>
      </c>
      <c r="B19">
        <v>0.43340000000000001</v>
      </c>
      <c r="C19">
        <v>5.8700000000000002E-2</v>
      </c>
      <c r="D19">
        <v>7.3890000000000002</v>
      </c>
      <c r="E19" s="66">
        <v>0</v>
      </c>
      <c r="F19" s="66">
        <v>1E-4</v>
      </c>
    </row>
    <row r="20" spans="1:15" x14ac:dyDescent="0.2">
      <c r="A20" t="s">
        <v>182</v>
      </c>
      <c r="B20">
        <v>0.43240000000000001</v>
      </c>
      <c r="C20">
        <v>2.9899999999999999E-2</v>
      </c>
      <c r="D20">
        <v>14.468999999999999</v>
      </c>
      <c r="E20" s="66">
        <v>0</v>
      </c>
      <c r="F20" s="66">
        <v>-1E-4</v>
      </c>
    </row>
    <row r="21" spans="1:15" x14ac:dyDescent="0.2">
      <c r="A21" t="s">
        <v>183</v>
      </c>
      <c r="B21">
        <v>0.75760000000000005</v>
      </c>
      <c r="C21">
        <v>7.22E-2</v>
      </c>
      <c r="D21">
        <v>10.486000000000001</v>
      </c>
      <c r="E21" s="66">
        <v>0</v>
      </c>
      <c r="F21" s="66">
        <v>-1E-4</v>
      </c>
    </row>
    <row r="22" spans="1:15" x14ac:dyDescent="0.2">
      <c r="A22" t="s">
        <v>184</v>
      </c>
      <c r="B22">
        <v>1.4198</v>
      </c>
      <c r="C22">
        <v>0.15179999999999999</v>
      </c>
      <c r="D22">
        <v>9.3550000000000004</v>
      </c>
      <c r="E22" s="66">
        <v>0</v>
      </c>
      <c r="F22" s="66">
        <v>2.0000000000000001E-4</v>
      </c>
    </row>
    <row r="23" spans="1:15" x14ac:dyDescent="0.2">
      <c r="A23" t="s">
        <v>185</v>
      </c>
      <c r="B23">
        <v>1.6134999999999999</v>
      </c>
      <c r="C23">
        <v>0.18940000000000001</v>
      </c>
      <c r="D23">
        <v>8.5180000000000007</v>
      </c>
      <c r="E23" s="66">
        <v>0</v>
      </c>
      <c r="F23" s="66">
        <v>1E-4</v>
      </c>
    </row>
    <row r="24" spans="1:15" x14ac:dyDescent="0.2">
      <c r="A24" t="s">
        <v>94</v>
      </c>
      <c r="B24">
        <v>6.8710000000000004</v>
      </c>
      <c r="C24">
        <v>0.65049999999999997</v>
      </c>
      <c r="D24">
        <v>10.561999999999999</v>
      </c>
      <c r="E24" s="66">
        <v>0</v>
      </c>
      <c r="F24" s="66">
        <v>-1E-4</v>
      </c>
    </row>
    <row r="25" spans="1:15" x14ac:dyDescent="0.2">
      <c r="A25" t="s">
        <v>95</v>
      </c>
      <c r="B25">
        <v>2.9380000000000002</v>
      </c>
      <c r="C25">
        <v>0.37109999999999999</v>
      </c>
      <c r="D25">
        <v>7.9180000000000001</v>
      </c>
      <c r="E25" s="66">
        <v>0</v>
      </c>
      <c r="F25" s="66">
        <v>0</v>
      </c>
    </row>
    <row r="26" spans="1:15" x14ac:dyDescent="0.2">
      <c r="A26" t="s">
        <v>96</v>
      </c>
      <c r="B26">
        <v>2.7709000000000001</v>
      </c>
      <c r="C26">
        <v>0.34429999999999999</v>
      </c>
      <c r="D26">
        <v>8.0489999999999995</v>
      </c>
      <c r="E26" s="66">
        <v>0</v>
      </c>
      <c r="F26" s="66">
        <v>0</v>
      </c>
    </row>
    <row r="27" spans="1:15" x14ac:dyDescent="0.2">
      <c r="A27" t="s">
        <v>97</v>
      </c>
      <c r="B27">
        <v>3.5078999999999998</v>
      </c>
      <c r="C27">
        <v>0.38109999999999999</v>
      </c>
      <c r="D27">
        <v>9.2059999999999995</v>
      </c>
      <c r="E27" s="66">
        <v>0</v>
      </c>
      <c r="F27" s="66">
        <v>0</v>
      </c>
    </row>
    <row r="28" spans="1:15" x14ac:dyDescent="0.2">
      <c r="A28" t="s">
        <v>98</v>
      </c>
      <c r="B28">
        <v>3.3532000000000002</v>
      </c>
      <c r="C28">
        <v>0.34949999999999998</v>
      </c>
      <c r="D28">
        <v>9.5950000000000006</v>
      </c>
      <c r="E28" s="66">
        <v>0</v>
      </c>
      <c r="F28" s="66">
        <v>0</v>
      </c>
    </row>
    <row r="29" spans="1:15" x14ac:dyDescent="0.2">
      <c r="A29" t="s">
        <v>99</v>
      </c>
      <c r="B29">
        <v>3.1276000000000002</v>
      </c>
      <c r="C29">
        <v>0.32769999999999999</v>
      </c>
      <c r="D29">
        <v>9.5440000000000005</v>
      </c>
      <c r="E29" s="66">
        <v>0</v>
      </c>
      <c r="F29" s="66">
        <v>-1E-4</v>
      </c>
    </row>
    <row r="31" spans="1:15" x14ac:dyDescent="0.2">
      <c r="A31" t="s">
        <v>186</v>
      </c>
      <c r="B31" t="s">
        <v>167</v>
      </c>
      <c r="C31" t="s">
        <v>164</v>
      </c>
      <c r="D31" t="s">
        <v>168</v>
      </c>
      <c r="E31" t="s">
        <v>169</v>
      </c>
    </row>
    <row r="32" spans="1:15" x14ac:dyDescent="0.2">
      <c r="B32">
        <v>1</v>
      </c>
      <c r="C32">
        <v>0.85199999999999998</v>
      </c>
      <c r="D32">
        <v>0.64700000000000002</v>
      </c>
      <c r="E32">
        <v>0.63800000000000001</v>
      </c>
      <c r="F32">
        <v>-0.107</v>
      </c>
      <c r="G32">
        <v>-0.11700000000000001</v>
      </c>
      <c r="H32">
        <v>-0.128</v>
      </c>
      <c r="I32">
        <v>-9.7000000000000003E-2</v>
      </c>
      <c r="J32">
        <v>0.60199999999999998</v>
      </c>
      <c r="K32">
        <v>0.47299999999999998</v>
      </c>
      <c r="L32">
        <v>0.435</v>
      </c>
      <c r="M32">
        <v>0.44700000000000001</v>
      </c>
      <c r="N32">
        <v>0.443</v>
      </c>
      <c r="O32">
        <v>0.32</v>
      </c>
    </row>
    <row r="33" spans="1:15" x14ac:dyDescent="0.2">
      <c r="B33">
        <v>0.85199999999999998</v>
      </c>
      <c r="C33">
        <v>1</v>
      </c>
      <c r="D33">
        <v>0.72599999999999998</v>
      </c>
      <c r="E33">
        <v>0.71099999999999997</v>
      </c>
      <c r="F33">
        <v>-1.0999999999999999E-2</v>
      </c>
      <c r="G33">
        <v>-0.20599999999999999</v>
      </c>
      <c r="H33">
        <v>-0.18</v>
      </c>
      <c r="I33">
        <v>-0.13600000000000001</v>
      </c>
      <c r="J33">
        <v>0.60899999999999999</v>
      </c>
      <c r="K33">
        <v>0.48799999999999999</v>
      </c>
      <c r="L33">
        <v>0.48</v>
      </c>
      <c r="M33">
        <v>0.51100000000000001</v>
      </c>
      <c r="N33">
        <v>0.48599999999999999</v>
      </c>
      <c r="O33">
        <v>0.38800000000000001</v>
      </c>
    </row>
    <row r="34" spans="1:15" x14ac:dyDescent="0.2">
      <c r="B34">
        <v>0.64700000000000002</v>
      </c>
      <c r="C34">
        <v>0.72599999999999998</v>
      </c>
      <c r="D34">
        <v>1</v>
      </c>
      <c r="E34">
        <v>0.73099999999999998</v>
      </c>
      <c r="F34">
        <v>-4.0000000000000001E-3</v>
      </c>
      <c r="G34">
        <v>-8.5000000000000006E-2</v>
      </c>
      <c r="H34">
        <v>-0.17799999999999999</v>
      </c>
      <c r="I34">
        <v>-7.2999999999999995E-2</v>
      </c>
      <c r="J34">
        <v>0.42099999999999999</v>
      </c>
      <c r="K34">
        <v>0.45300000000000001</v>
      </c>
      <c r="L34">
        <v>0.40300000000000002</v>
      </c>
      <c r="M34">
        <v>0.46400000000000002</v>
      </c>
      <c r="N34">
        <v>0.42</v>
      </c>
      <c r="O34">
        <v>0.40400000000000003</v>
      </c>
    </row>
    <row r="35" spans="1:15" x14ac:dyDescent="0.2">
      <c r="B35">
        <v>0.63800000000000001</v>
      </c>
      <c r="C35">
        <v>0.71099999999999997</v>
      </c>
      <c r="D35">
        <v>0.73099999999999998</v>
      </c>
      <c r="E35">
        <v>1</v>
      </c>
      <c r="F35">
        <v>3.3000000000000002E-2</v>
      </c>
      <c r="G35">
        <v>-7.0000000000000007E-2</v>
      </c>
      <c r="H35">
        <v>-0.124</v>
      </c>
      <c r="I35">
        <v>-2.9000000000000001E-2</v>
      </c>
      <c r="J35">
        <v>0.42099999999999999</v>
      </c>
      <c r="K35">
        <v>0.38200000000000001</v>
      </c>
      <c r="L35">
        <v>0.41199999999999998</v>
      </c>
      <c r="M35">
        <v>0.38100000000000001</v>
      </c>
      <c r="N35">
        <v>0.40400000000000003</v>
      </c>
      <c r="O35">
        <v>0.35499999999999998</v>
      </c>
    </row>
    <row r="36" spans="1:15" x14ac:dyDescent="0.2">
      <c r="B36">
        <v>-0.107</v>
      </c>
      <c r="C36">
        <v>-1.0999999999999999E-2</v>
      </c>
      <c r="D36">
        <v>-4.0000000000000001E-3</v>
      </c>
      <c r="E36">
        <v>3.3000000000000002E-2</v>
      </c>
      <c r="F36">
        <v>1</v>
      </c>
      <c r="G36">
        <v>0.59299999999999997</v>
      </c>
      <c r="H36">
        <v>0.24</v>
      </c>
      <c r="I36">
        <v>0.26100000000000001</v>
      </c>
      <c r="J36">
        <v>-0.375</v>
      </c>
      <c r="K36">
        <v>-0.16400000000000001</v>
      </c>
      <c r="L36">
        <v>-0.10100000000000001</v>
      </c>
      <c r="M36">
        <v>-0.2</v>
      </c>
      <c r="N36">
        <v>-0.11</v>
      </c>
      <c r="O36">
        <v>-9.5000000000000001E-2</v>
      </c>
    </row>
    <row r="37" spans="1:15" x14ac:dyDescent="0.2">
      <c r="B37">
        <v>-0.11700000000000001</v>
      </c>
      <c r="C37">
        <v>-0.20599999999999999</v>
      </c>
      <c r="D37">
        <v>-8.5000000000000006E-2</v>
      </c>
      <c r="E37">
        <v>-7.0000000000000007E-2</v>
      </c>
      <c r="F37">
        <v>0.59299999999999997</v>
      </c>
      <c r="G37">
        <v>1</v>
      </c>
      <c r="H37">
        <v>0.40799999999999997</v>
      </c>
      <c r="I37">
        <v>0.372</v>
      </c>
      <c r="J37">
        <v>-0.54800000000000004</v>
      </c>
      <c r="K37">
        <v>-0.29099999999999998</v>
      </c>
      <c r="L37">
        <v>-0.13200000000000001</v>
      </c>
      <c r="M37">
        <v>-0.307</v>
      </c>
      <c r="N37">
        <v>-0.19800000000000001</v>
      </c>
      <c r="O37">
        <v>-0.192</v>
      </c>
    </row>
    <row r="38" spans="1:15" x14ac:dyDescent="0.2">
      <c r="B38">
        <v>-0.128</v>
      </c>
      <c r="C38">
        <v>-0.18</v>
      </c>
      <c r="D38">
        <v>-0.17799999999999999</v>
      </c>
      <c r="E38">
        <v>-0.124</v>
      </c>
      <c r="F38">
        <v>0.24</v>
      </c>
      <c r="G38">
        <v>0.40799999999999997</v>
      </c>
      <c r="H38">
        <v>1</v>
      </c>
      <c r="I38">
        <v>0.38500000000000001</v>
      </c>
      <c r="J38">
        <v>-0.26100000000000001</v>
      </c>
      <c r="K38">
        <v>-0.22500000000000001</v>
      </c>
      <c r="L38">
        <v>-0.19600000000000001</v>
      </c>
      <c r="M38">
        <v>-0.192</v>
      </c>
      <c r="N38">
        <v>-0.19400000000000001</v>
      </c>
      <c r="O38">
        <v>-0.23799999999999999</v>
      </c>
    </row>
    <row r="39" spans="1:15" x14ac:dyDescent="0.2">
      <c r="B39">
        <v>-9.7000000000000003E-2</v>
      </c>
      <c r="C39">
        <v>-0.13600000000000001</v>
      </c>
      <c r="D39">
        <v>-7.2999999999999995E-2</v>
      </c>
      <c r="E39">
        <v>-2.9000000000000001E-2</v>
      </c>
      <c r="F39">
        <v>0.26100000000000001</v>
      </c>
      <c r="G39">
        <v>0.372</v>
      </c>
      <c r="H39">
        <v>0.38500000000000001</v>
      </c>
      <c r="I39">
        <v>1</v>
      </c>
      <c r="J39">
        <v>-0.222</v>
      </c>
      <c r="K39">
        <v>-0.20899999999999999</v>
      </c>
      <c r="L39">
        <v>-0.22800000000000001</v>
      </c>
      <c r="M39">
        <v>-0.26300000000000001</v>
      </c>
      <c r="N39">
        <v>-0.29699999999999999</v>
      </c>
      <c r="O39">
        <v>-0.29299999999999998</v>
      </c>
    </row>
    <row r="40" spans="1:15" x14ac:dyDescent="0.2">
      <c r="B40">
        <v>0.60199999999999998</v>
      </c>
      <c r="C40">
        <v>0.60899999999999999</v>
      </c>
      <c r="D40">
        <v>0.42099999999999999</v>
      </c>
      <c r="E40">
        <v>0.42099999999999999</v>
      </c>
      <c r="F40">
        <v>-0.375</v>
      </c>
      <c r="G40">
        <v>-0.54800000000000004</v>
      </c>
      <c r="H40">
        <v>-0.26100000000000001</v>
      </c>
      <c r="I40">
        <v>-0.222</v>
      </c>
      <c r="J40">
        <v>1</v>
      </c>
      <c r="K40">
        <v>0.48699999999999999</v>
      </c>
      <c r="L40">
        <v>0.435</v>
      </c>
      <c r="M40">
        <v>0.45200000000000001</v>
      </c>
      <c r="N40">
        <v>0.42599999999999999</v>
      </c>
      <c r="O40">
        <v>0.27900000000000003</v>
      </c>
    </row>
    <row r="41" spans="1:15" x14ac:dyDescent="0.2">
      <c r="B41">
        <v>0.47299999999999998</v>
      </c>
      <c r="C41">
        <v>0.48799999999999999</v>
      </c>
      <c r="D41">
        <v>0.45300000000000001</v>
      </c>
      <c r="E41">
        <v>0.38200000000000001</v>
      </c>
      <c r="F41">
        <v>-0.16400000000000001</v>
      </c>
      <c r="G41">
        <v>-0.29099999999999998</v>
      </c>
      <c r="H41">
        <v>-0.22500000000000001</v>
      </c>
      <c r="I41">
        <v>-0.20899999999999999</v>
      </c>
      <c r="J41">
        <v>0.48699999999999999</v>
      </c>
      <c r="K41">
        <v>1</v>
      </c>
      <c r="L41">
        <v>0.51300000000000001</v>
      </c>
      <c r="M41">
        <v>0.79300000000000004</v>
      </c>
      <c r="N41">
        <v>0.46899999999999997</v>
      </c>
      <c r="O41">
        <v>0.376</v>
      </c>
    </row>
    <row r="42" spans="1:15" x14ac:dyDescent="0.2">
      <c r="B42">
        <v>0.435</v>
      </c>
      <c r="C42">
        <v>0.48</v>
      </c>
      <c r="D42">
        <v>0.40300000000000002</v>
      </c>
      <c r="E42">
        <v>0.41199999999999998</v>
      </c>
      <c r="F42">
        <v>-0.10100000000000001</v>
      </c>
      <c r="G42">
        <v>-0.13200000000000001</v>
      </c>
      <c r="H42">
        <v>-0.19600000000000001</v>
      </c>
      <c r="I42">
        <v>-0.22800000000000001</v>
      </c>
      <c r="J42">
        <v>0.435</v>
      </c>
      <c r="K42">
        <v>0.51300000000000001</v>
      </c>
      <c r="L42">
        <v>1</v>
      </c>
      <c r="M42">
        <v>0.42799999999999999</v>
      </c>
      <c r="N42">
        <v>0.75900000000000001</v>
      </c>
      <c r="O42">
        <v>0.46600000000000003</v>
      </c>
    </row>
    <row r="43" spans="1:15" x14ac:dyDescent="0.2">
      <c r="B43">
        <v>0.44700000000000001</v>
      </c>
      <c r="C43">
        <v>0.51100000000000001</v>
      </c>
      <c r="D43">
        <v>0.46400000000000002</v>
      </c>
      <c r="E43">
        <v>0.38100000000000001</v>
      </c>
      <c r="F43">
        <v>-0.2</v>
      </c>
      <c r="G43">
        <v>-0.307</v>
      </c>
      <c r="H43">
        <v>-0.192</v>
      </c>
      <c r="I43">
        <v>-0.26300000000000001</v>
      </c>
      <c r="J43">
        <v>0.45200000000000001</v>
      </c>
      <c r="K43">
        <v>0.79300000000000004</v>
      </c>
      <c r="L43">
        <v>0.42799999999999999</v>
      </c>
      <c r="M43">
        <v>1</v>
      </c>
      <c r="N43">
        <v>0.495</v>
      </c>
      <c r="O43">
        <v>0.40400000000000003</v>
      </c>
    </row>
    <row r="44" spans="1:15" x14ac:dyDescent="0.2">
      <c r="B44">
        <v>0.443</v>
      </c>
      <c r="C44">
        <v>0.48599999999999999</v>
      </c>
      <c r="D44">
        <v>0.42</v>
      </c>
      <c r="E44">
        <v>0.40400000000000003</v>
      </c>
      <c r="F44">
        <v>-0.11</v>
      </c>
      <c r="G44">
        <v>-0.19800000000000001</v>
      </c>
      <c r="H44">
        <v>-0.19400000000000001</v>
      </c>
      <c r="I44">
        <v>-0.29699999999999999</v>
      </c>
      <c r="J44">
        <v>0.42599999999999999</v>
      </c>
      <c r="K44">
        <v>0.46899999999999997</v>
      </c>
      <c r="L44">
        <v>0.75900000000000001</v>
      </c>
      <c r="M44">
        <v>0.495</v>
      </c>
      <c r="N44">
        <v>1</v>
      </c>
      <c r="O44">
        <v>0.47899999999999998</v>
      </c>
    </row>
    <row r="45" spans="1:15" x14ac:dyDescent="0.2">
      <c r="B45">
        <v>0.32</v>
      </c>
      <c r="C45">
        <v>0.38800000000000001</v>
      </c>
      <c r="D45">
        <v>0.40400000000000003</v>
      </c>
      <c r="E45">
        <v>0.35499999999999998</v>
      </c>
      <c r="F45">
        <v>-9.5000000000000001E-2</v>
      </c>
      <c r="G45">
        <v>-0.192</v>
      </c>
      <c r="H45">
        <v>-0.23799999999999999</v>
      </c>
      <c r="I45">
        <v>-0.29299999999999998</v>
      </c>
      <c r="J45">
        <v>0.27900000000000003</v>
      </c>
      <c r="K45">
        <v>0.376</v>
      </c>
      <c r="L45">
        <v>0.46600000000000003</v>
      </c>
      <c r="M45">
        <v>0.40400000000000003</v>
      </c>
      <c r="N45">
        <v>0.47899999999999998</v>
      </c>
      <c r="O45">
        <v>1</v>
      </c>
    </row>
    <row r="47" spans="1:15" x14ac:dyDescent="0.2">
      <c r="A47" t="s">
        <v>163</v>
      </c>
      <c r="B47" t="s">
        <v>164</v>
      </c>
      <c r="C47" t="s">
        <v>187</v>
      </c>
      <c r="D47">
        <v>96</v>
      </c>
    </row>
    <row r="48" spans="1:15" x14ac:dyDescent="0.2">
      <c r="A48" t="s">
        <v>188</v>
      </c>
      <c r="B48" t="s">
        <v>189</v>
      </c>
      <c r="C48" t="s">
        <v>160</v>
      </c>
      <c r="D48">
        <v>1.13483</v>
      </c>
    </row>
    <row r="49" spans="1:4" x14ac:dyDescent="0.2">
      <c r="B49">
        <v>-97.909689999999998</v>
      </c>
    </row>
    <row r="50" spans="1:4" x14ac:dyDescent="0.2">
      <c r="A50" t="s">
        <v>190</v>
      </c>
      <c r="B50" t="s">
        <v>191</v>
      </c>
      <c r="C50" t="s">
        <v>192</v>
      </c>
      <c r="D50" t="s">
        <v>160</v>
      </c>
    </row>
    <row r="51" spans="1:4" x14ac:dyDescent="0.2">
      <c r="A51">
        <v>-26827.25505</v>
      </c>
    </row>
    <row r="52" spans="1:4" x14ac:dyDescent="0.2">
      <c r="A52" t="s">
        <v>38</v>
      </c>
    </row>
    <row r="53" spans="1:4" x14ac:dyDescent="0.2">
      <c r="A53">
        <v>53682.5101</v>
      </c>
    </row>
    <row r="54" spans="1:4" x14ac:dyDescent="0.2">
      <c r="A54" t="s">
        <v>39</v>
      </c>
    </row>
    <row r="55" spans="1:4" x14ac:dyDescent="0.2">
      <c r="A55">
        <v>53733.093889999996</v>
      </c>
    </row>
    <row r="56" spans="1:4" x14ac:dyDescent="0.2">
      <c r="A56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L28" sqref="L28"/>
    </sheetView>
  </sheetViews>
  <sheetFormatPr baseColWidth="10" defaultColWidth="8.83203125" defaultRowHeight="15" x14ac:dyDescent="0.2"/>
  <sheetData>
    <row r="1" spans="1:10" x14ac:dyDescent="0.2">
      <c r="A1" t="s">
        <v>151</v>
      </c>
    </row>
    <row r="2" spans="1:10" x14ac:dyDescent="0.2">
      <c r="B2" t="s">
        <v>152</v>
      </c>
      <c r="C2" t="s">
        <v>153</v>
      </c>
      <c r="D2" t="s">
        <v>154</v>
      </c>
      <c r="E2" s="63">
        <v>42611</v>
      </c>
      <c r="F2" s="64">
        <v>0.19791666666666666</v>
      </c>
      <c r="G2" t="s">
        <v>155</v>
      </c>
    </row>
    <row r="3" spans="1:10" x14ac:dyDescent="0.2">
      <c r="A3" t="s">
        <v>151</v>
      </c>
    </row>
    <row r="5" spans="1:10" x14ac:dyDescent="0.2">
      <c r="A5" t="s">
        <v>156</v>
      </c>
      <c r="B5" t="s">
        <v>157</v>
      </c>
      <c r="C5" t="s">
        <v>158</v>
      </c>
      <c r="D5">
        <v>2</v>
      </c>
    </row>
    <row r="6" spans="1:10" x14ac:dyDescent="0.2">
      <c r="A6" t="s">
        <v>195</v>
      </c>
      <c r="B6" t="s">
        <v>196</v>
      </c>
      <c r="C6" t="s">
        <v>164</v>
      </c>
      <c r="D6" t="s">
        <v>187</v>
      </c>
      <c r="E6" t="s">
        <v>197</v>
      </c>
    </row>
    <row r="8" spans="1:10" x14ac:dyDescent="0.2">
      <c r="A8" t="s">
        <v>161</v>
      </c>
      <c r="B8" t="s">
        <v>162</v>
      </c>
      <c r="C8">
        <v>-121.84399999999999</v>
      </c>
    </row>
    <row r="9" spans="1:10" x14ac:dyDescent="0.2">
      <c r="A9" t="s">
        <v>163</v>
      </c>
      <c r="B9" t="s">
        <v>164</v>
      </c>
      <c r="C9" t="s">
        <v>165</v>
      </c>
      <c r="D9">
        <v>274</v>
      </c>
    </row>
    <row r="11" spans="1:10" x14ac:dyDescent="0.2">
      <c r="A11" t="s">
        <v>166</v>
      </c>
      <c r="B11" t="s">
        <v>167</v>
      </c>
      <c r="C11" t="s">
        <v>164</v>
      </c>
      <c r="D11" t="s">
        <v>168</v>
      </c>
      <c r="E11" t="s">
        <v>169</v>
      </c>
      <c r="F11" t="s">
        <v>170</v>
      </c>
      <c r="G11" t="s">
        <v>171</v>
      </c>
      <c r="H11" t="s">
        <v>168</v>
      </c>
      <c r="I11" t="s">
        <v>172</v>
      </c>
      <c r="J11" t="s">
        <v>173</v>
      </c>
    </row>
    <row r="12" spans="1:10" x14ac:dyDescent="0.2">
      <c r="A12" t="s">
        <v>174</v>
      </c>
      <c r="B12" t="s">
        <v>175</v>
      </c>
      <c r="C12" t="s">
        <v>167</v>
      </c>
    </row>
    <row r="14" spans="1:10" x14ac:dyDescent="0.2">
      <c r="A14" t="s">
        <v>42</v>
      </c>
      <c r="B14" t="s">
        <v>44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</row>
    <row r="15" spans="1:10" x14ac:dyDescent="0.2">
      <c r="A15" t="s">
        <v>181</v>
      </c>
    </row>
    <row r="16" spans="1:10" x14ac:dyDescent="0.2">
      <c r="A16" t="s">
        <v>47</v>
      </c>
      <c r="B16" s="66">
        <v>1.5966</v>
      </c>
      <c r="C16" s="66">
        <v>0.1052</v>
      </c>
      <c r="D16" s="66">
        <v>15.178000000000001</v>
      </c>
      <c r="E16" s="66">
        <v>0</v>
      </c>
      <c r="F16" s="66">
        <v>-2.4400000000000002E-2</v>
      </c>
    </row>
    <row r="17" spans="1:6" x14ac:dyDescent="0.2">
      <c r="A17" t="s">
        <v>61</v>
      </c>
      <c r="B17" s="66">
        <v>0.70189999999999997</v>
      </c>
      <c r="C17" s="66">
        <v>8.48E-2</v>
      </c>
      <c r="D17" s="66">
        <v>8.2759999999999998</v>
      </c>
      <c r="E17" s="66">
        <v>0</v>
      </c>
      <c r="F17" s="66">
        <v>1.6400000000000001E-2</v>
      </c>
    </row>
    <row r="18" spans="1:6" x14ac:dyDescent="0.2">
      <c r="A18" t="s">
        <v>72</v>
      </c>
      <c r="B18" s="66">
        <v>0.69579999999999997</v>
      </c>
      <c r="C18" s="66">
        <v>6.2700000000000006E-2</v>
      </c>
      <c r="D18" s="66">
        <v>11.093</v>
      </c>
      <c r="E18" s="66">
        <v>0</v>
      </c>
      <c r="F18" s="66">
        <v>-5.1999999999999998E-3</v>
      </c>
    </row>
    <row r="19" spans="1:6" x14ac:dyDescent="0.2">
      <c r="A19" t="s">
        <v>84</v>
      </c>
      <c r="B19" s="66">
        <v>0.39939999999999998</v>
      </c>
      <c r="C19" s="66">
        <v>5.9700000000000003E-2</v>
      </c>
      <c r="D19" s="66">
        <v>6.6920000000000002</v>
      </c>
      <c r="E19" s="66">
        <v>0</v>
      </c>
      <c r="F19" s="66">
        <v>-1.4E-3</v>
      </c>
    </row>
    <row r="20" spans="1:6" x14ac:dyDescent="0.2">
      <c r="A20" t="s">
        <v>89</v>
      </c>
      <c r="B20" s="66">
        <v>0.495</v>
      </c>
      <c r="C20" s="66">
        <v>4.0800000000000003E-2</v>
      </c>
      <c r="D20" s="66">
        <v>12.121</v>
      </c>
      <c r="E20" s="66">
        <v>0</v>
      </c>
      <c r="F20" s="66">
        <v>-2.35E-2</v>
      </c>
    </row>
    <row r="21" spans="1:6" x14ac:dyDescent="0.2">
      <c r="A21" t="s">
        <v>91</v>
      </c>
      <c r="B21" s="66">
        <v>0.88780000000000003</v>
      </c>
      <c r="C21" s="66">
        <v>9.2799999999999994E-2</v>
      </c>
      <c r="D21" s="66">
        <v>9.57</v>
      </c>
      <c r="E21" s="66">
        <v>0</v>
      </c>
      <c r="F21" s="66">
        <v>-2E-3</v>
      </c>
    </row>
    <row r="22" spans="1:6" x14ac:dyDescent="0.2">
      <c r="A22" t="s">
        <v>92</v>
      </c>
      <c r="B22" s="66">
        <v>1.5720000000000001</v>
      </c>
      <c r="C22" s="66">
        <v>0.18720000000000001</v>
      </c>
      <c r="D22" s="66">
        <v>8.3960000000000008</v>
      </c>
      <c r="E22" s="66">
        <v>0</v>
      </c>
      <c r="F22" s="66">
        <v>-3.5000000000000001E-3</v>
      </c>
    </row>
    <row r="23" spans="1:6" x14ac:dyDescent="0.2">
      <c r="A23" t="s">
        <v>93</v>
      </c>
      <c r="B23" s="66">
        <v>1.8163</v>
      </c>
      <c r="C23" s="66">
        <v>0.2571</v>
      </c>
      <c r="D23" s="66">
        <v>7.0640000000000001</v>
      </c>
      <c r="E23" s="66">
        <v>0</v>
      </c>
      <c r="F23" s="66">
        <v>1E-3</v>
      </c>
    </row>
    <row r="24" spans="1:6" x14ac:dyDescent="0.2">
      <c r="A24" t="s">
        <v>94</v>
      </c>
      <c r="B24" s="66">
        <v>6.1862000000000004</v>
      </c>
      <c r="C24" s="66">
        <v>0.46429999999999999</v>
      </c>
      <c r="D24" s="66">
        <v>13.324999999999999</v>
      </c>
      <c r="E24" s="66">
        <v>0</v>
      </c>
      <c r="F24" s="66">
        <v>-2.7000000000000001E-3</v>
      </c>
    </row>
    <row r="25" spans="1:6" x14ac:dyDescent="0.2">
      <c r="A25" t="s">
        <v>95</v>
      </c>
      <c r="B25" s="66">
        <v>2.6543000000000001</v>
      </c>
      <c r="C25" s="66">
        <v>0.3629</v>
      </c>
      <c r="D25" s="66">
        <v>7.3129999999999997</v>
      </c>
      <c r="E25" s="66">
        <v>0</v>
      </c>
      <c r="F25" s="66">
        <v>1E-3</v>
      </c>
    </row>
    <row r="26" spans="1:6" x14ac:dyDescent="0.2">
      <c r="A26" t="s">
        <v>96</v>
      </c>
      <c r="B26" s="66">
        <v>2.5432000000000001</v>
      </c>
      <c r="C26" s="66">
        <v>0.32529999999999998</v>
      </c>
      <c r="D26" s="66">
        <v>7.8170000000000002</v>
      </c>
      <c r="E26" s="66">
        <v>0</v>
      </c>
      <c r="F26" s="66">
        <v>4.0000000000000002E-4</v>
      </c>
    </row>
    <row r="27" spans="1:6" x14ac:dyDescent="0.2">
      <c r="A27" t="s">
        <v>97</v>
      </c>
      <c r="B27" s="66">
        <v>3.2827000000000002</v>
      </c>
      <c r="C27" s="66">
        <v>0.37969999999999998</v>
      </c>
      <c r="D27" s="66">
        <v>8.6449999999999996</v>
      </c>
      <c r="E27" s="66">
        <v>0</v>
      </c>
      <c r="F27" s="66">
        <v>2.0000000000000001E-4</v>
      </c>
    </row>
    <row r="28" spans="1:6" x14ac:dyDescent="0.2">
      <c r="A28" t="s">
        <v>98</v>
      </c>
      <c r="B28" s="66">
        <v>3.1387999999999998</v>
      </c>
      <c r="C28" s="66">
        <v>0.34</v>
      </c>
      <c r="D28" s="66">
        <v>9.2309999999999999</v>
      </c>
      <c r="E28" s="66">
        <v>0</v>
      </c>
      <c r="F28" s="66">
        <v>-5.9999999999999995E-4</v>
      </c>
    </row>
    <row r="29" spans="1:6" x14ac:dyDescent="0.2">
      <c r="A29" t="s">
        <v>99</v>
      </c>
      <c r="B29" s="66">
        <v>3.0032000000000001</v>
      </c>
      <c r="C29" s="66">
        <v>0.32050000000000001</v>
      </c>
      <c r="D29" s="66">
        <v>9.3710000000000004</v>
      </c>
      <c r="E29" s="66">
        <v>0</v>
      </c>
      <c r="F29" s="66">
        <v>-5.0000000000000001E-4</v>
      </c>
    </row>
    <row r="30" spans="1:6" x14ac:dyDescent="0.2">
      <c r="A30" t="s">
        <v>100</v>
      </c>
      <c r="B30" s="66">
        <v>9.1388999999999996</v>
      </c>
      <c r="C30" s="66">
        <v>0.66139999999999999</v>
      </c>
      <c r="D30" s="66">
        <v>13.817</v>
      </c>
      <c r="E30" s="66">
        <v>0</v>
      </c>
      <c r="F30" s="66">
        <v>-1.5E-3</v>
      </c>
    </row>
    <row r="31" spans="1:6" x14ac:dyDescent="0.2">
      <c r="A31" t="s">
        <v>194</v>
      </c>
      <c r="B31" s="66">
        <v>5.8891</v>
      </c>
      <c r="C31" s="66">
        <v>0.60209999999999997</v>
      </c>
      <c r="D31" s="66">
        <v>9.7810000000000006</v>
      </c>
      <c r="E31" s="66">
        <v>0</v>
      </c>
      <c r="F31" s="66">
        <v>1.9E-3</v>
      </c>
    </row>
    <row r="32" spans="1:6" x14ac:dyDescent="0.2">
      <c r="A32" t="s">
        <v>102</v>
      </c>
      <c r="B32" s="66">
        <v>3.5217000000000001</v>
      </c>
      <c r="C32" s="66">
        <v>0.3861</v>
      </c>
      <c r="D32" s="66">
        <v>9.1210000000000004</v>
      </c>
      <c r="E32" s="66">
        <v>0</v>
      </c>
      <c r="F32" s="66">
        <v>-1E-4</v>
      </c>
    </row>
    <row r="33" spans="1:19" x14ac:dyDescent="0.2">
      <c r="A33" t="s">
        <v>103</v>
      </c>
      <c r="B33" s="66">
        <v>2.9592000000000001</v>
      </c>
      <c r="C33" s="66">
        <v>0.3493</v>
      </c>
      <c r="D33" s="66">
        <v>8.4719999999999995</v>
      </c>
      <c r="E33" s="66">
        <v>0</v>
      </c>
      <c r="F33" s="66">
        <v>0</v>
      </c>
    </row>
    <row r="35" spans="1:19" x14ac:dyDescent="0.2">
      <c r="A35" t="s">
        <v>186</v>
      </c>
      <c r="B35" t="s">
        <v>167</v>
      </c>
      <c r="C35" t="s">
        <v>164</v>
      </c>
      <c r="D35" t="s">
        <v>168</v>
      </c>
      <c r="E35" t="s">
        <v>169</v>
      </c>
    </row>
    <row r="36" spans="1:19" x14ac:dyDescent="0.2">
      <c r="B36">
        <v>1</v>
      </c>
      <c r="C36">
        <v>0.81599999999999995</v>
      </c>
      <c r="D36">
        <v>0.60799999999999998</v>
      </c>
      <c r="E36">
        <v>0.58699999999999997</v>
      </c>
      <c r="F36">
        <v>-0.152</v>
      </c>
      <c r="G36">
        <v>-0.21199999999999999</v>
      </c>
      <c r="H36">
        <v>-0.11799999999999999</v>
      </c>
      <c r="I36">
        <v>-4.8000000000000001E-2</v>
      </c>
      <c r="J36">
        <v>0.48699999999999999</v>
      </c>
      <c r="K36">
        <v>0.45900000000000002</v>
      </c>
      <c r="L36">
        <v>0.38600000000000001</v>
      </c>
      <c r="M36">
        <v>0.41399999999999998</v>
      </c>
      <c r="N36">
        <v>0.44400000000000001</v>
      </c>
      <c r="O36">
        <v>0.26900000000000002</v>
      </c>
      <c r="P36">
        <v>-0.26700000000000002</v>
      </c>
      <c r="Q36">
        <v>0.41</v>
      </c>
      <c r="R36">
        <v>0.31900000000000001</v>
      </c>
      <c r="S36">
        <v>0.19700000000000001</v>
      </c>
    </row>
    <row r="37" spans="1:19" x14ac:dyDescent="0.2">
      <c r="B37">
        <v>0.81599999999999995</v>
      </c>
      <c r="C37">
        <v>1</v>
      </c>
      <c r="D37">
        <v>0.71799999999999997</v>
      </c>
      <c r="E37">
        <v>0.68600000000000005</v>
      </c>
      <c r="F37">
        <v>-3.3000000000000002E-2</v>
      </c>
      <c r="G37">
        <v>-0.38700000000000001</v>
      </c>
      <c r="H37">
        <v>-0.191</v>
      </c>
      <c r="I37">
        <v>-0.108</v>
      </c>
      <c r="J37">
        <v>0.47099999999999997</v>
      </c>
      <c r="K37">
        <v>0.48</v>
      </c>
      <c r="L37">
        <v>0.443</v>
      </c>
      <c r="M37">
        <v>0.53500000000000003</v>
      </c>
      <c r="N37">
        <v>0.51800000000000002</v>
      </c>
      <c r="O37">
        <v>0.36799999999999999</v>
      </c>
      <c r="P37">
        <v>-0.27800000000000002</v>
      </c>
      <c r="Q37">
        <v>0.54300000000000004</v>
      </c>
      <c r="R37">
        <v>0.39400000000000002</v>
      </c>
      <c r="S37">
        <v>0.30499999999999999</v>
      </c>
    </row>
    <row r="38" spans="1:19" x14ac:dyDescent="0.2">
      <c r="B38">
        <v>0.60799999999999998</v>
      </c>
      <c r="C38">
        <v>0.71799999999999997</v>
      </c>
      <c r="D38">
        <v>1</v>
      </c>
      <c r="E38">
        <v>0.71699999999999997</v>
      </c>
      <c r="F38">
        <v>-0.03</v>
      </c>
      <c r="G38">
        <v>-0.23100000000000001</v>
      </c>
      <c r="H38">
        <v>-0.222</v>
      </c>
      <c r="I38">
        <v>-0.08</v>
      </c>
      <c r="J38">
        <v>0.33100000000000002</v>
      </c>
      <c r="K38">
        <v>0.45100000000000001</v>
      </c>
      <c r="L38">
        <v>0.36299999999999999</v>
      </c>
      <c r="M38">
        <v>0.47499999999999998</v>
      </c>
      <c r="N38">
        <v>0.45300000000000001</v>
      </c>
      <c r="O38">
        <v>0.41199999999999998</v>
      </c>
      <c r="P38">
        <v>-0.22500000000000001</v>
      </c>
      <c r="Q38">
        <v>0.41799999999999998</v>
      </c>
      <c r="R38">
        <v>0.48799999999999999</v>
      </c>
      <c r="S38">
        <v>0.34899999999999998</v>
      </c>
    </row>
    <row r="39" spans="1:19" x14ac:dyDescent="0.2">
      <c r="B39">
        <v>0.58699999999999997</v>
      </c>
      <c r="C39">
        <v>0.68600000000000005</v>
      </c>
      <c r="D39">
        <v>0.71699999999999997</v>
      </c>
      <c r="E39">
        <v>1</v>
      </c>
      <c r="F39">
        <v>1.7000000000000001E-2</v>
      </c>
      <c r="G39">
        <v>-0.19</v>
      </c>
      <c r="H39">
        <v>-0.156</v>
      </c>
      <c r="I39">
        <v>-7.5999999999999998E-2</v>
      </c>
      <c r="J39">
        <v>0.315</v>
      </c>
      <c r="K39">
        <v>0.35599999999999998</v>
      </c>
      <c r="L39">
        <v>0.35499999999999998</v>
      </c>
      <c r="M39">
        <v>0.376</v>
      </c>
      <c r="N39">
        <v>0.43</v>
      </c>
      <c r="O39">
        <v>0.34300000000000003</v>
      </c>
      <c r="P39">
        <v>-0.247</v>
      </c>
      <c r="Q39">
        <v>0.38600000000000001</v>
      </c>
      <c r="R39">
        <v>0.373</v>
      </c>
      <c r="S39">
        <v>0.40799999999999997</v>
      </c>
    </row>
    <row r="40" spans="1:19" x14ac:dyDescent="0.2">
      <c r="B40">
        <v>-0.152</v>
      </c>
      <c r="C40">
        <v>-3.3000000000000002E-2</v>
      </c>
      <c r="D40">
        <v>-0.03</v>
      </c>
      <c r="E40">
        <v>1.7000000000000001E-2</v>
      </c>
      <c r="F40">
        <v>1</v>
      </c>
      <c r="G40">
        <v>0.46800000000000003</v>
      </c>
      <c r="H40">
        <v>0.16700000000000001</v>
      </c>
      <c r="I40">
        <v>0.19400000000000001</v>
      </c>
      <c r="J40">
        <v>-0.42599999999999999</v>
      </c>
      <c r="K40">
        <v>-0.217</v>
      </c>
      <c r="L40">
        <v>-0.16200000000000001</v>
      </c>
      <c r="M40">
        <v>-0.216</v>
      </c>
      <c r="N40">
        <v>-0.108</v>
      </c>
      <c r="O40">
        <v>-9.8000000000000004E-2</v>
      </c>
      <c r="P40">
        <v>-0.80800000000000005</v>
      </c>
      <c r="Q40">
        <v>-0.32900000000000001</v>
      </c>
      <c r="R40">
        <v>-6.0999999999999999E-2</v>
      </c>
      <c r="S40">
        <v>-1.7000000000000001E-2</v>
      </c>
    </row>
    <row r="41" spans="1:19" x14ac:dyDescent="0.2">
      <c r="B41">
        <v>-0.21199999999999999</v>
      </c>
      <c r="C41">
        <v>-0.38700000000000001</v>
      </c>
      <c r="D41">
        <v>-0.23100000000000001</v>
      </c>
      <c r="E41">
        <v>-0.19</v>
      </c>
      <c r="F41">
        <v>0.46800000000000003</v>
      </c>
      <c r="G41">
        <v>1</v>
      </c>
      <c r="H41">
        <v>0.36499999999999999</v>
      </c>
      <c r="I41">
        <v>0.32</v>
      </c>
      <c r="J41">
        <v>-0.60599999999999998</v>
      </c>
      <c r="K41">
        <v>-0.38300000000000001</v>
      </c>
      <c r="L41">
        <v>-0.22700000000000001</v>
      </c>
      <c r="M41">
        <v>-0.45900000000000002</v>
      </c>
      <c r="N41">
        <v>-0.26100000000000001</v>
      </c>
      <c r="O41">
        <v>-0.255</v>
      </c>
      <c r="P41">
        <v>-0.34</v>
      </c>
      <c r="Q41">
        <v>-0.63100000000000001</v>
      </c>
      <c r="R41">
        <v>-0.23400000000000001</v>
      </c>
      <c r="S41">
        <v>-0.154</v>
      </c>
    </row>
    <row r="42" spans="1:19" x14ac:dyDescent="0.2">
      <c r="B42">
        <v>-0.11799999999999999</v>
      </c>
      <c r="C42">
        <v>-0.191</v>
      </c>
      <c r="D42">
        <v>-0.222</v>
      </c>
      <c r="E42">
        <v>-0.156</v>
      </c>
      <c r="F42">
        <v>0.16700000000000001</v>
      </c>
      <c r="G42">
        <v>0.36499999999999999</v>
      </c>
      <c r="H42">
        <v>1</v>
      </c>
      <c r="I42">
        <v>0.311</v>
      </c>
      <c r="J42">
        <v>-0.251</v>
      </c>
      <c r="K42">
        <v>-0.223</v>
      </c>
      <c r="L42">
        <v>-0.222</v>
      </c>
      <c r="M42">
        <v>-0.23100000000000001</v>
      </c>
      <c r="N42">
        <v>-0.20599999999999999</v>
      </c>
      <c r="O42">
        <v>-0.25900000000000001</v>
      </c>
      <c r="P42">
        <v>-0.06</v>
      </c>
      <c r="Q42">
        <v>-0.20300000000000001</v>
      </c>
      <c r="R42">
        <v>-0.34799999999999998</v>
      </c>
      <c r="S42">
        <v>-0.23799999999999999</v>
      </c>
    </row>
    <row r="43" spans="1:19" x14ac:dyDescent="0.2">
      <c r="B43">
        <v>-4.8000000000000001E-2</v>
      </c>
      <c r="C43">
        <v>-0.108</v>
      </c>
      <c r="D43">
        <v>-0.08</v>
      </c>
      <c r="E43">
        <v>-7.5999999999999998E-2</v>
      </c>
      <c r="F43">
        <v>0.19400000000000001</v>
      </c>
      <c r="G43">
        <v>0.32</v>
      </c>
      <c r="H43">
        <v>0.311</v>
      </c>
      <c r="I43">
        <v>1</v>
      </c>
      <c r="J43">
        <v>-0.17599999999999999</v>
      </c>
      <c r="K43">
        <v>-0.193</v>
      </c>
      <c r="L43">
        <v>-0.24</v>
      </c>
      <c r="M43">
        <v>-0.27500000000000002</v>
      </c>
      <c r="N43">
        <v>-0.27100000000000002</v>
      </c>
      <c r="O43">
        <v>-0.30399999999999999</v>
      </c>
      <c r="P43">
        <v>-0.14899999999999999</v>
      </c>
      <c r="Q43">
        <v>-0.16700000000000001</v>
      </c>
      <c r="R43">
        <v>-0.22800000000000001</v>
      </c>
      <c r="S43">
        <v>-0.36099999999999999</v>
      </c>
    </row>
    <row r="44" spans="1:19" x14ac:dyDescent="0.2">
      <c r="B44">
        <v>0.48699999999999999</v>
      </c>
      <c r="C44">
        <v>0.47099999999999997</v>
      </c>
      <c r="D44">
        <v>0.33100000000000002</v>
      </c>
      <c r="E44">
        <v>0.315</v>
      </c>
      <c r="F44">
        <v>-0.42599999999999999</v>
      </c>
      <c r="G44">
        <v>-0.60599999999999998</v>
      </c>
      <c r="H44">
        <v>-0.251</v>
      </c>
      <c r="I44">
        <v>-0.17599999999999999</v>
      </c>
      <c r="J44">
        <v>1</v>
      </c>
      <c r="K44">
        <v>0.46400000000000002</v>
      </c>
      <c r="L44">
        <v>0.40200000000000002</v>
      </c>
      <c r="M44">
        <v>0.42799999999999999</v>
      </c>
      <c r="N44">
        <v>0.38200000000000001</v>
      </c>
      <c r="O44">
        <v>0.23</v>
      </c>
      <c r="P44">
        <v>0.23699999999999999</v>
      </c>
      <c r="Q44">
        <v>0.71599999999999997</v>
      </c>
      <c r="R44">
        <v>0.17299999999999999</v>
      </c>
      <c r="S44">
        <v>0.21199999999999999</v>
      </c>
    </row>
    <row r="45" spans="1:19" x14ac:dyDescent="0.2">
      <c r="B45">
        <v>0.45900000000000002</v>
      </c>
      <c r="C45">
        <v>0.48</v>
      </c>
      <c r="D45">
        <v>0.45100000000000001</v>
      </c>
      <c r="E45">
        <v>0.35599999999999998</v>
      </c>
      <c r="F45">
        <v>-0.217</v>
      </c>
      <c r="G45">
        <v>-0.38300000000000001</v>
      </c>
      <c r="H45">
        <v>-0.223</v>
      </c>
      <c r="I45">
        <v>-0.193</v>
      </c>
      <c r="J45">
        <v>0.46400000000000002</v>
      </c>
      <c r="K45">
        <v>1</v>
      </c>
      <c r="L45">
        <v>0.51300000000000001</v>
      </c>
      <c r="M45">
        <v>0.78700000000000003</v>
      </c>
      <c r="N45">
        <v>0.48199999999999998</v>
      </c>
      <c r="O45">
        <v>0.36</v>
      </c>
      <c r="P45">
        <v>-5.0000000000000001E-3</v>
      </c>
      <c r="Q45">
        <v>0.46</v>
      </c>
      <c r="R45">
        <v>0.49199999999999999</v>
      </c>
      <c r="S45">
        <v>0.216</v>
      </c>
    </row>
    <row r="46" spans="1:19" x14ac:dyDescent="0.2">
      <c r="B46">
        <v>0.38600000000000001</v>
      </c>
      <c r="C46">
        <v>0.443</v>
      </c>
      <c r="D46">
        <v>0.36299999999999999</v>
      </c>
      <c r="E46">
        <v>0.35499999999999998</v>
      </c>
      <c r="F46">
        <v>-0.16200000000000001</v>
      </c>
      <c r="G46">
        <v>-0.22700000000000001</v>
      </c>
      <c r="H46">
        <v>-0.222</v>
      </c>
      <c r="I46">
        <v>-0.24</v>
      </c>
      <c r="J46">
        <v>0.40200000000000002</v>
      </c>
      <c r="K46">
        <v>0.51300000000000001</v>
      </c>
      <c r="L46">
        <v>1</v>
      </c>
      <c r="M46">
        <v>0.42899999999999999</v>
      </c>
      <c r="N46">
        <v>0.749</v>
      </c>
      <c r="O46">
        <v>0.438</v>
      </c>
      <c r="P46">
        <v>1.4E-2</v>
      </c>
      <c r="Q46">
        <v>0.34100000000000003</v>
      </c>
      <c r="R46">
        <v>0.246</v>
      </c>
      <c r="S46">
        <v>0.52200000000000002</v>
      </c>
    </row>
    <row r="47" spans="1:19" x14ac:dyDescent="0.2">
      <c r="B47">
        <v>0.41399999999999998</v>
      </c>
      <c r="C47">
        <v>0.53500000000000003</v>
      </c>
      <c r="D47">
        <v>0.47499999999999998</v>
      </c>
      <c r="E47">
        <v>0.376</v>
      </c>
      <c r="F47">
        <v>-0.216</v>
      </c>
      <c r="G47">
        <v>-0.45900000000000002</v>
      </c>
      <c r="H47">
        <v>-0.23100000000000001</v>
      </c>
      <c r="I47">
        <v>-0.27500000000000002</v>
      </c>
      <c r="J47">
        <v>0.42799999999999999</v>
      </c>
      <c r="K47">
        <v>0.78700000000000003</v>
      </c>
      <c r="L47">
        <v>0.42899999999999999</v>
      </c>
      <c r="M47">
        <v>1</v>
      </c>
      <c r="N47">
        <v>0.52200000000000002</v>
      </c>
      <c r="O47">
        <v>0.40600000000000003</v>
      </c>
      <c r="P47">
        <v>0.02</v>
      </c>
      <c r="Q47">
        <v>0.58799999999999997</v>
      </c>
      <c r="R47">
        <v>0.54400000000000004</v>
      </c>
      <c r="S47">
        <v>0.25</v>
      </c>
    </row>
    <row r="48" spans="1:19" x14ac:dyDescent="0.2">
      <c r="B48">
        <v>0.44400000000000001</v>
      </c>
      <c r="C48">
        <v>0.51800000000000002</v>
      </c>
      <c r="D48">
        <v>0.45300000000000001</v>
      </c>
      <c r="E48">
        <v>0.43</v>
      </c>
      <c r="F48">
        <v>-0.108</v>
      </c>
      <c r="G48">
        <v>-0.26100000000000001</v>
      </c>
      <c r="H48">
        <v>-0.20599999999999999</v>
      </c>
      <c r="I48">
        <v>-0.27100000000000002</v>
      </c>
      <c r="J48">
        <v>0.38200000000000001</v>
      </c>
      <c r="K48">
        <v>0.48199999999999998</v>
      </c>
      <c r="L48">
        <v>0.749</v>
      </c>
      <c r="M48">
        <v>0.52200000000000002</v>
      </c>
      <c r="N48">
        <v>1</v>
      </c>
      <c r="O48">
        <v>0.47499999999999998</v>
      </c>
      <c r="P48">
        <v>-4.4999999999999998E-2</v>
      </c>
      <c r="Q48">
        <v>0.43099999999999999</v>
      </c>
      <c r="R48">
        <v>0.27400000000000002</v>
      </c>
      <c r="S48">
        <v>0.53600000000000003</v>
      </c>
    </row>
    <row r="49" spans="1:19" x14ac:dyDescent="0.2">
      <c r="B49">
        <v>0.26900000000000002</v>
      </c>
      <c r="C49">
        <v>0.36799999999999999</v>
      </c>
      <c r="D49">
        <v>0.41199999999999998</v>
      </c>
      <c r="E49">
        <v>0.34300000000000003</v>
      </c>
      <c r="F49">
        <v>-9.8000000000000004E-2</v>
      </c>
      <c r="G49">
        <v>-0.255</v>
      </c>
      <c r="H49">
        <v>-0.25900000000000001</v>
      </c>
      <c r="I49">
        <v>-0.30399999999999999</v>
      </c>
      <c r="J49">
        <v>0.23</v>
      </c>
      <c r="K49">
        <v>0.36</v>
      </c>
      <c r="L49">
        <v>0.438</v>
      </c>
      <c r="M49">
        <v>0.40600000000000003</v>
      </c>
      <c r="N49">
        <v>0.47499999999999998</v>
      </c>
      <c r="O49">
        <v>1</v>
      </c>
      <c r="P49">
        <v>2.3E-2</v>
      </c>
      <c r="Q49">
        <v>0.21199999999999999</v>
      </c>
      <c r="R49">
        <v>0.45500000000000002</v>
      </c>
      <c r="S49">
        <v>0.42799999999999999</v>
      </c>
    </row>
    <row r="50" spans="1:19" x14ac:dyDescent="0.2">
      <c r="B50">
        <v>-0.26700000000000002</v>
      </c>
      <c r="C50">
        <v>-0.27800000000000002</v>
      </c>
      <c r="D50">
        <v>-0.22500000000000001</v>
      </c>
      <c r="E50">
        <v>-0.247</v>
      </c>
      <c r="F50">
        <v>-0.80800000000000005</v>
      </c>
      <c r="G50">
        <v>-0.34</v>
      </c>
      <c r="H50">
        <v>-0.06</v>
      </c>
      <c r="I50">
        <v>-0.14899999999999999</v>
      </c>
      <c r="J50">
        <v>0.23699999999999999</v>
      </c>
      <c r="K50">
        <v>-5.0000000000000001E-3</v>
      </c>
      <c r="L50">
        <v>1.4E-2</v>
      </c>
      <c r="M50">
        <v>0.02</v>
      </c>
      <c r="N50">
        <v>-4.4999999999999998E-2</v>
      </c>
      <c r="O50">
        <v>2.3E-2</v>
      </c>
      <c r="P50">
        <v>1</v>
      </c>
      <c r="Q50">
        <v>0.115</v>
      </c>
      <c r="R50">
        <v>-7.2999999999999995E-2</v>
      </c>
      <c r="S50">
        <v>-2.1999999999999999E-2</v>
      </c>
    </row>
    <row r="51" spans="1:19" x14ac:dyDescent="0.2">
      <c r="B51">
        <v>0.41</v>
      </c>
      <c r="C51">
        <v>0.54300000000000004</v>
      </c>
      <c r="D51">
        <v>0.41799999999999998</v>
      </c>
      <c r="E51">
        <v>0.38600000000000001</v>
      </c>
      <c r="F51">
        <v>-0.32900000000000001</v>
      </c>
      <c r="G51">
        <v>-0.63100000000000001</v>
      </c>
      <c r="H51">
        <v>-0.20300000000000001</v>
      </c>
      <c r="I51">
        <v>-0.16700000000000001</v>
      </c>
      <c r="J51">
        <v>0.71599999999999997</v>
      </c>
      <c r="K51">
        <v>0.46</v>
      </c>
      <c r="L51">
        <v>0.34100000000000003</v>
      </c>
      <c r="M51">
        <v>0.58799999999999997</v>
      </c>
      <c r="N51">
        <v>0.43099999999999999</v>
      </c>
      <c r="O51">
        <v>0.21199999999999999</v>
      </c>
      <c r="P51">
        <v>0.115</v>
      </c>
      <c r="Q51">
        <v>1</v>
      </c>
      <c r="R51">
        <v>0.22900000000000001</v>
      </c>
      <c r="S51">
        <v>0.22500000000000001</v>
      </c>
    </row>
    <row r="52" spans="1:19" x14ac:dyDescent="0.2">
      <c r="B52">
        <v>0.31900000000000001</v>
      </c>
      <c r="C52">
        <v>0.39400000000000002</v>
      </c>
      <c r="D52">
        <v>0.48799999999999999</v>
      </c>
      <c r="E52">
        <v>0.373</v>
      </c>
      <c r="F52">
        <v>-6.0999999999999999E-2</v>
      </c>
      <c r="G52">
        <v>-0.23400000000000001</v>
      </c>
      <c r="H52">
        <v>-0.34799999999999998</v>
      </c>
      <c r="I52">
        <v>-0.22800000000000001</v>
      </c>
      <c r="J52">
        <v>0.17299999999999999</v>
      </c>
      <c r="K52">
        <v>0.49199999999999999</v>
      </c>
      <c r="L52">
        <v>0.246</v>
      </c>
      <c r="M52">
        <v>0.54400000000000004</v>
      </c>
      <c r="N52">
        <v>0.27400000000000002</v>
      </c>
      <c r="O52">
        <v>0.45500000000000002</v>
      </c>
      <c r="P52">
        <v>-7.2999999999999995E-2</v>
      </c>
      <c r="Q52">
        <v>0.22900000000000001</v>
      </c>
      <c r="R52">
        <v>1</v>
      </c>
      <c r="S52">
        <v>0.27</v>
      </c>
    </row>
    <row r="53" spans="1:19" x14ac:dyDescent="0.2">
      <c r="B53">
        <v>0.19700000000000001</v>
      </c>
      <c r="C53">
        <v>0.30499999999999999</v>
      </c>
      <c r="D53">
        <v>0.34899999999999998</v>
      </c>
      <c r="E53">
        <v>0.40799999999999997</v>
      </c>
      <c r="F53">
        <v>-1.7000000000000001E-2</v>
      </c>
      <c r="G53">
        <v>-0.154</v>
      </c>
      <c r="H53">
        <v>-0.23799999999999999</v>
      </c>
      <c r="I53">
        <v>-0.36099999999999999</v>
      </c>
      <c r="J53">
        <v>0.21199999999999999</v>
      </c>
      <c r="K53">
        <v>0.216</v>
      </c>
      <c r="L53">
        <v>0.52200000000000002</v>
      </c>
      <c r="M53">
        <v>0.25</v>
      </c>
      <c r="N53">
        <v>0.53600000000000003</v>
      </c>
      <c r="O53">
        <v>0.42799999999999999</v>
      </c>
      <c r="P53">
        <v>-2.1999999999999999E-2</v>
      </c>
      <c r="Q53">
        <v>0.22500000000000001</v>
      </c>
      <c r="R53">
        <v>0.27</v>
      </c>
      <c r="S53">
        <v>1</v>
      </c>
    </row>
    <row r="55" spans="1:19" x14ac:dyDescent="0.2">
      <c r="A55" t="s">
        <v>163</v>
      </c>
      <c r="B55" t="s">
        <v>164</v>
      </c>
      <c r="C55" t="s">
        <v>187</v>
      </c>
      <c r="D55">
        <v>80</v>
      </c>
    </row>
    <row r="56" spans="1:19" x14ac:dyDescent="0.2">
      <c r="A56" t="s">
        <v>188</v>
      </c>
      <c r="B56" t="s">
        <v>189</v>
      </c>
      <c r="C56" t="s">
        <v>160</v>
      </c>
      <c r="D56">
        <v>1.17642</v>
      </c>
    </row>
    <row r="57" spans="1:19" x14ac:dyDescent="0.2">
      <c r="A57">
        <v>-121.84429</v>
      </c>
    </row>
    <row r="58" spans="1:19" x14ac:dyDescent="0.2">
      <c r="A58" t="s">
        <v>190</v>
      </c>
      <c r="B58" t="s">
        <v>191</v>
      </c>
      <c r="C58" t="s">
        <v>192</v>
      </c>
      <c r="D58" t="s">
        <v>160</v>
      </c>
    </row>
    <row r="59" spans="1:19" x14ac:dyDescent="0.2">
      <c r="A59">
        <v>-33385.336199999998</v>
      </c>
    </row>
    <row r="60" spans="1:19" x14ac:dyDescent="0.2">
      <c r="A60" t="s">
        <v>38</v>
      </c>
    </row>
    <row r="61" spans="1:19" x14ac:dyDescent="0.2">
      <c r="A61">
        <v>66806.672399999996</v>
      </c>
    </row>
    <row r="62" spans="1:19" x14ac:dyDescent="0.2">
      <c r="A62" t="s">
        <v>39</v>
      </c>
    </row>
    <row r="63" spans="1:19" x14ac:dyDescent="0.2">
      <c r="A63">
        <v>66871.708700000003</v>
      </c>
    </row>
    <row r="64" spans="1:19" x14ac:dyDescent="0.2">
      <c r="A64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zoomScale="115" zoomScaleNormal="115" zoomScalePageLayoutView="115" workbookViewId="0">
      <selection activeCell="I15" sqref="I15"/>
    </sheetView>
  </sheetViews>
  <sheetFormatPr baseColWidth="10" defaultColWidth="9.1640625" defaultRowHeight="15" x14ac:dyDescent="0.2"/>
  <cols>
    <col min="1" max="1" width="9.1640625" style="32"/>
    <col min="2" max="2" width="12.1640625" style="32" bestFit="1" customWidth="1"/>
    <col min="3" max="3" width="13.1640625" style="32" customWidth="1"/>
    <col min="4" max="4" width="14" style="32" bestFit="1" customWidth="1"/>
    <col min="5" max="5" width="15.83203125" style="32" bestFit="1" customWidth="1"/>
    <col min="6" max="6" width="26.1640625" style="32" bestFit="1" customWidth="1"/>
    <col min="7" max="8" width="9.1640625" style="32"/>
    <col min="9" max="9" width="19.1640625" style="32" bestFit="1" customWidth="1"/>
    <col min="10" max="10" width="17" style="83" customWidth="1"/>
    <col min="11" max="11" width="19.1640625" style="32" customWidth="1"/>
    <col min="12" max="12" width="10.5" style="32" customWidth="1"/>
    <col min="13" max="13" width="9.1640625" style="32"/>
    <col min="14" max="14" width="32.5" style="32" bestFit="1" customWidth="1"/>
    <col min="15" max="16384" width="9.1640625" style="32"/>
  </cols>
  <sheetData>
    <row r="2" spans="2:16" ht="16" thickBot="1" x14ac:dyDescent="0.25">
      <c r="B2" s="212" t="s">
        <v>221</v>
      </c>
      <c r="C2" s="212"/>
      <c r="D2" s="212"/>
      <c r="E2" s="212"/>
      <c r="F2" s="77"/>
    </row>
    <row r="3" spans="2:16" ht="31.5" customHeight="1" thickBot="1" x14ac:dyDescent="0.25">
      <c r="C3" s="110"/>
      <c r="D3" s="111" t="s">
        <v>201</v>
      </c>
      <c r="E3" s="111" t="s">
        <v>202</v>
      </c>
      <c r="F3" s="112"/>
      <c r="G3" s="76"/>
      <c r="H3" s="88"/>
      <c r="I3" s="90"/>
      <c r="J3" s="91"/>
      <c r="K3" s="90"/>
      <c r="L3" s="90"/>
      <c r="M3" s="84"/>
    </row>
    <row r="4" spans="2:16" ht="16" thickBot="1" x14ac:dyDescent="0.25">
      <c r="C4" s="100"/>
      <c r="D4" s="109" t="s">
        <v>106</v>
      </c>
      <c r="E4" s="109" t="s">
        <v>115</v>
      </c>
      <c r="F4" s="101"/>
      <c r="G4" s="76"/>
      <c r="H4" s="88"/>
      <c r="I4" s="90" t="s">
        <v>213</v>
      </c>
      <c r="J4" s="88"/>
      <c r="K4" s="89"/>
      <c r="L4" s="88"/>
      <c r="M4" s="84"/>
    </row>
    <row r="5" spans="2:16" ht="16" x14ac:dyDescent="0.2">
      <c r="C5" s="102" t="s">
        <v>203</v>
      </c>
      <c r="D5" s="73">
        <v>-6706.8137624999999</v>
      </c>
      <c r="E5" s="74">
        <v>-6677.0672399999994</v>
      </c>
      <c r="F5" s="101"/>
      <c r="G5" s="76"/>
      <c r="H5" s="88"/>
      <c r="I5" s="90" t="s">
        <v>214</v>
      </c>
      <c r="J5" s="92"/>
      <c r="K5" s="92"/>
      <c r="L5" s="88"/>
      <c r="M5" s="84"/>
    </row>
    <row r="6" spans="2:16" x14ac:dyDescent="0.2">
      <c r="C6" s="102" t="s">
        <v>198</v>
      </c>
      <c r="D6" s="93">
        <v>-5928.2903649999998</v>
      </c>
      <c r="E6" s="93">
        <v>-5897.5186180000001</v>
      </c>
      <c r="F6" s="101"/>
      <c r="G6" s="76"/>
      <c r="H6" s="88"/>
      <c r="I6" s="90" t="s">
        <v>215</v>
      </c>
      <c r="J6" s="96"/>
      <c r="K6" s="96"/>
      <c r="L6" s="96"/>
      <c r="M6" s="96"/>
      <c r="N6" s="96"/>
    </row>
    <row r="7" spans="2:16" ht="16" x14ac:dyDescent="0.2">
      <c r="C7" s="100" t="s">
        <v>199</v>
      </c>
      <c r="D7" s="75">
        <v>39</v>
      </c>
      <c r="E7" s="74">
        <v>43</v>
      </c>
      <c r="F7" s="103"/>
      <c r="G7" s="71"/>
      <c r="H7" s="88"/>
      <c r="I7" s="93"/>
      <c r="J7" s="96"/>
      <c r="K7" s="96"/>
      <c r="L7" s="96"/>
      <c r="M7" s="96"/>
      <c r="N7" s="96"/>
    </row>
    <row r="8" spans="2:16" ht="31" thickBot="1" x14ac:dyDescent="0.25">
      <c r="C8" s="100" t="s">
        <v>204</v>
      </c>
      <c r="D8" s="167">
        <f>(1-((D6-D7)/D5))</f>
        <v>0.11026448976933256</v>
      </c>
      <c r="E8" s="168">
        <f>(1-((E6-E7)/E5))</f>
        <v>0.11031019990147639</v>
      </c>
      <c r="F8" s="101"/>
      <c r="G8" s="76"/>
      <c r="H8" s="88"/>
      <c r="I8" s="88" t="s">
        <v>216</v>
      </c>
      <c r="J8" s="87" t="s">
        <v>217</v>
      </c>
      <c r="K8" s="32" t="s">
        <v>220</v>
      </c>
    </row>
    <row r="9" spans="2:16" ht="31" thickBot="1" x14ac:dyDescent="0.25">
      <c r="C9" s="100"/>
      <c r="D9" s="72"/>
      <c r="E9" s="72"/>
      <c r="F9" s="101"/>
      <c r="G9" s="76"/>
      <c r="H9" s="88"/>
      <c r="I9" s="88" t="s">
        <v>218</v>
      </c>
      <c r="J9" s="87" t="s">
        <v>219</v>
      </c>
      <c r="K9" s="32" t="s">
        <v>220</v>
      </c>
    </row>
    <row r="10" spans="2:16" ht="16" thickBot="1" x14ac:dyDescent="0.25">
      <c r="C10" s="100" t="s">
        <v>205</v>
      </c>
      <c r="D10" s="113">
        <f>(E8-D8)</f>
        <v>4.5710132143828019E-5</v>
      </c>
      <c r="E10" s="72"/>
      <c r="F10" s="104" t="s">
        <v>206</v>
      </c>
      <c r="G10" s="76"/>
      <c r="H10" s="88"/>
      <c r="I10" s="90"/>
    </row>
    <row r="11" spans="2:16" ht="16" thickBot="1" x14ac:dyDescent="0.25">
      <c r="C11" s="100"/>
      <c r="D11" s="72"/>
      <c r="E11" s="72"/>
      <c r="F11" s="105" t="s">
        <v>207</v>
      </c>
      <c r="G11" s="76"/>
      <c r="H11" s="88"/>
    </row>
    <row r="12" spans="2:16" x14ac:dyDescent="0.2">
      <c r="C12" s="100" t="s">
        <v>208</v>
      </c>
      <c r="D12" s="106">
        <f>_xlfn.NORM.S.DIST(D10,FALSE)</f>
        <v>0.39894227998465448</v>
      </c>
      <c r="E12" s="72"/>
      <c r="F12" s="101"/>
      <c r="G12" s="76"/>
      <c r="H12" s="88"/>
    </row>
    <row r="13" spans="2:16" x14ac:dyDescent="0.2">
      <c r="C13" s="100"/>
      <c r="D13" s="72"/>
      <c r="E13" s="72"/>
      <c r="F13" s="101"/>
      <c r="G13" s="76"/>
      <c r="H13" s="88"/>
      <c r="I13" s="90"/>
    </row>
    <row r="14" spans="2:16" ht="16" thickBot="1" x14ac:dyDescent="0.25">
      <c r="C14" s="100" t="s">
        <v>209</v>
      </c>
      <c r="D14" s="72">
        <f>(-2*D10*D5+E8-D8)^0.5</f>
        <v>0.78306091514516463</v>
      </c>
      <c r="E14" s="72"/>
      <c r="F14" s="103"/>
      <c r="G14" s="71"/>
      <c r="H14" s="88"/>
      <c r="I14" s="90"/>
      <c r="J14" s="83" t="s">
        <v>244</v>
      </c>
      <c r="K14" s="32" t="s">
        <v>245</v>
      </c>
    </row>
    <row r="15" spans="2:16" ht="16" thickBot="1" x14ac:dyDescent="0.25">
      <c r="C15" s="100" t="s">
        <v>210</v>
      </c>
      <c r="D15" s="114">
        <f>_xlfn.NORM.S.DIST(-D14,TRUE)</f>
        <v>0.21679567079883263</v>
      </c>
      <c r="E15" s="72"/>
      <c r="F15" s="101"/>
      <c r="G15" s="76"/>
      <c r="H15" s="88"/>
      <c r="I15" s="94"/>
      <c r="J15" s="83" t="s">
        <v>201</v>
      </c>
      <c r="K15" s="32" t="s">
        <v>202</v>
      </c>
      <c r="O15" s="97"/>
    </row>
    <row r="16" spans="2:16" ht="17" thickBot="1" x14ac:dyDescent="0.25">
      <c r="C16" s="100"/>
      <c r="D16" s="72"/>
      <c r="E16" s="72"/>
      <c r="F16" s="103"/>
      <c r="G16" s="71"/>
      <c r="H16" s="88"/>
      <c r="I16" s="94"/>
      <c r="J16" s="73">
        <v>-26827.25505</v>
      </c>
      <c r="K16" s="74">
        <v>-33385.336199999998</v>
      </c>
      <c r="O16" s="97"/>
      <c r="P16" s="70"/>
    </row>
    <row r="17" spans="2:16" ht="17" thickBot="1" x14ac:dyDescent="0.25">
      <c r="C17" s="98" t="s">
        <v>211</v>
      </c>
      <c r="D17" s="99" t="str">
        <f>IF(D12&lt;=D15,"Accept H0 Model 1 is true specification", "Accept H1 Model 2 is true specifications")</f>
        <v>Accept H1 Model 2 is true specifications</v>
      </c>
      <c r="E17" s="99"/>
      <c r="F17" s="107"/>
      <c r="G17" s="71"/>
      <c r="H17" s="88"/>
      <c r="I17" s="90"/>
      <c r="J17" s="83">
        <f>J16/4</f>
        <v>-6706.8137624999999</v>
      </c>
      <c r="K17" s="32">
        <f>K16/5</f>
        <v>-6677.0672399999994</v>
      </c>
      <c r="O17" s="70"/>
      <c r="P17" s="70"/>
    </row>
    <row r="18" spans="2:16" ht="16" thickBot="1" x14ac:dyDescent="0.25">
      <c r="C18" s="108"/>
      <c r="D18" s="93"/>
      <c r="E18" s="93"/>
      <c r="F18" s="103"/>
      <c r="G18" s="71"/>
      <c r="H18" s="88"/>
      <c r="I18" s="90"/>
    </row>
    <row r="19" spans="2:16" ht="16" thickBot="1" x14ac:dyDescent="0.25">
      <c r="C19" s="98" t="s">
        <v>212</v>
      </c>
      <c r="D19" s="99"/>
      <c r="E19" s="99"/>
      <c r="F19" s="107"/>
      <c r="G19" s="71"/>
      <c r="H19" s="88"/>
      <c r="I19" s="90"/>
    </row>
    <row r="20" spans="2:16" x14ac:dyDescent="0.2">
      <c r="C20" s="91"/>
      <c r="D20" s="90"/>
      <c r="E20" s="90"/>
      <c r="F20" s="84"/>
      <c r="H20" s="88"/>
      <c r="I20" s="95"/>
    </row>
    <row r="21" spans="2:16" x14ac:dyDescent="0.2">
      <c r="B21" s="77"/>
      <c r="C21" s="77"/>
      <c r="D21" s="82"/>
      <c r="E21" s="85"/>
      <c r="F21" s="77"/>
      <c r="G21" s="77"/>
      <c r="H21" s="88"/>
      <c r="I21" s="94"/>
    </row>
    <row r="22" spans="2:16" x14ac:dyDescent="0.2">
      <c r="B22" s="211"/>
      <c r="C22" s="211"/>
      <c r="D22" s="211"/>
      <c r="E22" s="211"/>
      <c r="F22" s="77"/>
      <c r="G22" s="77"/>
      <c r="H22" s="88"/>
      <c r="I22" s="90"/>
    </row>
    <row r="23" spans="2:16" ht="26.25" customHeight="1" x14ac:dyDescent="0.2">
      <c r="B23" s="77"/>
      <c r="C23" s="117"/>
      <c r="D23" s="118"/>
      <c r="E23" s="118"/>
      <c r="F23" s="117"/>
      <c r="G23" s="77"/>
      <c r="H23" s="88"/>
      <c r="I23" s="90"/>
    </row>
    <row r="24" spans="2:16" x14ac:dyDescent="0.2">
      <c r="B24" s="77"/>
      <c r="C24" s="79"/>
      <c r="D24" s="78"/>
      <c r="E24" s="93"/>
      <c r="F24" s="93" t="s">
        <v>232</v>
      </c>
      <c r="G24" s="93" t="s">
        <v>38</v>
      </c>
      <c r="H24" s="93" t="s">
        <v>39</v>
      </c>
      <c r="I24" s="88"/>
    </row>
    <row r="25" spans="2:16" ht="16" x14ac:dyDescent="0.2">
      <c r="B25" s="77"/>
      <c r="C25" s="119"/>
      <c r="D25" s="80"/>
      <c r="E25" s="163" t="s">
        <v>233</v>
      </c>
      <c r="F25" s="93">
        <v>-5949.0056620000005</v>
      </c>
      <c r="G25" s="93">
        <v>11915.211324</v>
      </c>
      <c r="H25" s="93">
        <v>11946.284226</v>
      </c>
      <c r="I25" s="90"/>
    </row>
    <row r="26" spans="2:16" ht="16" x14ac:dyDescent="0.2">
      <c r="B26" s="77"/>
      <c r="C26" s="119"/>
      <c r="D26" s="80"/>
      <c r="E26" s="164" t="s">
        <v>234</v>
      </c>
      <c r="F26" s="93">
        <v>-6441.8737579999997</v>
      </c>
      <c r="G26" s="93">
        <v>12900.947516</v>
      </c>
      <c r="H26" s="93">
        <v>12932.020418</v>
      </c>
      <c r="I26" s="115"/>
      <c r="J26" s="86"/>
      <c r="K26" s="84"/>
      <c r="L26" s="84"/>
      <c r="M26" s="84"/>
    </row>
    <row r="27" spans="2:16" ht="16" x14ac:dyDescent="0.2">
      <c r="B27" s="77"/>
      <c r="C27" s="79"/>
      <c r="D27" s="80"/>
      <c r="E27" s="165" t="s">
        <v>235</v>
      </c>
      <c r="F27" s="93">
        <v>-5906.3022179999998</v>
      </c>
      <c r="G27" s="93">
        <v>11829.804436</v>
      </c>
      <c r="H27" s="93">
        <v>11860.877338</v>
      </c>
      <c r="I27" s="77"/>
    </row>
    <row r="28" spans="2:16" x14ac:dyDescent="0.2">
      <c r="B28" s="77"/>
      <c r="C28" s="79"/>
      <c r="D28" s="81"/>
      <c r="E28" s="166" t="s">
        <v>236</v>
      </c>
      <c r="F28" s="93">
        <v>-5901.1838900000002</v>
      </c>
      <c r="G28" s="93">
        <v>11819.567780000001</v>
      </c>
      <c r="H28" s="93">
        <v>11850.640682000001</v>
      </c>
      <c r="I28" s="77"/>
    </row>
    <row r="29" spans="2:16" x14ac:dyDescent="0.2">
      <c r="B29" s="77"/>
      <c r="C29" s="79"/>
      <c r="D29" s="79"/>
      <c r="E29" s="93" t="s">
        <v>237</v>
      </c>
      <c r="F29" s="93">
        <v>-5897.5186180000001</v>
      </c>
      <c r="G29" s="93">
        <v>11812.237238</v>
      </c>
      <c r="H29" s="93">
        <v>11843.31014</v>
      </c>
      <c r="I29" s="77"/>
    </row>
    <row r="30" spans="2:16" x14ac:dyDescent="0.2">
      <c r="B30" s="77"/>
      <c r="C30" s="79"/>
      <c r="D30" s="120"/>
      <c r="E30" s="93" t="s">
        <v>238</v>
      </c>
      <c r="F30" s="93">
        <v>-5928.2903649999998</v>
      </c>
      <c r="G30" s="93">
        <v>11876.08073</v>
      </c>
      <c r="H30" s="93">
        <v>11911.308730000001</v>
      </c>
      <c r="I30" s="77"/>
    </row>
    <row r="31" spans="2:16" x14ac:dyDescent="0.2">
      <c r="B31" s="77"/>
      <c r="C31" s="79"/>
      <c r="D31" s="79"/>
      <c r="E31" s="79"/>
      <c r="F31" s="79"/>
      <c r="G31" s="77"/>
      <c r="H31" s="77"/>
      <c r="I31" s="77"/>
    </row>
    <row r="32" spans="2:16" x14ac:dyDescent="0.2">
      <c r="B32" s="77"/>
      <c r="C32" s="79"/>
      <c r="D32" s="116"/>
      <c r="E32" s="79"/>
      <c r="F32" s="79"/>
      <c r="G32" s="77"/>
      <c r="H32" s="77"/>
      <c r="I32" s="77"/>
    </row>
    <row r="33" spans="2:9" x14ac:dyDescent="0.2">
      <c r="B33" s="77"/>
      <c r="C33" s="79"/>
      <c r="D33" s="79"/>
      <c r="E33" s="79"/>
      <c r="F33" s="79"/>
      <c r="G33" s="77"/>
      <c r="H33" s="77"/>
      <c r="I33" s="77"/>
    </row>
    <row r="34" spans="2:9" x14ac:dyDescent="0.2">
      <c r="B34" s="77"/>
      <c r="C34" s="79"/>
      <c r="D34" s="79"/>
      <c r="E34" s="79"/>
      <c r="F34" s="119"/>
      <c r="G34" s="77"/>
      <c r="H34" s="77"/>
      <c r="I34" s="77"/>
    </row>
    <row r="35" spans="2:9" x14ac:dyDescent="0.2">
      <c r="B35" s="77"/>
      <c r="C35" s="79"/>
      <c r="D35" s="120"/>
      <c r="E35" s="79"/>
      <c r="F35" s="79"/>
      <c r="G35" s="77"/>
      <c r="H35" s="77"/>
      <c r="I35" s="77"/>
    </row>
    <row r="36" spans="2:9" x14ac:dyDescent="0.2">
      <c r="B36" s="77"/>
      <c r="C36" s="79"/>
      <c r="D36" s="79"/>
      <c r="E36" s="79"/>
      <c r="F36" s="119"/>
      <c r="G36" s="77"/>
      <c r="H36" s="77"/>
      <c r="I36" s="77"/>
    </row>
    <row r="37" spans="2:9" x14ac:dyDescent="0.2">
      <c r="B37" s="77"/>
      <c r="C37" s="79"/>
      <c r="D37" s="79"/>
      <c r="E37" s="79"/>
      <c r="F37" s="119"/>
      <c r="G37" s="77"/>
      <c r="H37" s="77"/>
      <c r="I37" s="77"/>
    </row>
    <row r="38" spans="2:9" x14ac:dyDescent="0.2">
      <c r="B38" s="77"/>
      <c r="C38" s="121"/>
      <c r="D38" s="93"/>
      <c r="E38" s="93"/>
      <c r="F38" s="119"/>
      <c r="G38" s="77"/>
      <c r="H38" s="77"/>
      <c r="I38" s="77"/>
    </row>
    <row r="39" spans="2:9" x14ac:dyDescent="0.2">
      <c r="B39" s="77"/>
      <c r="C39" s="79"/>
      <c r="D39" s="79"/>
      <c r="E39" s="79"/>
      <c r="F39" s="119"/>
      <c r="G39" s="77"/>
      <c r="H39" s="77"/>
      <c r="I39" s="77"/>
    </row>
    <row r="40" spans="2:9" x14ac:dyDescent="0.2">
      <c r="B40" s="77"/>
      <c r="C40" s="77"/>
      <c r="D40" s="77"/>
      <c r="E40" s="77"/>
      <c r="F40" s="77"/>
      <c r="G40" s="77"/>
      <c r="H40" s="77"/>
      <c r="I40" s="77"/>
    </row>
    <row r="41" spans="2:9" x14ac:dyDescent="0.2">
      <c r="B41" s="77"/>
      <c r="C41" s="77"/>
      <c r="D41" s="77"/>
      <c r="E41" s="77"/>
      <c r="F41" s="77"/>
      <c r="G41" s="77"/>
      <c r="H41" s="77"/>
      <c r="I41" s="77"/>
    </row>
  </sheetData>
  <mergeCells count="2">
    <mergeCell ref="B22:E22"/>
    <mergeCell ref="B2:E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20" workbookViewId="0">
      <selection activeCell="F48" sqref="F48"/>
    </sheetView>
  </sheetViews>
  <sheetFormatPr baseColWidth="10" defaultColWidth="8.83203125" defaultRowHeight="15" x14ac:dyDescent="0.2"/>
  <cols>
    <col min="4" max="4" width="12.6640625" bestFit="1" customWidth="1"/>
    <col min="5" max="6" width="10.5" bestFit="1" customWidth="1"/>
    <col min="8" max="8" width="13.5" customWidth="1"/>
    <col min="9" max="9" width="10.5" bestFit="1" customWidth="1"/>
    <col min="11" max="11" width="10.33203125" bestFit="1" customWidth="1"/>
    <col min="13" max="14" width="14.5" bestFit="1" customWidth="1"/>
    <col min="15" max="16" width="13.6640625" bestFit="1" customWidth="1"/>
  </cols>
  <sheetData>
    <row r="1" spans="1:18" x14ac:dyDescent="0.2">
      <c r="A1" t="s">
        <v>222</v>
      </c>
    </row>
    <row r="5" spans="1:18" ht="16" thickBot="1" x14ac:dyDescent="0.25"/>
    <row r="6" spans="1:18" x14ac:dyDescent="0.2">
      <c r="D6" s="131"/>
      <c r="E6" s="125" t="s">
        <v>106</v>
      </c>
      <c r="F6" s="126" t="s">
        <v>115</v>
      </c>
    </row>
    <row r="7" spans="1:18" ht="17" thickBot="1" x14ac:dyDescent="0.25">
      <c r="D7" s="132"/>
      <c r="E7" s="129"/>
      <c r="F7" s="130"/>
    </row>
    <row r="8" spans="1:18" ht="16" x14ac:dyDescent="0.2">
      <c r="D8" s="133" t="s">
        <v>199</v>
      </c>
      <c r="E8" s="127">
        <v>39</v>
      </c>
      <c r="F8" s="135">
        <v>43</v>
      </c>
      <c r="H8" t="s">
        <v>225</v>
      </c>
      <c r="R8" t="s">
        <v>226</v>
      </c>
    </row>
    <row r="9" spans="1:18" ht="17" thickBot="1" x14ac:dyDescent="0.25">
      <c r="D9" s="133" t="s">
        <v>224</v>
      </c>
      <c r="E9" s="128">
        <v>273</v>
      </c>
      <c r="F9" s="128">
        <v>273</v>
      </c>
      <c r="G9" s="128"/>
      <c r="H9" s="128" t="s">
        <v>227</v>
      </c>
      <c r="I9" s="128"/>
    </row>
    <row r="10" spans="1:18" ht="17" thickBot="1" x14ac:dyDescent="0.25">
      <c r="D10" s="133" t="s">
        <v>223</v>
      </c>
      <c r="E10" s="128">
        <v>-23713.161459999999</v>
      </c>
      <c r="F10" s="128">
        <v>-29487.593089999998</v>
      </c>
      <c r="G10" s="128"/>
      <c r="H10" s="136">
        <f>F10/2</f>
        <v>-14743.796544999999</v>
      </c>
      <c r="I10" s="128"/>
    </row>
    <row r="11" spans="1:18" ht="17" thickBot="1" x14ac:dyDescent="0.25">
      <c r="D11" s="133" t="s">
        <v>38</v>
      </c>
      <c r="E11" s="128">
        <v>47504.322919999999</v>
      </c>
      <c r="F11" s="128">
        <v>59061.18619</v>
      </c>
      <c r="G11" s="128"/>
      <c r="H11" s="136">
        <f>-2*(H10)+2*F8</f>
        <v>29573.593089999998</v>
      </c>
      <c r="I11" s="128"/>
    </row>
    <row r="12" spans="1:18" ht="17" thickBot="1" x14ac:dyDescent="0.25">
      <c r="D12" s="134" t="s">
        <v>39</v>
      </c>
      <c r="E12" s="128">
        <v>47645.234920000003</v>
      </c>
      <c r="F12" s="128">
        <v>59216.5507</v>
      </c>
      <c r="G12" s="128"/>
      <c r="H12" s="136">
        <f>-2*H10+(LN(F9)*F8)</f>
        <v>29728.800377192951</v>
      </c>
      <c r="I12" s="128"/>
    </row>
    <row r="13" spans="1:18" ht="17" thickBot="1" x14ac:dyDescent="0.25">
      <c r="D13" t="s">
        <v>38</v>
      </c>
      <c r="E13" s="128">
        <f>-2*(E10)+2*E8</f>
        <v>47504.322919999999</v>
      </c>
      <c r="F13" s="128">
        <f>-2*(F10)+2*F8</f>
        <v>59061.186179999997</v>
      </c>
      <c r="G13" s="128"/>
      <c r="H13" s="128" t="str">
        <f>(IF(H11&lt;E11,"MVPCC is Better","MVPGC is better"))</f>
        <v>MVPCC is Better</v>
      </c>
      <c r="I13" s="128"/>
      <c r="L13" s="12"/>
    </row>
    <row r="14" spans="1:18" ht="17" thickBot="1" x14ac:dyDescent="0.25">
      <c r="D14" t="s">
        <v>39</v>
      </c>
      <c r="E14" s="128">
        <f>-2*E10+(LN(E9)*E8)</f>
        <v>47645.092320012212</v>
      </c>
      <c r="F14" s="128">
        <f>-2*F10+(LN(F9)*F8)</f>
        <v>59216.393467192953</v>
      </c>
      <c r="G14" s="128"/>
      <c r="H14" s="128"/>
      <c r="I14" s="128"/>
      <c r="L14" s="12"/>
      <c r="M14" s="199"/>
      <c r="N14" s="199"/>
    </row>
    <row r="15" spans="1:18" x14ac:dyDescent="0.2">
      <c r="L15" s="12"/>
    </row>
    <row r="16" spans="1:18" x14ac:dyDescent="0.2">
      <c r="L16" s="12"/>
    </row>
    <row r="17" spans="3:16" ht="16" x14ac:dyDescent="0.2">
      <c r="L17" s="19"/>
      <c r="N17" s="123"/>
    </row>
    <row r="20" spans="3:16" ht="16" x14ac:dyDescent="0.2">
      <c r="L20" s="19"/>
      <c r="N20" s="124"/>
      <c r="O20" s="19"/>
    </row>
    <row r="21" spans="3:16" ht="17" thickBot="1" x14ac:dyDescent="0.25">
      <c r="D21" s="208" t="s">
        <v>118</v>
      </c>
      <c r="E21" s="208"/>
      <c r="F21" s="208" t="s">
        <v>119</v>
      </c>
      <c r="G21" s="208"/>
      <c r="H21" s="208" t="s">
        <v>120</v>
      </c>
      <c r="I21" s="208"/>
      <c r="J21" s="208" t="s">
        <v>121</v>
      </c>
      <c r="K21" s="208"/>
      <c r="L21" s="19"/>
      <c r="M21" s="128" t="s">
        <v>228</v>
      </c>
      <c r="N21" s="128" t="s">
        <v>229</v>
      </c>
      <c r="O21" s="128" t="s">
        <v>230</v>
      </c>
      <c r="P21" s="128" t="s">
        <v>231</v>
      </c>
    </row>
    <row r="22" spans="3:16" ht="17" thickBot="1" x14ac:dyDescent="0.25">
      <c r="D22" s="210">
        <v>-29745.028310000002</v>
      </c>
      <c r="E22" s="210"/>
      <c r="F22" s="209">
        <v>-32209.36879</v>
      </c>
      <c r="G22" s="209"/>
      <c r="H22" s="209">
        <v>-29531.51109</v>
      </c>
      <c r="I22" s="209"/>
      <c r="J22" s="209">
        <v>-29505.919450000001</v>
      </c>
      <c r="K22" s="209"/>
      <c r="L22" s="19"/>
      <c r="M22" s="136">
        <f>D22/2</f>
        <v>-14872.514155000001</v>
      </c>
      <c r="N22" s="136">
        <f>F22/2</f>
        <v>-16104.684395</v>
      </c>
      <c r="O22" s="136">
        <f>H22/2</f>
        <v>-14765.755545</v>
      </c>
      <c r="P22" s="136">
        <f>J22/2</f>
        <v>-14752.959725000001</v>
      </c>
    </row>
    <row r="23" spans="3:16" ht="17" thickBot="1" x14ac:dyDescent="0.25">
      <c r="D23" s="210">
        <v>59576.056620000003</v>
      </c>
      <c r="E23" s="210"/>
      <c r="F23" s="209">
        <v>64504.737580000001</v>
      </c>
      <c r="G23" s="209"/>
      <c r="H23" s="209">
        <v>59149.02218</v>
      </c>
      <c r="I23" s="209"/>
      <c r="J23" s="209">
        <v>59097.838900000002</v>
      </c>
      <c r="K23" s="209"/>
      <c r="L23" s="19"/>
      <c r="M23" s="136">
        <f>-2*(M22)+2*F8</f>
        <v>29831.028310000002</v>
      </c>
      <c r="N23" s="136">
        <f>-2*(N22)+2*F8</f>
        <v>32295.36879</v>
      </c>
      <c r="O23" s="136">
        <f>-2*(O22)+2*F8</f>
        <v>29617.51109</v>
      </c>
      <c r="P23" s="136">
        <f>-2*(P22)+2*F8</f>
        <v>29591.919450000001</v>
      </c>
    </row>
    <row r="24" spans="3:16" ht="17" thickBot="1" x14ac:dyDescent="0.25">
      <c r="D24" s="210">
        <v>59731.421130000002</v>
      </c>
      <c r="E24" s="210"/>
      <c r="F24" s="209">
        <v>64660.10209</v>
      </c>
      <c r="G24" s="209"/>
      <c r="H24" s="209">
        <v>59304.386689999999</v>
      </c>
      <c r="I24" s="209"/>
      <c r="J24" s="209">
        <v>59253.203410000002</v>
      </c>
      <c r="K24" s="209"/>
      <c r="L24" s="19"/>
      <c r="M24" s="136">
        <f>-2*M22+(LN(F9)*F8)</f>
        <v>29986.235597192954</v>
      </c>
      <c r="N24" s="136">
        <f>-2*N22+(LN(F9)*F8)</f>
        <v>32450.576077192953</v>
      </c>
      <c r="O24" s="136">
        <f>-2*O22+(LN(F9)*F8)</f>
        <v>29772.718377192952</v>
      </c>
      <c r="P24" s="136">
        <f>-2*P22+(LN(F9)*F8)</f>
        <v>29747.126737192953</v>
      </c>
    </row>
    <row r="29" spans="3:16" x14ac:dyDescent="0.2">
      <c r="D29" s="160" t="s">
        <v>233</v>
      </c>
      <c r="E29" s="160" t="s">
        <v>234</v>
      </c>
      <c r="F29" s="160" t="s">
        <v>235</v>
      </c>
      <c r="G29" s="160" t="s">
        <v>236</v>
      </c>
      <c r="H29" s="160" t="s">
        <v>237</v>
      </c>
      <c r="I29" s="160" t="s">
        <v>238</v>
      </c>
    </row>
    <row r="30" spans="3:16" ht="16" x14ac:dyDescent="0.2">
      <c r="C30" t="s">
        <v>232</v>
      </c>
      <c r="D30" s="161">
        <v>-29745.028310000002</v>
      </c>
      <c r="E30" s="160">
        <v>-32209.36879</v>
      </c>
      <c r="F30" s="160">
        <v>-29531.51109</v>
      </c>
      <c r="G30" s="160">
        <v>-29505.919450000001</v>
      </c>
      <c r="H30" s="162">
        <v>-29487.593089999998</v>
      </c>
      <c r="I30" s="162">
        <v>-23713.161459999999</v>
      </c>
      <c r="J30" s="123"/>
    </row>
    <row r="31" spans="3:16" ht="16" x14ac:dyDescent="0.2">
      <c r="C31" t="s">
        <v>38</v>
      </c>
      <c r="D31" s="161">
        <v>59576.056620000003</v>
      </c>
      <c r="E31" s="160">
        <v>64504.737580000001</v>
      </c>
      <c r="F31" s="160">
        <v>59149.02218</v>
      </c>
      <c r="G31" s="160">
        <v>59097.838900000002</v>
      </c>
      <c r="H31" s="162">
        <v>59061.18619</v>
      </c>
      <c r="I31" s="162">
        <v>47504.322919999999</v>
      </c>
      <c r="J31" s="158"/>
    </row>
    <row r="32" spans="3:16" ht="16" x14ac:dyDescent="0.2">
      <c r="C32" t="s">
        <v>39</v>
      </c>
      <c r="D32" s="161">
        <v>59731.421130000002</v>
      </c>
      <c r="E32" s="160">
        <v>64660.10209</v>
      </c>
      <c r="F32" s="160">
        <v>59304.386689999999</v>
      </c>
      <c r="G32" s="160">
        <v>59253.203410000002</v>
      </c>
      <c r="H32" s="162">
        <v>59216.5507</v>
      </c>
      <c r="I32" s="162">
        <v>47645.234920000003</v>
      </c>
      <c r="J32" s="123"/>
    </row>
    <row r="33" spans="3:12" ht="16" x14ac:dyDescent="0.2">
      <c r="D33">
        <f>D30/5</f>
        <v>-5949.0056620000005</v>
      </c>
      <c r="E33" s="97">
        <f t="shared" ref="E33:H33" si="0">E30/5</f>
        <v>-6441.8737579999997</v>
      </c>
      <c r="F33" s="97">
        <f t="shared" si="0"/>
        <v>-5906.3022179999998</v>
      </c>
      <c r="G33" s="97">
        <f t="shared" si="0"/>
        <v>-5901.1838900000002</v>
      </c>
      <c r="H33" s="97">
        <f t="shared" si="0"/>
        <v>-5897.5186180000001</v>
      </c>
      <c r="I33">
        <f>I30/4</f>
        <v>-5928.2903649999998</v>
      </c>
      <c r="J33" s="123"/>
    </row>
    <row r="34" spans="3:12" x14ac:dyDescent="0.2">
      <c r="D34">
        <f>D31/5</f>
        <v>11915.211324</v>
      </c>
      <c r="E34" s="97">
        <f t="shared" ref="E34:H34" si="1">E31/5</f>
        <v>12900.947516</v>
      </c>
      <c r="F34" s="97">
        <f t="shared" si="1"/>
        <v>11829.804436</v>
      </c>
      <c r="G34" s="97">
        <f t="shared" si="1"/>
        <v>11819.567780000001</v>
      </c>
      <c r="H34" s="97">
        <f t="shared" si="1"/>
        <v>11812.237238</v>
      </c>
      <c r="I34">
        <f>I31/4</f>
        <v>11876.08073</v>
      </c>
    </row>
    <row r="35" spans="3:12" x14ac:dyDescent="0.2">
      <c r="D35">
        <f>D32/5</f>
        <v>11946.284226</v>
      </c>
      <c r="E35" s="97">
        <f t="shared" ref="E35:H35" si="2">E32/5</f>
        <v>12932.020418</v>
      </c>
      <c r="F35" s="97">
        <f t="shared" si="2"/>
        <v>11860.877338</v>
      </c>
      <c r="G35" s="97">
        <f t="shared" si="2"/>
        <v>11850.640682000001</v>
      </c>
      <c r="H35" s="97">
        <f t="shared" si="2"/>
        <v>11843.31014</v>
      </c>
      <c r="I35">
        <f>I32/4</f>
        <v>11911.308730000001</v>
      </c>
    </row>
    <row r="36" spans="3:12" ht="16" x14ac:dyDescent="0.2">
      <c r="L36" s="159"/>
    </row>
    <row r="37" spans="3:12" ht="16" x14ac:dyDescent="0.2">
      <c r="L37" s="159"/>
    </row>
    <row r="38" spans="3:12" ht="16" x14ac:dyDescent="0.2">
      <c r="L38" s="159"/>
    </row>
    <row r="39" spans="3:12" x14ac:dyDescent="0.2">
      <c r="D39" s="160" t="s">
        <v>233</v>
      </c>
      <c r="E39" s="160" t="s">
        <v>234</v>
      </c>
      <c r="F39" s="160" t="s">
        <v>235</v>
      </c>
      <c r="G39" s="160" t="s">
        <v>236</v>
      </c>
      <c r="H39" s="160" t="s">
        <v>237</v>
      </c>
      <c r="I39" s="160" t="s">
        <v>238</v>
      </c>
    </row>
    <row r="40" spans="3:12" x14ac:dyDescent="0.2">
      <c r="C40" s="97" t="s">
        <v>232</v>
      </c>
      <c r="D40">
        <v>-5949.0056620000005</v>
      </c>
      <c r="E40">
        <v>-6441.8737579999997</v>
      </c>
      <c r="F40">
        <v>-5906.3022179999998</v>
      </c>
      <c r="G40">
        <v>-5901.1838900000002</v>
      </c>
      <c r="H40">
        <v>-5897.5186180000001</v>
      </c>
      <c r="I40">
        <v>-5928.2903649999998</v>
      </c>
    </row>
    <row r="41" spans="3:12" x14ac:dyDescent="0.2">
      <c r="C41" s="97" t="s">
        <v>38</v>
      </c>
      <c r="D41">
        <v>11915.211324</v>
      </c>
      <c r="E41">
        <v>12900.947516</v>
      </c>
      <c r="F41">
        <v>11829.804436</v>
      </c>
      <c r="G41">
        <v>11819.567780000001</v>
      </c>
      <c r="H41">
        <v>11812.237238</v>
      </c>
      <c r="I41">
        <v>11876.08073</v>
      </c>
    </row>
    <row r="42" spans="3:12" x14ac:dyDescent="0.2">
      <c r="C42" s="97" t="s">
        <v>39</v>
      </c>
      <c r="D42">
        <v>11946.284226</v>
      </c>
      <c r="E42">
        <v>12932.020418</v>
      </c>
      <c r="F42">
        <v>11860.877338</v>
      </c>
      <c r="G42">
        <v>11850.640682000001</v>
      </c>
      <c r="H42">
        <v>11843.31014</v>
      </c>
      <c r="I42">
        <v>11911.308730000001</v>
      </c>
    </row>
    <row r="46" spans="3:12" x14ac:dyDescent="0.2">
      <c r="E46">
        <f>MAX(D40:I40)</f>
        <v>-5897.5186180000001</v>
      </c>
    </row>
    <row r="50" spans="1:8" x14ac:dyDescent="0.2">
      <c r="B50" s="137"/>
      <c r="C50" s="137"/>
      <c r="D50" s="137"/>
      <c r="E50" s="137">
        <f>MATCH(MAX(D40:I40),D40:I40,0)</f>
        <v>5</v>
      </c>
      <c r="F50" s="199" t="s">
        <v>241</v>
      </c>
      <c r="G50" s="199"/>
      <c r="H50" s="199"/>
    </row>
    <row r="51" spans="1:8" x14ac:dyDescent="0.2">
      <c r="A51" s="199" t="s">
        <v>239</v>
      </c>
      <c r="B51" s="199"/>
      <c r="C51" s="199"/>
      <c r="D51" s="199"/>
      <c r="E51" s="137" t="str">
        <f>INDEX(D$39:I$39,MATCH(MAX(D40:I40),D40:I40,0))</f>
        <v>Frank</v>
      </c>
      <c r="F51" s="137"/>
      <c r="G51" s="137"/>
      <c r="H51" s="137"/>
    </row>
    <row r="52" spans="1:8" x14ac:dyDescent="0.2">
      <c r="C52" s="137"/>
      <c r="D52" s="137" t="s">
        <v>240</v>
      </c>
      <c r="E52" s="137" t="str">
        <f>INDEX(D$39:I$39,MATCH(MIN(D41:I41),D41:I41,0))</f>
        <v>Frank</v>
      </c>
      <c r="F52" s="137"/>
      <c r="G52" s="137"/>
      <c r="H52" s="137"/>
    </row>
    <row r="53" spans="1:8" x14ac:dyDescent="0.2">
      <c r="C53" s="137"/>
      <c r="D53" s="137" t="s">
        <v>39</v>
      </c>
      <c r="E53" s="137" t="str">
        <f>INDEX(D$39:I$39,MATCH(MIN(D42:I42),D42:I42,0))</f>
        <v>Frank</v>
      </c>
      <c r="F53" s="137"/>
      <c r="G53" s="137"/>
      <c r="H53" s="137"/>
    </row>
    <row r="56" spans="1:8" x14ac:dyDescent="0.2">
      <c r="A56" t="s">
        <v>242</v>
      </c>
    </row>
    <row r="57" spans="1:8" x14ac:dyDescent="0.2">
      <c r="A57" s="97" t="s">
        <v>243</v>
      </c>
    </row>
  </sheetData>
  <mergeCells count="19">
    <mergeCell ref="M14:N14"/>
    <mergeCell ref="D22:E22"/>
    <mergeCell ref="F22:G22"/>
    <mergeCell ref="H22:I22"/>
    <mergeCell ref="J22:K22"/>
    <mergeCell ref="D21:E21"/>
    <mergeCell ref="F21:G21"/>
    <mergeCell ref="H21:I21"/>
    <mergeCell ref="J21:K21"/>
    <mergeCell ref="J23:K23"/>
    <mergeCell ref="D24:E24"/>
    <mergeCell ref="F24:G24"/>
    <mergeCell ref="H24:I24"/>
    <mergeCell ref="J24:K24"/>
    <mergeCell ref="A51:D51"/>
    <mergeCell ref="F50:H50"/>
    <mergeCell ref="D23:E23"/>
    <mergeCell ref="F23:G23"/>
    <mergeCell ref="H23:I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A3" workbookViewId="0">
      <selection activeCell="I24" sqref="I24"/>
    </sheetView>
  </sheetViews>
  <sheetFormatPr baseColWidth="10" defaultColWidth="8.83203125" defaultRowHeight="15" x14ac:dyDescent="0.2"/>
  <cols>
    <col min="2" max="2" width="52.6640625" customWidth="1"/>
    <col min="3" max="4" width="9.33203125" bestFit="1" customWidth="1"/>
    <col min="5" max="5" width="9.5" bestFit="1" customWidth="1"/>
    <col min="6" max="6" width="9.33203125" bestFit="1" customWidth="1"/>
    <col min="7" max="8" width="10.5" bestFit="1" customWidth="1"/>
    <col min="9" max="13" width="9.33203125" bestFit="1" customWidth="1"/>
    <col min="14" max="14" width="9.5" bestFit="1" customWidth="1"/>
  </cols>
  <sheetData>
    <row r="1" spans="1:20" ht="16" x14ac:dyDescent="0.2">
      <c r="A1" s="11" t="s">
        <v>11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0"/>
    </row>
    <row r="2" spans="1:20" ht="16" x14ac:dyDescent="0.2">
      <c r="A2" s="12"/>
      <c r="B2" s="198" t="s">
        <v>12</v>
      </c>
      <c r="C2" s="198" t="s">
        <v>13</v>
      </c>
      <c r="D2" s="198"/>
      <c r="E2" s="198"/>
      <c r="F2" s="198" t="s">
        <v>14</v>
      </c>
      <c r="G2" s="198"/>
      <c r="H2" s="198"/>
      <c r="I2" s="198" t="s">
        <v>15</v>
      </c>
      <c r="J2" s="198"/>
      <c r="K2" s="198"/>
      <c r="L2" s="198" t="s">
        <v>16</v>
      </c>
      <c r="M2" s="198"/>
      <c r="N2" s="198"/>
      <c r="O2" s="12"/>
    </row>
    <row r="3" spans="1:20" ht="16" x14ac:dyDescent="0.2">
      <c r="A3" s="12"/>
      <c r="B3" s="198"/>
      <c r="C3" s="13" t="s">
        <v>17</v>
      </c>
      <c r="D3" s="13" t="s">
        <v>18</v>
      </c>
      <c r="E3" s="13" t="s">
        <v>19</v>
      </c>
      <c r="F3" s="13" t="s">
        <v>17</v>
      </c>
      <c r="G3" s="13" t="s">
        <v>18</v>
      </c>
      <c r="H3" s="13" t="s">
        <v>19</v>
      </c>
      <c r="I3" s="13" t="s">
        <v>17</v>
      </c>
      <c r="J3" s="13" t="s">
        <v>18</v>
      </c>
      <c r="K3" s="13" t="s">
        <v>19</v>
      </c>
      <c r="L3" s="13" t="s">
        <v>17</v>
      </c>
      <c r="M3" s="13" t="s">
        <v>18</v>
      </c>
      <c r="N3" s="13" t="s">
        <v>19</v>
      </c>
      <c r="O3" s="12"/>
    </row>
    <row r="4" spans="1:20" ht="16" x14ac:dyDescent="0.2">
      <c r="A4" s="12"/>
      <c r="B4" s="13" t="s">
        <v>20</v>
      </c>
      <c r="C4" s="67">
        <v>-23.497299999999999</v>
      </c>
      <c r="D4" s="67">
        <v>2.3668999999999998</v>
      </c>
      <c r="E4" s="68">
        <f>C4/D4</f>
        <v>-9.9274578562676918</v>
      </c>
      <c r="F4" s="67">
        <v>-16.1754</v>
      </c>
      <c r="G4" s="67">
        <v>1.5065</v>
      </c>
      <c r="H4" s="68">
        <f>F4/G4</f>
        <v>-10.73707268503153</v>
      </c>
      <c r="I4" s="67">
        <v>-7.5267999999999997</v>
      </c>
      <c r="J4" s="67">
        <v>2.1337999999999999</v>
      </c>
      <c r="K4" s="68">
        <f>I4/J4</f>
        <v>-3.5274158777767362</v>
      </c>
      <c r="L4" s="67">
        <v>-10.059200000000001</v>
      </c>
      <c r="M4" s="67">
        <v>1.0667</v>
      </c>
      <c r="N4" s="68">
        <f>L4/M4</f>
        <v>-9.4302053060841864</v>
      </c>
      <c r="O4" s="17"/>
    </row>
    <row r="5" spans="1:20" ht="16" x14ac:dyDescent="0.2">
      <c r="A5" s="12"/>
      <c r="B5" s="13" t="s">
        <v>21</v>
      </c>
      <c r="C5" s="67">
        <v>2.4927999999999999</v>
      </c>
      <c r="D5" s="67">
        <v>0.2437</v>
      </c>
      <c r="E5" s="68">
        <f t="shared" ref="E5:E10" si="0">C5/D5</f>
        <v>10.228970045137464</v>
      </c>
      <c r="F5" s="67">
        <v>1.6878</v>
      </c>
      <c r="G5" s="67">
        <v>0.15529999999999999</v>
      </c>
      <c r="H5" s="68">
        <f t="shared" ref="H5:H12" si="1">F5/G5</f>
        <v>10.867997424339988</v>
      </c>
      <c r="I5" s="67">
        <v>0.84730000000000005</v>
      </c>
      <c r="J5" s="67">
        <v>0.2114</v>
      </c>
      <c r="K5" s="68">
        <f t="shared" ref="K5:K15" si="2">I5/J5</f>
        <v>4.008041627246925</v>
      </c>
      <c r="L5" s="67">
        <v>1.0636000000000001</v>
      </c>
      <c r="M5" s="67">
        <v>0.1118</v>
      </c>
      <c r="N5" s="68">
        <f t="shared" ref="N5:N8" si="3">L5/M5</f>
        <v>9.5134168157423975</v>
      </c>
      <c r="O5" s="17"/>
    </row>
    <row r="6" spans="1:20" ht="16" x14ac:dyDescent="0.2">
      <c r="A6" s="12"/>
      <c r="B6" s="13" t="s">
        <v>22</v>
      </c>
      <c r="C6" s="67">
        <v>0.48580000000000001</v>
      </c>
      <c r="D6" s="67">
        <v>0.1598</v>
      </c>
      <c r="E6" s="68">
        <f t="shared" si="0"/>
        <v>3.040050062578223</v>
      </c>
      <c r="F6" s="67">
        <v>0.65700000000000003</v>
      </c>
      <c r="G6" s="67">
        <v>0.1178</v>
      </c>
      <c r="H6" s="68">
        <f t="shared" si="1"/>
        <v>5.5772495755517832</v>
      </c>
      <c r="I6" s="67">
        <v>0.84360000000000002</v>
      </c>
      <c r="J6" s="67">
        <v>0.1275</v>
      </c>
      <c r="K6" s="68">
        <f t="shared" si="2"/>
        <v>6.6164705882352939</v>
      </c>
      <c r="L6" s="67">
        <v>0.95179999999999998</v>
      </c>
      <c r="M6" s="67">
        <v>7.9899999999999999E-2</v>
      </c>
      <c r="N6" s="68">
        <f t="shared" si="3"/>
        <v>11.912390488110137</v>
      </c>
      <c r="O6" s="17"/>
    </row>
    <row r="7" spans="1:20" ht="16" x14ac:dyDescent="0.2">
      <c r="A7" s="12"/>
      <c r="B7" s="13" t="s">
        <v>23</v>
      </c>
      <c r="C7" s="67">
        <v>-0.61970000000000003</v>
      </c>
      <c r="D7" s="67">
        <v>0.2014</v>
      </c>
      <c r="E7" s="68">
        <f t="shared" si="0"/>
        <v>-3.076961271102284</v>
      </c>
      <c r="F7" s="67">
        <v>-0.6623</v>
      </c>
      <c r="G7" s="67">
        <v>0.14560000000000001</v>
      </c>
      <c r="H7" s="68">
        <f t="shared" si="1"/>
        <v>-4.5487637362637363</v>
      </c>
      <c r="I7" s="67">
        <v>-0.1368</v>
      </c>
      <c r="J7" s="67">
        <v>0.14449999999999999</v>
      </c>
      <c r="K7" s="68">
        <f t="shared" si="2"/>
        <v>-0.94671280276816616</v>
      </c>
      <c r="L7" s="67"/>
      <c r="M7" s="67"/>
      <c r="N7" s="68"/>
      <c r="O7" s="17"/>
    </row>
    <row r="8" spans="1:20" ht="32" x14ac:dyDescent="0.2">
      <c r="A8" s="12"/>
      <c r="B8" s="13" t="s">
        <v>24</v>
      </c>
      <c r="C8" s="67">
        <v>0.89700000000000002</v>
      </c>
      <c r="D8" s="67">
        <v>0.1353</v>
      </c>
      <c r="E8" s="68">
        <f t="shared" si="0"/>
        <v>6.6297117516629713</v>
      </c>
      <c r="F8" s="67">
        <v>0.60960000000000003</v>
      </c>
      <c r="G8" s="67">
        <v>0.1179</v>
      </c>
      <c r="H8" s="68">
        <f t="shared" si="1"/>
        <v>5.1704834605597965</v>
      </c>
      <c r="I8" s="67">
        <v>0.34799999999999998</v>
      </c>
      <c r="J8" s="67">
        <v>0.10970000000000001</v>
      </c>
      <c r="K8" s="68">
        <f t="shared" si="2"/>
        <v>3.1722880583409294</v>
      </c>
      <c r="L8" s="67">
        <v>0.4758</v>
      </c>
      <c r="M8" s="67">
        <v>0.10730000000000001</v>
      </c>
      <c r="N8" s="68">
        <f t="shared" si="3"/>
        <v>4.434296365330848</v>
      </c>
      <c r="O8" s="17"/>
    </row>
    <row r="9" spans="1:20" ht="16" x14ac:dyDescent="0.2">
      <c r="A9" s="12"/>
      <c r="B9" s="13" t="s">
        <v>25</v>
      </c>
      <c r="C9" s="67">
        <v>0.14940000000000001</v>
      </c>
      <c r="D9" s="67">
        <v>5.7500000000000002E-2</v>
      </c>
      <c r="E9" s="68">
        <f t="shared" si="0"/>
        <v>2.5982608695652174</v>
      </c>
      <c r="F9" s="67">
        <v>0.1009</v>
      </c>
      <c r="G9" s="67">
        <v>3.6499999999999998E-2</v>
      </c>
      <c r="H9" s="68">
        <f t="shared" si="1"/>
        <v>2.7643835616438359</v>
      </c>
      <c r="I9" s="67">
        <v>5.5399999999999998E-2</v>
      </c>
      <c r="J9" s="67">
        <v>3.6799999999999999E-2</v>
      </c>
      <c r="K9" s="68">
        <f t="shared" si="2"/>
        <v>1.5054347826086956</v>
      </c>
      <c r="L9" s="61"/>
      <c r="M9" s="61"/>
      <c r="N9" s="68"/>
      <c r="O9" s="17"/>
    </row>
    <row r="10" spans="1:20" ht="16" x14ac:dyDescent="0.2">
      <c r="A10" s="12"/>
      <c r="B10" s="13" t="s">
        <v>26</v>
      </c>
      <c r="C10" s="67">
        <v>-0.20649999999999999</v>
      </c>
      <c r="D10" s="67">
        <v>0.122</v>
      </c>
      <c r="E10" s="68">
        <f t="shared" si="0"/>
        <v>-1.6926229508196722</v>
      </c>
      <c r="F10" s="67">
        <v>-0.26640000000000003</v>
      </c>
      <c r="G10" s="67">
        <v>9.4200000000000006E-2</v>
      </c>
      <c r="H10" s="68">
        <f t="shared" si="1"/>
        <v>-2.8280254777070066</v>
      </c>
      <c r="I10" s="67">
        <v>-0.20369999999999999</v>
      </c>
      <c r="J10" s="67">
        <v>0.111</v>
      </c>
      <c r="K10" s="68">
        <f t="shared" si="2"/>
        <v>-1.835135135135135</v>
      </c>
      <c r="L10" s="61"/>
      <c r="M10" s="61"/>
      <c r="N10" s="68"/>
      <c r="O10" s="17"/>
    </row>
    <row r="11" spans="1:20" ht="16" x14ac:dyDescent="0.2">
      <c r="A11" s="12"/>
      <c r="B11" s="13" t="s">
        <v>27</v>
      </c>
      <c r="C11" s="61"/>
      <c r="D11" s="61"/>
      <c r="E11" s="61"/>
      <c r="F11" s="67">
        <v>6.7599999999999993E-2</v>
      </c>
      <c r="G11" s="67">
        <v>3.3099999999999997E-2</v>
      </c>
      <c r="H11" s="68">
        <f t="shared" si="1"/>
        <v>2.0422960725075527</v>
      </c>
      <c r="I11" s="67"/>
      <c r="J11" s="67"/>
      <c r="K11" s="61"/>
      <c r="L11" s="61"/>
      <c r="M11" s="61"/>
      <c r="N11" s="68"/>
      <c r="O11" s="17"/>
    </row>
    <row r="12" spans="1:20" ht="16" x14ac:dyDescent="0.2">
      <c r="A12" s="12"/>
      <c r="B12" s="13" t="s">
        <v>28</v>
      </c>
      <c r="C12" s="61"/>
      <c r="D12" s="61"/>
      <c r="E12" s="61"/>
      <c r="F12" s="67">
        <v>0.7097</v>
      </c>
      <c r="G12" s="67">
        <v>0.38879999999999998</v>
      </c>
      <c r="H12" s="68">
        <f t="shared" si="1"/>
        <v>1.8253600823045268</v>
      </c>
      <c r="I12" s="67"/>
      <c r="J12" s="67"/>
      <c r="K12" s="61"/>
      <c r="L12" s="61"/>
      <c r="M12" s="61"/>
      <c r="N12" s="68"/>
      <c r="O12" s="17"/>
    </row>
    <row r="13" spans="1:20" ht="16" x14ac:dyDescent="0.2">
      <c r="A13" s="12"/>
      <c r="B13" s="13" t="s">
        <v>29</v>
      </c>
      <c r="C13" s="61"/>
      <c r="D13" s="61"/>
      <c r="E13" s="61"/>
      <c r="F13" s="61"/>
      <c r="G13" s="61"/>
      <c r="H13" s="61"/>
      <c r="I13" s="67">
        <v>0.55520000000000003</v>
      </c>
      <c r="J13" s="67">
        <v>0.25459999999999999</v>
      </c>
      <c r="K13" s="68">
        <f t="shared" si="2"/>
        <v>2.1806755695208171</v>
      </c>
      <c r="L13" s="61"/>
      <c r="M13" s="61"/>
      <c r="N13" s="68"/>
      <c r="O13" s="17"/>
    </row>
    <row r="14" spans="1:20" ht="16" x14ac:dyDescent="0.2">
      <c r="A14" s="12"/>
      <c r="B14" s="13" t="s">
        <v>30</v>
      </c>
      <c r="C14" s="61"/>
      <c r="D14" s="61"/>
      <c r="E14" s="61"/>
      <c r="F14" s="61"/>
      <c r="G14" s="61"/>
      <c r="H14" s="61"/>
      <c r="I14" s="67">
        <v>-4.3799999999999999E-2</v>
      </c>
      <c r="J14" s="67">
        <v>3.56E-2</v>
      </c>
      <c r="K14" s="68">
        <f t="shared" si="2"/>
        <v>-1.2303370786516854</v>
      </c>
      <c r="L14" s="61"/>
      <c r="M14" s="61"/>
      <c r="N14" s="68"/>
      <c r="O14" s="17"/>
      <c r="S14" s="65"/>
      <c r="T14" s="65"/>
    </row>
    <row r="15" spans="1:20" ht="16" x14ac:dyDescent="0.2">
      <c r="A15" s="12"/>
      <c r="B15" s="13" t="s">
        <v>31</v>
      </c>
      <c r="C15" s="67">
        <v>1.9455</v>
      </c>
      <c r="D15" s="67">
        <v>0.2029</v>
      </c>
      <c r="E15" s="68">
        <f t="shared" ref="E15:E19" si="4">C15/D15</f>
        <v>9.5884672252341048</v>
      </c>
      <c r="F15" s="67">
        <v>5.4202000000000004</v>
      </c>
      <c r="G15" s="67">
        <v>0.90880000000000005</v>
      </c>
      <c r="H15" s="68">
        <f t="shared" ref="H15" si="5">F15/G15</f>
        <v>5.964128521126761</v>
      </c>
      <c r="I15" s="67">
        <v>4.3975</v>
      </c>
      <c r="J15" s="67">
        <v>0.90110000000000001</v>
      </c>
      <c r="K15" s="68">
        <f t="shared" si="2"/>
        <v>4.8801464876262344</v>
      </c>
      <c r="L15" s="67">
        <v>6.4847000000000001</v>
      </c>
      <c r="M15" s="67">
        <v>1.4996</v>
      </c>
      <c r="N15" s="68">
        <f t="shared" ref="N15" si="6">L15/M15</f>
        <v>4.3242864763937048</v>
      </c>
      <c r="O15" s="17"/>
      <c r="S15" s="65"/>
      <c r="T15" s="65"/>
    </row>
    <row r="16" spans="1:20" ht="16" x14ac:dyDescent="0.2">
      <c r="A16" s="12"/>
      <c r="B16" s="13" t="s">
        <v>32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7"/>
      <c r="S16" s="65"/>
      <c r="T16" s="65"/>
    </row>
    <row r="17" spans="1:20" ht="16" x14ac:dyDescent="0.2">
      <c r="A17" s="12"/>
      <c r="B17" s="13" t="s">
        <v>14</v>
      </c>
      <c r="C17" s="67">
        <v>2.0575000000000001</v>
      </c>
      <c r="D17" s="67">
        <v>0.3372</v>
      </c>
      <c r="E17" s="68">
        <f t="shared" si="4"/>
        <v>6.101720047449585</v>
      </c>
      <c r="F17" s="18"/>
      <c r="G17" s="18"/>
      <c r="H17" s="18"/>
      <c r="I17" s="18"/>
      <c r="J17" s="18"/>
      <c r="K17" s="18"/>
      <c r="L17" s="18"/>
      <c r="M17" s="18"/>
      <c r="N17" s="18"/>
      <c r="O17" s="17"/>
      <c r="S17" s="65"/>
      <c r="T17" s="65"/>
    </row>
    <row r="18" spans="1:20" ht="16" x14ac:dyDescent="0.2">
      <c r="A18" s="12"/>
      <c r="B18" s="13" t="s">
        <v>33</v>
      </c>
      <c r="C18" s="67">
        <v>0.40250000000000002</v>
      </c>
      <c r="D18" s="67">
        <v>0.31619999999999998</v>
      </c>
      <c r="E18" s="68">
        <f t="shared" si="4"/>
        <v>1.2729285262492096</v>
      </c>
      <c r="F18" s="67">
        <v>1.1253</v>
      </c>
      <c r="G18" s="67">
        <v>0.28420000000000001</v>
      </c>
      <c r="H18" s="68">
        <f t="shared" ref="H18:H19" si="7">F18/G18</f>
        <v>3.959535538353272</v>
      </c>
      <c r="I18" s="18"/>
      <c r="J18" s="18"/>
      <c r="K18" s="18"/>
      <c r="L18" s="18"/>
      <c r="M18" s="18"/>
      <c r="N18" s="18"/>
      <c r="O18" s="17"/>
      <c r="S18" s="65"/>
      <c r="T18" s="65"/>
    </row>
    <row r="19" spans="1:20" ht="16" x14ac:dyDescent="0.2">
      <c r="A19" s="12"/>
      <c r="B19" s="13" t="s">
        <v>16</v>
      </c>
      <c r="C19" s="67">
        <v>0.65539999999999998</v>
      </c>
      <c r="D19" s="67">
        <v>0.255</v>
      </c>
      <c r="E19" s="68">
        <f t="shared" si="4"/>
        <v>2.5701960784313727</v>
      </c>
      <c r="F19" s="67">
        <v>0.98519999999999996</v>
      </c>
      <c r="G19" s="67">
        <v>0.28470000000000001</v>
      </c>
      <c r="H19" s="68">
        <f t="shared" si="7"/>
        <v>3.4604847207586933</v>
      </c>
      <c r="I19" s="67">
        <v>1.1705000000000001</v>
      </c>
      <c r="J19" s="67">
        <v>0.26450000000000001</v>
      </c>
      <c r="K19" s="68">
        <f t="shared" ref="K19" si="8">I19/J19</f>
        <v>4.4253308128544422</v>
      </c>
      <c r="L19" s="18"/>
      <c r="M19" s="18"/>
      <c r="N19" s="18"/>
      <c r="O19" s="17"/>
      <c r="S19" s="65"/>
      <c r="T19" s="65"/>
    </row>
    <row r="20" spans="1:20" ht="16" x14ac:dyDescent="0.2">
      <c r="A20" s="12"/>
      <c r="B20" s="12" t="s">
        <v>34</v>
      </c>
      <c r="C20" s="201">
        <v>273</v>
      </c>
      <c r="D20" s="20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7"/>
      <c r="S20" s="65"/>
      <c r="T20" s="65"/>
    </row>
    <row r="21" spans="1:20" ht="16" x14ac:dyDescent="0.2">
      <c r="A21" s="12"/>
      <c r="B21" s="12" t="s">
        <v>35</v>
      </c>
      <c r="C21" s="200">
        <v>-26827.25505</v>
      </c>
      <c r="D21" s="20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7"/>
      <c r="S21" s="65"/>
      <c r="T21" s="65"/>
    </row>
    <row r="22" spans="1:20" ht="16" x14ac:dyDescent="0.2">
      <c r="A22" s="12"/>
      <c r="B22" s="12" t="s">
        <v>36</v>
      </c>
      <c r="C22" s="197">
        <v>-23713.161459999999</v>
      </c>
      <c r="D22" s="19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7"/>
      <c r="S22" s="65"/>
      <c r="T22" s="65"/>
    </row>
    <row r="23" spans="1:20" ht="16" x14ac:dyDescent="0.2">
      <c r="A23" s="12"/>
      <c r="B23" s="12" t="s">
        <v>37</v>
      </c>
      <c r="C23" s="199"/>
      <c r="D23" s="19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7"/>
      <c r="S23" s="65"/>
      <c r="T23" s="65"/>
    </row>
    <row r="24" spans="1:20" ht="16" x14ac:dyDescent="0.2">
      <c r="A24" s="12"/>
      <c r="B24" s="12" t="s">
        <v>38</v>
      </c>
      <c r="C24" s="197">
        <v>47504.322919999999</v>
      </c>
      <c r="D24" s="19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7"/>
    </row>
    <row r="25" spans="1:20" ht="16" x14ac:dyDescent="0.2">
      <c r="A25" s="12"/>
      <c r="B25" s="12" t="s">
        <v>39</v>
      </c>
      <c r="C25" s="197">
        <v>47645.234920000003</v>
      </c>
      <c r="D25" s="197"/>
      <c r="E25" s="18"/>
      <c r="F25" s="18"/>
      <c r="G25" s="18">
        <f>C21/4</f>
        <v>-6706.8137624999999</v>
      </c>
      <c r="H25" s="18"/>
      <c r="I25" s="18"/>
      <c r="J25" s="18"/>
      <c r="K25" s="18"/>
      <c r="L25" s="18"/>
      <c r="M25" s="18"/>
      <c r="N25" s="18"/>
      <c r="O25" s="17"/>
    </row>
    <row r="26" spans="1:20" ht="16" x14ac:dyDescent="0.2">
      <c r="B26" s="19" t="s">
        <v>200</v>
      </c>
      <c r="C26" s="197">
        <v>39</v>
      </c>
      <c r="D26" s="197"/>
    </row>
  </sheetData>
  <mergeCells count="12">
    <mergeCell ref="L2:N2"/>
    <mergeCell ref="C22:D22"/>
    <mergeCell ref="C21:D21"/>
    <mergeCell ref="C24:D24"/>
    <mergeCell ref="C20:D20"/>
    <mergeCell ref="C26:D26"/>
    <mergeCell ref="B2:B3"/>
    <mergeCell ref="C2:E2"/>
    <mergeCell ref="F2:H2"/>
    <mergeCell ref="I2:K2"/>
    <mergeCell ref="C25:D25"/>
    <mergeCell ref="C23:D2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1" operator="between" id="{1D2C37FA-CB51-48A5-98AF-7A688158E9D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7411BE15-1042-4378-911A-B0F21321014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903E184F-7660-45AF-8A2C-A439F96D54C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0AED7511-C4F4-4CF6-8F9F-7A1F9BCDBB8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93DEAEA8-AEE2-4D89-B46E-E9678987B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00B14F1C-912C-4FC3-A187-69D2154F522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D6FBBB31-AE1D-480C-840B-496A44124D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08050E-7DD6-4EFB-B44E-1F826E215C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D72EB571-AEB8-4F8F-B514-BB3DAA75A5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471C3BE9-BAF2-49A7-BE9A-EF1934016C8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</xm:sqref>
        </x14:conditionalFormatting>
        <x14:conditionalFormatting xmlns:xm="http://schemas.microsoft.com/office/excel/2006/main">
          <x14:cfRule type="cellIs" priority="111" operator="between" id="{3296C838-1B82-453E-9E39-436AE00E8F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FFC18F29-F320-4D85-A781-DEFC30D6B1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BF06FA03-92F5-432D-AABD-03C7FE425F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50063A77-4F60-4CA8-9D81-A6AA934D45D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784A52E8-09FC-4217-AAF6-B56D300D943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3D04BB62-C0C6-4C70-9D2F-C403DE093E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667CAB55-8008-43B2-AFBD-F4A84EBC369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2A1638E-AD11-48D5-BE1F-E6216162840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F7ECCCAE-0038-41DF-98B0-0D2A3D08370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385C9357-E6C4-4B4C-9507-7B882C6FBD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E4:E10</xm:sqref>
        </x14:conditionalFormatting>
        <x14:conditionalFormatting xmlns:xm="http://schemas.microsoft.com/office/excel/2006/main">
          <x14:cfRule type="cellIs" priority="101" operator="between" id="{8AFC691B-F68A-4F7E-8019-1CF78BFEFB5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FD0B0F15-6DB3-4817-956A-A41188AB486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C2EF701A-DAD6-494F-AB53-D4C79B6E29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7912C2D7-4DD9-495B-8F46-B64C78C943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0D6A88C0-CFB8-407B-88F7-B16D5583E9D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E4892A81-5687-488B-8241-5B8198D6EA9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2B4EF86D-2932-49C7-AE79-72A39712A9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450901F-9F7B-4E05-9FDE-6DEE236CB8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29B6B6E4-6EEB-4084-8DC4-78A17E3FED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47D2CE93-8FB1-4DEE-B6CE-A8404BF0E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cellIs" priority="91" operator="between" id="{B9C6DC67-2B53-4E39-BC21-C757F3AD4EA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6C6C3B52-B613-4CCC-BB01-282BD020BBD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8413FDDB-2188-4F33-BD2C-DA4A421275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A72F3DE-BAF3-4C1B-B03E-7695CECBBED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A41C3A70-0A70-4B41-B879-E111E091CF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07539094-D59C-418A-91FF-3072ED324F9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A924365B-D72D-4B32-90E8-5B50E10A83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168E8C0C-8041-493E-82CB-6E11E47C0B9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0FDEE12-C8D8-4BB1-A30D-CCFA27786A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5F3844CF-3F1F-49DB-A2F5-E3B5496BAFD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E17:E19</xm:sqref>
        </x14:conditionalFormatting>
        <x14:conditionalFormatting xmlns:xm="http://schemas.microsoft.com/office/excel/2006/main">
          <x14:cfRule type="cellIs" priority="81" operator="between" id="{91E44E77-9D28-4FDB-B2E9-C0AC0EA1D9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163A894-931D-44EB-8B95-2C0A5E9D5D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D04C31F7-0A7D-416E-AA54-A2EB96DABE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962E9C9-2C26-4C16-A571-5D5BA815144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EBB94B13-8F24-4D0C-8DFC-48FF813E1DE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74A5DF3B-7E8A-41EB-9BF7-B7D1E4F53C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55A94D37-457D-43CE-BC26-99777131D7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29CBB24B-40C1-410C-A46B-32882FD26F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01A57A7B-4409-4B21-A079-2B04DBCF488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EA2B8C47-DC5A-4086-8C36-580610B2CD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H4:H12</xm:sqref>
        </x14:conditionalFormatting>
        <x14:conditionalFormatting xmlns:xm="http://schemas.microsoft.com/office/excel/2006/main">
          <x14:cfRule type="cellIs" priority="71" operator="between" id="{4907226B-EB2B-4EF4-9E93-84DA25792F3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57ECB3F0-D5C9-43E8-BFD6-5CEF93583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8B088C88-E5DE-430C-ADA1-F4110478CB6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FE1C7F6-1E36-4B78-A318-865B6B51FE5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D9684BEA-A44A-4750-BAA6-E872C6D07D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36597918-ACA3-4B23-B7D0-84E589204B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D3C59941-FFCA-4433-BDA0-545A764BB9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0A11D25-928D-42CF-B881-7A9D2DBB0D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FF0730DF-24DF-495B-9A4E-5716748FBF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01C9EE-FAFA-4C21-B894-80D3983F1D1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1" operator="between" id="{41E4D0F4-EAE9-4C0D-8BED-95983EDB0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6D324B48-641C-4583-8AA7-179877617C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E9B41DB3-96B9-4A54-A8E6-72C234E5894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00DC825D-202F-4CAD-A669-0864D975AF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7B1233A3-5D23-414E-BD1B-EB606C9FEB2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E6C4B62B-351A-4C12-A5C8-772323EBB7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A0DFCFDB-C2EE-4AA5-B002-A3CC502ED1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1FC26642-C2BD-4CC1-90D0-5DD8C26FE1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BE3D1F3B-4DD1-43ED-BB34-7AF9168308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C3DA7C7E-2C3D-468D-8194-21BCBC0CB3E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51" operator="between" id="{91AAFA16-3ED5-423E-BEE5-2A687F5648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EDA866AA-A95E-4859-A9CB-9C86BDF65AF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16C958E-D632-4BB6-B9CE-FC6A771F837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7B126C-5308-45CB-B462-9E5AC170974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16338019-20EA-49F8-98EF-EA6BD8789B3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0562BA41-4A3E-4004-A96B-11DE1C297CF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00A110A1-2DC0-41F3-B720-052EAB0FF5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766DB7D8-19E4-4A4D-B02A-2849DC2435E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B1E2035F-989D-44B3-A2E6-0FD36D2C18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83160590-3779-4143-92A0-85856896A0C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cellIs" priority="41" operator="between" id="{DFCB1BC9-FD0D-44E0-98AD-E34FAE084AD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FE201BB7-E63B-44DB-976A-857BE8F93E0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F05ECAED-B7BF-4D99-97ED-B700943241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AC9D9A0E-B939-4B51-914C-B5FC440A6E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74B7A68B-C11E-4607-B2D5-3918E54B8AF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AC1AA240-554E-4A1E-805A-A0AC198F1EA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A42D5332-9773-4EB8-A55F-467B0B92467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23C30B23-BF13-41BF-AF67-66FBFEDFD8C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893A75B2-B3CF-48BD-8F59-B677C42CFA5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B294017A-19B3-4504-AA9D-1826538DBBF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31" operator="between" id="{01698B36-327C-44EB-9F69-4F4F0BCC35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314D28CF-43B4-4541-9C95-18A8CC98B1E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9ABDDB9B-5AFB-41C3-884D-21F601F2A83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8C92406F-8E6F-4E37-8F72-D62A63A21A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220EAF61-D1C6-47BA-9C90-17D8AA4C3C1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0AA3F9AD-5CC2-4EBE-86EE-A2A9654D7E9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B4335C89-55A1-4D97-823B-61809CCCFA0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1CC43824-01D5-4334-961B-1A1823C06AF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47496086-1360-4CBA-AC09-9039FDFE5BD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A1137F1B-5245-4D39-AD61-873CE0DA9FD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ellIs" priority="21" operator="between" id="{6173D785-62F4-4B4E-8AE9-C0636929D5D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F9E34FDD-67D9-447D-9EB4-FACB01EEAB0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EDF59854-9A60-4458-9015-923A2DE76D7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CC973BE8-2496-4A8B-BAC2-B9D9FB7503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A591E650-1B6E-4D77-A725-C0096BAE03A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1A564B5A-77B9-4D8B-AE73-3A3F34D941F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846F0AF9-4FF6-4270-9C3B-904403E1073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23D975B4-5301-49AC-8829-D0479F1790C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A2D10761-A0ED-46E1-927D-D248AFCE751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87BFE6D-FD9D-4BF9-B221-EA6B97ABB1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N4:N6 N15 N8</xm:sqref>
        </x14:conditionalFormatting>
        <x14:conditionalFormatting xmlns:xm="http://schemas.microsoft.com/office/excel/2006/main">
          <x14:cfRule type="cellIs" priority="1" operator="between" id="{10C8A59C-6B97-41A1-82AF-94424471DF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0954B14B-F9FE-44AE-8DA8-F341CFA1CD4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9A81CFA-4E57-4BF5-9BEE-50F0916CA9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50B3E625-7003-40F0-9AB2-7ED6479A3C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889AA368-9221-479F-A5E0-10DBFE0767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CE72BDCE-BAB1-4B82-A2D5-F9EF9CE5A1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403CDBE3-6B76-4B2E-9890-565AEB27D0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7D9EA46-1AFA-4866-BF4E-FB4AE032C9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8F1E4DBF-7B3E-437B-BA5D-4D3B059EC9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37BF579D-1AFB-4332-BCF8-D3307E4A34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K13:K14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47.33203125" customWidth="1"/>
    <col min="18" max="18" width="10.33203125" bestFit="1" customWidth="1"/>
    <col min="19" max="19" width="9.33203125" bestFit="1" customWidth="1"/>
  </cols>
  <sheetData>
    <row r="1" spans="1:19" ht="16" x14ac:dyDescent="0.2">
      <c r="A1" s="17" t="s">
        <v>40</v>
      </c>
      <c r="B1" s="17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P1" s="16"/>
    </row>
    <row r="2" spans="1:19" ht="16" x14ac:dyDescent="0.2">
      <c r="A2" s="19"/>
      <c r="B2" s="198" t="s">
        <v>12</v>
      </c>
      <c r="C2" s="198" t="s">
        <v>13</v>
      </c>
      <c r="D2" s="198"/>
      <c r="E2" s="198"/>
      <c r="F2" s="198" t="s">
        <v>14</v>
      </c>
      <c r="G2" s="198"/>
      <c r="H2" s="198"/>
      <c r="I2" s="198" t="s">
        <v>15</v>
      </c>
      <c r="J2" s="198"/>
      <c r="K2" s="198"/>
      <c r="L2" s="198" t="s">
        <v>16</v>
      </c>
      <c r="M2" s="198"/>
      <c r="N2" s="198"/>
    </row>
    <row r="3" spans="1:19" ht="16" x14ac:dyDescent="0.2">
      <c r="A3" s="19"/>
      <c r="B3" s="198"/>
      <c r="C3" s="13" t="s">
        <v>17</v>
      </c>
      <c r="D3" s="13" t="s">
        <v>18</v>
      </c>
      <c r="E3" s="13" t="s">
        <v>19</v>
      </c>
      <c r="F3" s="13" t="s">
        <v>17</v>
      </c>
      <c r="G3" s="13" t="s">
        <v>18</v>
      </c>
      <c r="H3" s="13" t="s">
        <v>19</v>
      </c>
      <c r="I3" s="13" t="s">
        <v>17</v>
      </c>
      <c r="J3" s="13" t="s">
        <v>18</v>
      </c>
      <c r="K3" s="13" t="s">
        <v>19</v>
      </c>
      <c r="L3" s="13" t="s">
        <v>17</v>
      </c>
      <c r="M3" s="13" t="s">
        <v>18</v>
      </c>
      <c r="N3" s="13" t="s">
        <v>19</v>
      </c>
      <c r="R3" s="9"/>
      <c r="S3" s="9"/>
    </row>
    <row r="4" spans="1:19" ht="16" x14ac:dyDescent="0.2">
      <c r="A4" s="19"/>
      <c r="B4" s="13" t="s">
        <v>20</v>
      </c>
      <c r="C4" s="61">
        <v>-24.224699999999999</v>
      </c>
      <c r="D4" s="61">
        <v>2.4424999999999999</v>
      </c>
      <c r="E4" s="69">
        <f>C4/D4</f>
        <v>-9.917993858751279</v>
      </c>
      <c r="F4" s="61">
        <v>-15.893800000000001</v>
      </c>
      <c r="G4" s="61">
        <v>1.5955999999999999</v>
      </c>
      <c r="H4" s="69">
        <f>F4/G4</f>
        <v>-9.9610177989471058</v>
      </c>
      <c r="I4" s="61">
        <v>-8.4650999999999996</v>
      </c>
      <c r="J4" s="61">
        <v>1.7185999999999999</v>
      </c>
      <c r="K4" s="69">
        <f>I4/J4</f>
        <v>-4.925578959618294</v>
      </c>
      <c r="L4" s="61">
        <v>-10.0441</v>
      </c>
      <c r="M4" s="61">
        <v>1.0551999999999999</v>
      </c>
      <c r="N4" s="69">
        <f>L4/M4</f>
        <v>-9.5186694465504171</v>
      </c>
      <c r="O4" s="20"/>
      <c r="R4" s="9"/>
      <c r="S4" s="9"/>
    </row>
    <row r="5" spans="1:19" ht="16" x14ac:dyDescent="0.2">
      <c r="A5" s="19"/>
      <c r="B5" s="13" t="s">
        <v>21</v>
      </c>
      <c r="C5" s="61">
        <v>2.5640000000000001</v>
      </c>
      <c r="D5" s="61">
        <v>0.25009999999999999</v>
      </c>
      <c r="E5" s="69">
        <f t="shared" ref="E5:E10" si="0">C5/D5</f>
        <v>10.25189924030388</v>
      </c>
      <c r="F5" s="61">
        <v>1.6579999999999999</v>
      </c>
      <c r="G5" s="61">
        <v>0.16470000000000001</v>
      </c>
      <c r="H5" s="69">
        <f t="shared" ref="H5:H12" si="1">F5/G5</f>
        <v>10.066788099574984</v>
      </c>
      <c r="I5" s="61">
        <v>0.93530000000000002</v>
      </c>
      <c r="J5" s="61">
        <v>0.1736</v>
      </c>
      <c r="K5" s="69">
        <f t="shared" ref="K5:K10" si="2">I5/J5</f>
        <v>5.3876728110599075</v>
      </c>
      <c r="L5" s="61">
        <v>1.0611999999999999</v>
      </c>
      <c r="M5" s="61">
        <v>0.1108</v>
      </c>
      <c r="N5" s="69">
        <f t="shared" ref="N5:N8" si="3">L5/M5</f>
        <v>9.5776173285198549</v>
      </c>
      <c r="O5" s="20"/>
      <c r="R5" s="9"/>
      <c r="S5" s="9"/>
    </row>
    <row r="6" spans="1:19" ht="16" x14ac:dyDescent="0.2">
      <c r="A6" s="19"/>
      <c r="B6" s="13" t="s">
        <v>22</v>
      </c>
      <c r="C6" s="61">
        <v>0.45569999999999999</v>
      </c>
      <c r="D6" s="61">
        <v>0.1661</v>
      </c>
      <c r="E6" s="69">
        <f t="shared" si="0"/>
        <v>2.7435279951836242</v>
      </c>
      <c r="F6" s="61">
        <v>0.63949999999999996</v>
      </c>
      <c r="G6" s="61">
        <v>0.1222</v>
      </c>
      <c r="H6" s="69">
        <f t="shared" si="1"/>
        <v>5.2332242225859238</v>
      </c>
      <c r="I6" s="61">
        <v>0.80930000000000002</v>
      </c>
      <c r="J6" s="61">
        <v>0.11310000000000001</v>
      </c>
      <c r="K6" s="69">
        <f t="shared" si="2"/>
        <v>7.1556145004420868</v>
      </c>
      <c r="L6" s="61">
        <v>0.94350000000000001</v>
      </c>
      <c r="M6" s="61">
        <v>8.0799999999999997E-2</v>
      </c>
      <c r="N6" s="69">
        <f t="shared" si="3"/>
        <v>11.676980198019802</v>
      </c>
      <c r="O6" s="20"/>
      <c r="R6" s="9"/>
      <c r="S6" s="9"/>
    </row>
    <row r="7" spans="1:19" ht="16" x14ac:dyDescent="0.2">
      <c r="A7" s="19"/>
      <c r="B7" s="13" t="s">
        <v>23</v>
      </c>
      <c r="C7" s="61">
        <v>-0.56259999999999999</v>
      </c>
      <c r="D7" s="61">
        <v>0.21429999999999999</v>
      </c>
      <c r="E7" s="69">
        <f t="shared" si="0"/>
        <v>-2.6252916472235186</v>
      </c>
      <c r="F7" s="61">
        <v>-0.65669999999999995</v>
      </c>
      <c r="G7" s="61">
        <v>0.1431</v>
      </c>
      <c r="H7" s="69">
        <f t="shared" si="1"/>
        <v>-4.5890985324947584</v>
      </c>
      <c r="I7" s="61">
        <v>-8.5800000000000001E-2</v>
      </c>
      <c r="J7" s="61">
        <v>0.12189999999999999</v>
      </c>
      <c r="K7" s="69">
        <f t="shared" si="2"/>
        <v>-0.7038556193601313</v>
      </c>
      <c r="L7" s="62"/>
      <c r="M7" s="62"/>
      <c r="N7" s="61"/>
      <c r="O7" s="20"/>
      <c r="R7" s="9"/>
      <c r="S7" s="9"/>
    </row>
    <row r="8" spans="1:19" ht="32" x14ac:dyDescent="0.2">
      <c r="A8" s="19"/>
      <c r="B8" s="13" t="s">
        <v>24</v>
      </c>
      <c r="C8" s="61">
        <v>0.8518</v>
      </c>
      <c r="D8" s="61">
        <v>0.13569999999999999</v>
      </c>
      <c r="E8" s="69">
        <f t="shared" si="0"/>
        <v>6.2770817980840095</v>
      </c>
      <c r="F8" s="61">
        <v>0.61019999999999996</v>
      </c>
      <c r="G8" s="61">
        <v>0.12130000000000001</v>
      </c>
      <c r="H8" s="69">
        <f t="shared" si="1"/>
        <v>5.0305028854080787</v>
      </c>
      <c r="I8" s="61">
        <v>0.34599999999999997</v>
      </c>
      <c r="J8" s="61">
        <v>0.106</v>
      </c>
      <c r="K8" s="69">
        <f t="shared" si="2"/>
        <v>3.2641509433962264</v>
      </c>
      <c r="L8" s="61">
        <v>0.47770000000000001</v>
      </c>
      <c r="M8" s="61">
        <v>0.1071</v>
      </c>
      <c r="N8" s="69">
        <f t="shared" si="3"/>
        <v>4.4603174603174605</v>
      </c>
      <c r="O8" s="20"/>
      <c r="R8" s="9"/>
      <c r="S8" s="9"/>
    </row>
    <row r="9" spans="1:19" ht="16" x14ac:dyDescent="0.2">
      <c r="A9" s="19"/>
      <c r="B9" s="13" t="s">
        <v>25</v>
      </c>
      <c r="C9" s="61">
        <v>0.14019999999999999</v>
      </c>
      <c r="D9" s="61">
        <v>5.7599999999999998E-2</v>
      </c>
      <c r="E9" s="69">
        <f t="shared" si="0"/>
        <v>2.4340277777777777</v>
      </c>
      <c r="F9" s="61">
        <v>9.64E-2</v>
      </c>
      <c r="G9" s="61">
        <v>3.7600000000000001E-2</v>
      </c>
      <c r="H9" s="69">
        <f t="shared" si="1"/>
        <v>2.5638297872340425</v>
      </c>
      <c r="I9" s="61">
        <v>4.7300000000000002E-2</v>
      </c>
      <c r="J9" s="61">
        <v>3.2000000000000001E-2</v>
      </c>
      <c r="K9" s="69">
        <f t="shared" si="2"/>
        <v>1.4781250000000001</v>
      </c>
      <c r="L9" s="61"/>
      <c r="M9" s="61"/>
      <c r="N9" s="61"/>
      <c r="O9" s="20"/>
      <c r="R9" s="9"/>
      <c r="S9" s="9"/>
    </row>
    <row r="10" spans="1:19" ht="16" x14ac:dyDescent="0.2">
      <c r="A10" s="19"/>
      <c r="B10" s="13" t="s">
        <v>26</v>
      </c>
      <c r="C10" s="61">
        <v>-0.16289999999999999</v>
      </c>
      <c r="D10" s="61">
        <v>0.156</v>
      </c>
      <c r="E10" s="69">
        <f t="shared" si="0"/>
        <v>-1.0442307692307691</v>
      </c>
      <c r="F10" s="61">
        <v>-0.27050000000000002</v>
      </c>
      <c r="G10" s="61">
        <v>9.64E-2</v>
      </c>
      <c r="H10" s="69">
        <f t="shared" si="1"/>
        <v>-2.8060165975103737</v>
      </c>
      <c r="I10" s="61">
        <v>-0.16919999999999999</v>
      </c>
      <c r="J10" s="61">
        <v>9.5899999999999999E-2</v>
      </c>
      <c r="K10" s="69">
        <f t="shared" si="2"/>
        <v>-1.7643378519290926</v>
      </c>
      <c r="L10" s="61"/>
      <c r="M10" s="61"/>
      <c r="N10" s="61"/>
      <c r="O10" s="20"/>
      <c r="R10" s="9"/>
      <c r="S10" s="9"/>
    </row>
    <row r="11" spans="1:19" ht="16" x14ac:dyDescent="0.2">
      <c r="A11" s="19"/>
      <c r="B11" s="13" t="s">
        <v>27</v>
      </c>
      <c r="C11" s="61"/>
      <c r="D11" s="61"/>
      <c r="E11" s="61"/>
      <c r="F11" s="61">
        <v>6.9900000000000004E-2</v>
      </c>
      <c r="G11" s="61">
        <v>3.1899999999999998E-2</v>
      </c>
      <c r="H11" s="69">
        <f t="shared" si="1"/>
        <v>2.1912225705329158</v>
      </c>
      <c r="I11" s="62"/>
      <c r="J11" s="62"/>
      <c r="K11" s="61"/>
      <c r="L11" s="61"/>
      <c r="M11" s="61"/>
      <c r="N11" s="61"/>
      <c r="O11" s="20"/>
      <c r="R11" s="9"/>
      <c r="S11" s="9"/>
    </row>
    <row r="12" spans="1:19" ht="16" x14ac:dyDescent="0.2">
      <c r="A12" s="19"/>
      <c r="B12" s="13" t="s">
        <v>28</v>
      </c>
      <c r="C12" s="61"/>
      <c r="D12" s="61"/>
      <c r="E12" s="61"/>
      <c r="F12" s="61">
        <v>0.74180000000000001</v>
      </c>
      <c r="G12" s="61">
        <v>0.41820000000000002</v>
      </c>
      <c r="H12" s="69">
        <f t="shared" si="1"/>
        <v>1.7737924438067909</v>
      </c>
      <c r="I12" s="62"/>
      <c r="J12" s="62"/>
      <c r="K12" s="61"/>
      <c r="L12" s="61"/>
      <c r="M12" s="61"/>
      <c r="N12" s="61"/>
      <c r="O12" s="20"/>
      <c r="R12" s="9"/>
      <c r="S12" s="9"/>
    </row>
    <row r="13" spans="1:19" ht="16" x14ac:dyDescent="0.2">
      <c r="A13" s="19"/>
      <c r="B13" s="13" t="s">
        <v>29</v>
      </c>
      <c r="C13" s="61"/>
      <c r="D13" s="61"/>
      <c r="E13" s="61"/>
      <c r="F13" s="61"/>
      <c r="G13" s="61"/>
      <c r="H13" s="61"/>
      <c r="I13" s="61">
        <v>0.64319999999999999</v>
      </c>
      <c r="J13" s="61">
        <v>0.24490000000000001</v>
      </c>
      <c r="K13" s="69">
        <f t="shared" ref="K13:K16" si="4">I13/J13</f>
        <v>2.6263781135157207</v>
      </c>
      <c r="L13" s="61"/>
      <c r="M13" s="61"/>
      <c r="N13" s="61"/>
      <c r="O13" s="20"/>
      <c r="R13" s="9"/>
      <c r="S13" s="9"/>
    </row>
    <row r="14" spans="1:19" ht="16" x14ac:dyDescent="0.2">
      <c r="A14" s="19"/>
      <c r="B14" s="13" t="s">
        <v>30</v>
      </c>
      <c r="C14" s="61"/>
      <c r="D14" s="61"/>
      <c r="E14" s="61"/>
      <c r="F14" s="61"/>
      <c r="G14" s="61"/>
      <c r="H14" s="61"/>
      <c r="I14" s="61">
        <v>-3.1099999999999999E-2</v>
      </c>
      <c r="J14" s="61">
        <v>2.5899999999999999E-2</v>
      </c>
      <c r="K14" s="69">
        <f t="shared" si="4"/>
        <v>-1.2007722007722008</v>
      </c>
      <c r="L14" s="61"/>
      <c r="M14" s="61"/>
      <c r="N14" s="61"/>
      <c r="O14" s="20"/>
      <c r="R14" s="9"/>
      <c r="S14" s="9"/>
    </row>
    <row r="15" spans="1:19" ht="16" x14ac:dyDescent="0.2">
      <c r="A15" s="19"/>
      <c r="B15" s="13" t="s">
        <v>31</v>
      </c>
      <c r="C15" s="21">
        <v>2.1396000000000002</v>
      </c>
      <c r="D15" s="21">
        <v>0.24679999999999999</v>
      </c>
      <c r="E15" s="69">
        <f t="shared" ref="E15:E20" si="5">C15/D15</f>
        <v>8.6693679092382503</v>
      </c>
      <c r="F15" s="21">
        <v>6.1672000000000002</v>
      </c>
      <c r="G15" s="21">
        <v>1.3141</v>
      </c>
      <c r="H15" s="69">
        <f t="shared" ref="H15:H16" si="6">F15/G15</f>
        <v>4.6930979377520741</v>
      </c>
      <c r="I15" s="21">
        <v>4.8212000000000002</v>
      </c>
      <c r="J15" s="21">
        <v>0.99750000000000005</v>
      </c>
      <c r="K15" s="69">
        <f t="shared" si="4"/>
        <v>4.8332832080200498</v>
      </c>
      <c r="L15" s="21">
        <v>7.0162000000000004</v>
      </c>
      <c r="M15" s="21">
        <v>1.9238</v>
      </c>
      <c r="N15" s="69">
        <f t="shared" ref="N15:N16" si="7">L15/M15</f>
        <v>3.6470527081817239</v>
      </c>
      <c r="O15" s="20"/>
      <c r="R15" s="9"/>
      <c r="S15" s="9"/>
    </row>
    <row r="16" spans="1:19" ht="16" x14ac:dyDescent="0.2">
      <c r="A16" s="19"/>
      <c r="B16" s="13" t="s">
        <v>41</v>
      </c>
      <c r="C16" s="21">
        <v>4.0456000000000003</v>
      </c>
      <c r="D16" s="21">
        <v>0.48649999999999999</v>
      </c>
      <c r="E16" s="69">
        <f t="shared" si="5"/>
        <v>8.3157245632065777</v>
      </c>
      <c r="F16" s="21">
        <v>2.2081</v>
      </c>
      <c r="G16" s="21">
        <v>0.36499999999999999</v>
      </c>
      <c r="H16" s="69">
        <f t="shared" si="6"/>
        <v>6.0495890410958904</v>
      </c>
      <c r="I16" s="21">
        <v>1.6126</v>
      </c>
      <c r="J16" s="21">
        <v>0.29880000000000001</v>
      </c>
      <c r="K16" s="69">
        <f t="shared" si="4"/>
        <v>5.3969210174029447</v>
      </c>
      <c r="L16" s="21">
        <v>0.99350000000000005</v>
      </c>
      <c r="M16" s="21">
        <v>0.26150000000000001</v>
      </c>
      <c r="N16" s="69">
        <f t="shared" si="7"/>
        <v>3.7992351816443595</v>
      </c>
      <c r="O16" s="20"/>
      <c r="R16" s="9"/>
      <c r="S16" s="9"/>
    </row>
    <row r="17" spans="1:19" ht="16" x14ac:dyDescent="0.2">
      <c r="A17" s="19"/>
      <c r="B17" s="13" t="s">
        <v>32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20"/>
      <c r="R17" s="9"/>
      <c r="S17" s="9"/>
    </row>
    <row r="18" spans="1:19" ht="16" x14ac:dyDescent="0.2">
      <c r="A18" s="19"/>
      <c r="B18" s="13" t="s">
        <v>14</v>
      </c>
      <c r="C18" s="21">
        <v>1.9389000000000001</v>
      </c>
      <c r="D18" s="21">
        <v>0.3342</v>
      </c>
      <c r="E18" s="69">
        <f t="shared" si="5"/>
        <v>5.8016157989228008</v>
      </c>
      <c r="F18" s="62"/>
      <c r="G18" s="62"/>
      <c r="H18" s="62"/>
      <c r="I18" s="62"/>
      <c r="J18" s="62"/>
      <c r="K18" s="62"/>
      <c r="L18" s="62"/>
      <c r="M18" s="62"/>
      <c r="N18" s="62"/>
      <c r="O18" s="20"/>
      <c r="R18" s="9"/>
      <c r="S18" s="9"/>
    </row>
    <row r="19" spans="1:19" ht="16" x14ac:dyDescent="0.2">
      <c r="A19" s="19"/>
      <c r="B19" s="13" t="s">
        <v>33</v>
      </c>
      <c r="C19" s="21">
        <v>0.35589999999999999</v>
      </c>
      <c r="D19" s="21">
        <v>0.25769999999999998</v>
      </c>
      <c r="E19" s="69">
        <f t="shared" si="5"/>
        <v>1.3810632518432286</v>
      </c>
      <c r="F19" s="21">
        <v>1.1158999999999999</v>
      </c>
      <c r="G19" s="21">
        <v>0.27900000000000003</v>
      </c>
      <c r="H19" s="69">
        <f t="shared" ref="H19:H20" si="8">F19/G19</f>
        <v>3.999641577060931</v>
      </c>
      <c r="I19" s="62"/>
      <c r="J19" s="62"/>
      <c r="K19" s="62"/>
      <c r="L19" s="62"/>
      <c r="M19" s="62"/>
      <c r="N19" s="62"/>
      <c r="O19" s="20"/>
      <c r="R19" s="9"/>
      <c r="S19" s="9"/>
    </row>
    <row r="20" spans="1:19" ht="16" x14ac:dyDescent="0.2">
      <c r="A20" s="19"/>
      <c r="B20" s="13" t="s">
        <v>16</v>
      </c>
      <c r="C20" s="21">
        <v>0.64339999999999997</v>
      </c>
      <c r="D20" s="21">
        <v>0.2319</v>
      </c>
      <c r="E20" s="69">
        <f t="shared" si="5"/>
        <v>2.774471755066839</v>
      </c>
      <c r="F20" s="21">
        <v>0.96760000000000002</v>
      </c>
      <c r="G20" s="21">
        <v>0.2843</v>
      </c>
      <c r="H20" s="69">
        <f t="shared" si="8"/>
        <v>3.4034470629616602</v>
      </c>
      <c r="I20" s="21">
        <v>1.1654</v>
      </c>
      <c r="J20" s="21">
        <v>0.2581</v>
      </c>
      <c r="K20" s="69">
        <f t="shared" ref="K20" si="9">I20/J20</f>
        <v>4.515304145679969</v>
      </c>
      <c r="L20" s="62"/>
      <c r="M20" s="62"/>
      <c r="N20" s="62"/>
      <c r="O20" s="20"/>
      <c r="R20" s="9"/>
      <c r="S20" s="9"/>
    </row>
    <row r="21" spans="1:19" ht="16" x14ac:dyDescent="0.2">
      <c r="A21" s="19"/>
      <c r="B21" s="19" t="s">
        <v>34</v>
      </c>
      <c r="C21" s="204">
        <v>273</v>
      </c>
      <c r="D21" s="204"/>
      <c r="E21" s="19"/>
      <c r="F21" s="19"/>
      <c r="G21" s="19"/>
      <c r="H21" s="19"/>
      <c r="I21" s="19"/>
      <c r="J21" s="19"/>
      <c r="K21" s="19"/>
      <c r="L21" s="19"/>
      <c r="M21" s="19"/>
      <c r="N21" s="19"/>
      <c r="R21" s="9"/>
      <c r="S21" s="9"/>
    </row>
    <row r="22" spans="1:19" ht="16" x14ac:dyDescent="0.2">
      <c r="A22" s="19"/>
      <c r="B22" s="19" t="s">
        <v>35</v>
      </c>
      <c r="C22" s="202">
        <v>-33385.336199999998</v>
      </c>
      <c r="D22" s="202"/>
      <c r="E22" s="19"/>
      <c r="F22" s="19"/>
      <c r="G22" s="19"/>
      <c r="H22" s="19"/>
      <c r="I22" s="19"/>
      <c r="J22" s="19"/>
      <c r="K22" s="19"/>
      <c r="L22" s="19"/>
      <c r="M22" s="19"/>
      <c r="N22" s="19"/>
      <c r="R22" s="9"/>
      <c r="S22" s="9"/>
    </row>
    <row r="23" spans="1:19" ht="16" x14ac:dyDescent="0.2">
      <c r="A23" s="19"/>
      <c r="B23" s="19" t="s">
        <v>36</v>
      </c>
      <c r="C23" s="202">
        <v>-29487.593089999998</v>
      </c>
      <c r="D23" s="202"/>
      <c r="E23" s="19">
        <f>C23/2</f>
        <v>-14743.796544999999</v>
      </c>
      <c r="F23" s="19"/>
      <c r="G23" s="19"/>
      <c r="H23" s="19"/>
      <c r="I23" s="19"/>
      <c r="J23" s="19"/>
      <c r="K23" s="19"/>
      <c r="L23" s="19"/>
      <c r="M23" s="19"/>
      <c r="N23" s="19"/>
      <c r="R23" s="9"/>
      <c r="S23" s="9"/>
    </row>
    <row r="24" spans="1:19" x14ac:dyDescent="0.2">
      <c r="A24" s="19"/>
      <c r="B24" s="19" t="s">
        <v>37</v>
      </c>
      <c r="C24" s="203"/>
      <c r="D24" s="203"/>
      <c r="E24" s="19"/>
      <c r="F24" s="122"/>
      <c r="G24" s="122"/>
      <c r="H24" s="122"/>
      <c r="I24" s="122"/>
      <c r="J24" s="19"/>
      <c r="K24" s="19"/>
      <c r="L24" s="19"/>
      <c r="M24" s="19"/>
      <c r="N24" s="19"/>
      <c r="R24" s="9"/>
      <c r="S24" s="9"/>
    </row>
    <row r="25" spans="1:19" ht="16" x14ac:dyDescent="0.2">
      <c r="A25" s="19"/>
      <c r="B25" s="19" t="s">
        <v>38</v>
      </c>
      <c r="C25" s="202">
        <v>59061.18619</v>
      </c>
      <c r="D25" s="202"/>
      <c r="E25" s="19"/>
      <c r="F25" s="122"/>
      <c r="G25" s="122"/>
      <c r="H25" s="122"/>
      <c r="I25" s="76"/>
      <c r="J25" s="19"/>
      <c r="K25" s="19"/>
      <c r="L25" s="19"/>
      <c r="M25" s="19"/>
      <c r="N25" s="19"/>
      <c r="R25" s="9"/>
      <c r="S25" s="9"/>
    </row>
    <row r="26" spans="1:19" ht="16" x14ac:dyDescent="0.2">
      <c r="A26" s="19"/>
      <c r="B26" s="19" t="s">
        <v>39</v>
      </c>
      <c r="C26" s="202">
        <v>59216.5507</v>
      </c>
      <c r="D26" s="202"/>
      <c r="E26" s="19"/>
      <c r="F26" s="122"/>
      <c r="G26" s="122"/>
      <c r="H26" s="122"/>
      <c r="I26" s="76"/>
      <c r="J26" s="19"/>
      <c r="K26" s="19"/>
      <c r="L26" s="19"/>
      <c r="M26" s="19"/>
      <c r="N26" s="19"/>
      <c r="R26" s="9"/>
      <c r="S26" s="9"/>
    </row>
    <row r="27" spans="1:19" ht="16" x14ac:dyDescent="0.2">
      <c r="B27" s="19" t="s">
        <v>200</v>
      </c>
      <c r="C27" s="202">
        <v>43</v>
      </c>
      <c r="D27" s="202"/>
      <c r="F27" s="76"/>
      <c r="G27" s="76"/>
      <c r="H27" s="76"/>
      <c r="I27" s="76"/>
      <c r="R27" s="9"/>
      <c r="S27" s="9"/>
    </row>
    <row r="28" spans="1:19" x14ac:dyDescent="0.2">
      <c r="F28" s="76"/>
      <c r="G28" s="76"/>
      <c r="H28" s="76"/>
      <c r="I28" s="76"/>
      <c r="R28" s="9"/>
      <c r="S28" s="9"/>
    </row>
    <row r="29" spans="1:19" x14ac:dyDescent="0.2">
      <c r="F29" s="76"/>
      <c r="G29" s="76"/>
      <c r="H29" s="76"/>
      <c r="I29" s="76"/>
      <c r="R29" s="9"/>
      <c r="S29" s="9"/>
    </row>
    <row r="30" spans="1:19" x14ac:dyDescent="0.2">
      <c r="F30" s="76"/>
      <c r="G30" s="76"/>
      <c r="H30" s="76"/>
      <c r="I30" s="76"/>
      <c r="R30" s="9"/>
      <c r="S30" s="9"/>
    </row>
    <row r="31" spans="1:19" x14ac:dyDescent="0.2">
      <c r="R31" s="9"/>
      <c r="S31" s="9"/>
    </row>
    <row r="32" spans="1:19" x14ac:dyDescent="0.2">
      <c r="R32" s="9"/>
      <c r="S32" s="9"/>
    </row>
    <row r="33" spans="18:19" x14ac:dyDescent="0.2">
      <c r="R33" s="9"/>
      <c r="S33" s="9"/>
    </row>
    <row r="34" spans="18:19" x14ac:dyDescent="0.2">
      <c r="R34" s="9"/>
      <c r="S34" s="9"/>
    </row>
    <row r="35" spans="18:19" x14ac:dyDescent="0.2">
      <c r="R35" s="9"/>
      <c r="S35" s="9"/>
    </row>
    <row r="36" spans="18:19" x14ac:dyDescent="0.2">
      <c r="R36" s="9"/>
      <c r="S36" s="9"/>
    </row>
    <row r="37" spans="18:19" x14ac:dyDescent="0.2">
      <c r="R37" s="9"/>
      <c r="S37" s="9"/>
    </row>
    <row r="38" spans="18:19" x14ac:dyDescent="0.2">
      <c r="R38" s="9"/>
      <c r="S38" s="9"/>
    </row>
    <row r="39" spans="18:19" x14ac:dyDescent="0.2">
      <c r="R39" s="9"/>
      <c r="S39" s="9"/>
    </row>
    <row r="40" spans="18:19" x14ac:dyDescent="0.2">
      <c r="R40" s="9"/>
      <c r="S40" s="9"/>
    </row>
    <row r="41" spans="18:19" x14ac:dyDescent="0.2">
      <c r="R41" s="9"/>
      <c r="S41" s="9"/>
    </row>
    <row r="42" spans="18:19" x14ac:dyDescent="0.2">
      <c r="R42" s="9"/>
      <c r="S42" s="9"/>
    </row>
    <row r="43" spans="18:19" x14ac:dyDescent="0.2">
      <c r="R43" s="9"/>
      <c r="S43" s="9"/>
    </row>
    <row r="44" spans="18:19" x14ac:dyDescent="0.2">
      <c r="R44" s="9"/>
      <c r="S44" s="9"/>
    </row>
    <row r="45" spans="18:19" x14ac:dyDescent="0.2">
      <c r="R45" s="9"/>
      <c r="S45" s="9"/>
    </row>
  </sheetData>
  <mergeCells count="12">
    <mergeCell ref="L2:N2"/>
    <mergeCell ref="C22:D22"/>
    <mergeCell ref="C23:D23"/>
    <mergeCell ref="C24:D24"/>
    <mergeCell ref="C25:D25"/>
    <mergeCell ref="C21:D21"/>
    <mergeCell ref="C27:D27"/>
    <mergeCell ref="B2:B3"/>
    <mergeCell ref="C2:E2"/>
    <mergeCell ref="F2:H2"/>
    <mergeCell ref="I2:K2"/>
    <mergeCell ref="C26:D2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CC77588F-3AB4-4443-9206-C5DA5725DA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0D4129BF-0C72-4A45-BF4C-2A26B1C513D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2CED1BD9-6DDE-40CE-BD6C-CD1468499F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87B4AB22-63B5-44F2-99CE-26698A3F659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852CFFCD-8296-4E76-A69E-FAF6C8CCAA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E63B891C-8AC8-46E9-AEEB-81402E4AF28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A5B06593-D420-4C07-8EED-6481C220DE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7B7CB788-CE62-440E-943B-8C7660DBC63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C0DA3D66-5F1B-4C3A-A9E6-79ADE57C39D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4F76188A-C5BC-4B57-A1F3-2E6D9176288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151" operator="between" id="{5A4F2DAD-F72D-42E7-B3D4-6817C051C6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E79A795D-3033-4B1A-A957-8058D6B3D92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0F98564B-A22B-4596-9BD7-03E2BBDF20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2A27AD6-5DDC-42E0-A06C-5E8D14D5F4C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673B1D91-6FCE-49D1-9F00-CD1994B919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97DA66A6-B394-4110-89FE-B4616451DB5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204EF52D-EF26-4CFC-9935-9298C569ADB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9489B278-334C-4F8A-9EC1-D40497436A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25CFCB8A-C8CF-4CF2-AC81-EDD6DF303FA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913C4529-59C2-4FC2-851E-FBD92C915A0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</xm:sqref>
        </x14:conditionalFormatting>
        <x14:conditionalFormatting xmlns:xm="http://schemas.microsoft.com/office/excel/2006/main">
          <x14:cfRule type="cellIs" priority="21" operator="between" id="{97DB2CD4-10A1-4492-9FA6-959C008DE82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6E33A01E-5E40-4AD7-9FFE-545BD1C3C3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63C16296-3498-4C1B-BB18-58B47B6935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B4CC48C-3648-4801-8A25-2CC1759A653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818A96-BF8E-4B56-AF69-E718EFB901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E6A9A6A4-2C23-422B-B0B3-FD597209F3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B0AED17A-B529-4C80-A76F-C73541BF2F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21633F70-5C08-4D51-A3C4-82B2284C81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FC54D2A6-C031-4BBF-B7B4-64E1CDA740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2AFC9558-EB44-4353-AEBC-4CB9D1FEAEF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N4:N6</xm:sqref>
        </x14:conditionalFormatting>
        <x14:conditionalFormatting xmlns:xm="http://schemas.microsoft.com/office/excel/2006/main">
          <x14:cfRule type="cellIs" priority="111" operator="between" id="{6CAB751B-4113-4543-8436-9BB17A8EA4A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5C8BA56C-C8E3-4D89-8D05-AC1D22D635E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6E1356C2-D432-4804-AEB8-4D5C8514CA2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C6EB380A-F25F-4F12-AF78-D4FAFABEF13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C9F426E3-2640-44AA-8A65-830DED6C81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6B01E3E-2A0D-49F7-93BE-155516C6BDB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013908FA-9E33-42DF-B373-86555F5387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69A0D77F-DBF5-4A79-9741-D8180AAD36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7F7FF71-A6F7-4D20-9784-EE5AC6571DB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FBB0D642-3DB4-4F5C-A0E8-A720738B8C7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E4:E10</xm:sqref>
        </x14:conditionalFormatting>
        <x14:conditionalFormatting xmlns:xm="http://schemas.microsoft.com/office/excel/2006/main">
          <x14:cfRule type="cellIs" priority="101" operator="between" id="{1671F90B-4355-4A3B-9CD4-669E976AEA8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9C27AF6-5997-47B5-8D4A-50EC23A034B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C8AE6CC9-B769-4758-AB21-7038C46A3A1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F8BBCFB9-5723-4751-A08B-ABEDE622B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30C4D9DB-1676-4BF2-8FEB-F0CFABAA2F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354541B-8147-4A01-A828-0FE7671E91A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A49D5E-9938-41E5-B358-1AB762C087D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393A4E13-106D-4911-BEAC-9B3120F8622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4A4E5069-5310-4728-AE60-002CFA3F56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369B09DE-30A9-46BD-B24E-715ED5935B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E15:E16</xm:sqref>
        </x14:conditionalFormatting>
        <x14:conditionalFormatting xmlns:xm="http://schemas.microsoft.com/office/excel/2006/main">
          <x14:cfRule type="cellIs" priority="91" operator="between" id="{D573B26D-C9AB-4091-B0A7-260CE60604D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6F2C05EE-709B-48DF-9B86-CE987E8B8F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E653F62D-AED9-4DC4-B923-B9B72E84D2D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BEF6969-0A70-491B-9F44-D8E06AE01A9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B9014842-021A-47EF-AD9C-A44DB33EB3B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7E6D5F4D-3FC9-4BDE-8C19-3BDB0F218E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9AF96102-5AF5-4A6B-8673-D46808AE43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9ECF4EB8-E22A-441C-864E-B3C2BD60EB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872484B1-CE4F-404E-A9FA-74B350540E9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6170912-CF06-4C6D-A1CC-9E58A1DF1F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E18:E20</xm:sqref>
        </x14:conditionalFormatting>
        <x14:conditionalFormatting xmlns:xm="http://schemas.microsoft.com/office/excel/2006/main">
          <x14:cfRule type="cellIs" priority="81" operator="between" id="{800FA722-6DE1-4BE1-898B-0377732435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D02744-CA73-4D11-8DBF-10AA75D3B2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9DA7FF9F-A707-4D50-A5ED-05D8637CE07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DC352CD5-9E29-4549-91C6-899A808E3CD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5EE86983-CBD8-4BE0-A3B6-418E4ABE82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FAF8F5EB-1C82-42DC-B9F8-E39076C73F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CF67617-23A7-44CC-9E09-D33972D0E1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D4501241-661E-458A-8F66-20116589282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91F6D28-9F51-4D82-A4BA-5F6BA6F4CFE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9A1A900B-5D42-4FA7-9FEE-CE2F1840E2F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H4:H12</xm:sqref>
        </x14:conditionalFormatting>
        <x14:conditionalFormatting xmlns:xm="http://schemas.microsoft.com/office/excel/2006/main">
          <x14:cfRule type="cellIs" priority="71" operator="between" id="{3FC4D2EF-5957-4097-8281-264BE94719F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3E730F02-50BC-45D2-8FDC-12E59BF8748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27A98D7D-34AA-41CD-B3F8-A73078D62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CB729B70-57AE-4B17-B5F1-4C67B3757A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C78C26A2-0B86-4B51-AEC8-CBFE3615061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2C7CC143-9B22-4FAD-9C2C-E6ED4F3D48F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805FABC5-5F99-459C-B6D1-04016E0139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F49ED6A3-4DAC-48FB-B00D-C02181041A1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AEC39272-D528-4AFB-B0D1-20A5E88C458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A46B2C8E-78B2-410C-8323-2F1047929A0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61" operator="between" id="{138B3304-4D62-42A5-97CD-C09878C815A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6788DB1C-6C0E-4767-8E68-6E14F0F09AE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3392E7EA-366B-48EC-B625-96BDDF0F93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918C38C1-A281-4F92-8B36-CDDC2C97C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1E52D04B-5681-4E95-A265-F7F3267161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272FD07-30D5-4B1A-87D9-D7CDDB85FAB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6B5ED7D-278F-4755-8647-E5CAE7450E6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AF69AFF-FB3E-4CE8-9719-4ACC0CADB2E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E16CBA1-4798-4150-BE3E-4308B20F4D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1F5D4B32-D954-4DF3-ACB0-16B7295683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51" operator="between" id="{91F47DE5-71F5-41DA-867E-0FBBFD71B3E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AE08B74B-70ED-4AD2-ACB9-5F816BE795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D4833EC-80DC-4354-9469-FE6D18C2E8F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EEB7D5E6-FCDE-45E1-9BD1-F4C91F97E53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8ECB629E-81E2-4D58-8056-82ACCE46553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A8ED1B78-00EE-40BD-AB81-66F505B703D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68FA7982-AABD-42AB-8C93-503CDCCBC06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03EC47A5-4FBB-45C8-BF54-40696000981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9BBF7034-6CA1-443C-A5A5-6E10406D2D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BDD1A6EB-314A-4B62-8CC8-B8A787777D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K4:K10</xm:sqref>
        </x14:conditionalFormatting>
        <x14:conditionalFormatting xmlns:xm="http://schemas.microsoft.com/office/excel/2006/main">
          <x14:cfRule type="cellIs" priority="41" operator="between" id="{83660614-F7F5-47CD-A801-FF6E6657C0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B9CE204F-59D7-4524-9924-2896C01D3A9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4555F00-3EA7-4677-AF48-387C935CF10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944BE0A0-DB22-4A60-8806-3275E830F9D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0F58E295-457F-4C58-B521-2BCBA5C7B0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AAA7144A-3DDF-4AB0-A68A-18BE0522F76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61BF9AF9-D220-4C21-B9DF-3E4B24FDAB9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56A91323-AE49-4C46-B8F6-9420C19601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546609F-F34C-4158-9924-6F97C2F153E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B9ED3813-5316-4005-A2E5-57F03E5F68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K13:K16</xm:sqref>
        </x14:conditionalFormatting>
        <x14:conditionalFormatting xmlns:xm="http://schemas.microsoft.com/office/excel/2006/main">
          <x14:cfRule type="cellIs" priority="31" operator="between" id="{D7F513B2-BC00-44C3-B346-9AFC9DCAD87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B264C671-9E34-495E-AF87-040AE1F11D0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F68D6267-BA68-4AE3-BF48-BC77C799D6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899ED91F-3632-42F4-843C-C10A837D53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CDD6777-7DC7-44EF-9A9D-CA2B90462BB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92E39A0D-A983-4DA6-A337-FBBC37D6E09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FB5C4AB0-6101-475A-AD96-DB8E7202319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FC25F486-C72E-4658-95C5-91EBA6A0E8A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C5F8A601-B695-47FF-9F81-7D0DE22FA8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2DFE7E3-6083-4474-8672-132E7773D98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ellIs" priority="11" operator="between" id="{C5DDEF5C-F501-4A1D-8C6D-E88456EB27F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40D829C3-4192-4CD4-9102-1FBA2805BF5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E2BDBA41-7CB9-40E2-A0F3-083B45A98DD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3F509CCC-699C-4847-8DD3-2335717E60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85017584-92E4-4A00-9B55-028C072B330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B710A4F-463A-4116-BC1B-74E33986A7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327D6657-E0F0-4322-9EB7-F955C237CF9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E05A4FB6-9DDF-4CE1-859E-F138A8BA60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5845AE54-A79D-435F-8670-40B763773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707CA868-693C-41B6-9C47-55C55AF07D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N8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opLeftCell="G1" workbookViewId="0">
      <selection activeCell="Y4" sqref="Y4"/>
    </sheetView>
  </sheetViews>
  <sheetFormatPr baseColWidth="10" defaultColWidth="8.83203125" defaultRowHeight="15.75" customHeight="1" x14ac:dyDescent="0.2"/>
  <cols>
    <col min="1" max="1" width="61.83203125" customWidth="1"/>
    <col min="2" max="2" width="12.1640625" bestFit="1" customWidth="1"/>
    <col min="3" max="3" width="22.33203125" style="170" bestFit="1" customWidth="1"/>
    <col min="4" max="4" width="7.5" bestFit="1" customWidth="1"/>
    <col min="5" max="5" width="6.83203125" bestFit="1" customWidth="1"/>
    <col min="6" max="6" width="10.1640625" bestFit="1" customWidth="1"/>
    <col min="7" max="7" width="7.5" bestFit="1" customWidth="1"/>
    <col min="8" max="8" width="10.1640625" bestFit="1" customWidth="1"/>
    <col min="9" max="9" width="7.5" bestFit="1" customWidth="1"/>
    <col min="10" max="10" width="10.1640625" bestFit="1" customWidth="1"/>
    <col min="11" max="11" width="7.5" bestFit="1" customWidth="1"/>
    <col min="12" max="12" width="6.83203125" bestFit="1" customWidth="1"/>
    <col min="15" max="15" width="8.33203125" bestFit="1" customWidth="1"/>
    <col min="16" max="16" width="12.33203125" style="32" bestFit="1" customWidth="1"/>
    <col min="17" max="17" width="11.33203125" style="32" bestFit="1" customWidth="1"/>
    <col min="18" max="18" width="10.33203125" style="32" bestFit="1" customWidth="1"/>
    <col min="19" max="19" width="14.5" style="32" bestFit="1" customWidth="1"/>
    <col min="20" max="20" width="8.1640625" style="32" customWidth="1"/>
    <col min="21" max="21" width="8.83203125" style="32"/>
    <col min="22" max="22" width="12.33203125" style="32" bestFit="1" customWidth="1"/>
    <col min="23" max="23" width="11.33203125" style="32" bestFit="1" customWidth="1"/>
    <col min="24" max="24" width="9.5" style="32" customWidth="1"/>
    <col min="25" max="25" width="14.5" style="32" bestFit="1" customWidth="1"/>
    <col min="26" max="26" width="6.33203125" bestFit="1" customWidth="1"/>
    <col min="29" max="29" width="10.1640625" customWidth="1"/>
    <col min="30" max="30" width="10.33203125" bestFit="1" customWidth="1"/>
  </cols>
  <sheetData>
    <row r="1" spans="1:33" ht="15.75" customHeight="1" x14ac:dyDescent="0.2">
      <c r="O1" s="207" t="s">
        <v>105</v>
      </c>
      <c r="P1" s="207"/>
      <c r="Q1" s="207"/>
      <c r="R1" s="207"/>
      <c r="S1" s="207"/>
      <c r="T1" s="207"/>
      <c r="U1" s="31"/>
      <c r="V1" s="207" t="s">
        <v>114</v>
      </c>
      <c r="W1" s="207"/>
      <c r="X1" s="207"/>
      <c r="Y1" s="207"/>
      <c r="Z1" s="207"/>
    </row>
    <row r="2" spans="1:33" ht="15.75" customHeight="1" x14ac:dyDescent="0.2">
      <c r="A2" s="22" t="s">
        <v>12</v>
      </c>
      <c r="B2" s="22" t="s">
        <v>42</v>
      </c>
      <c r="C2" s="172" t="s">
        <v>107</v>
      </c>
      <c r="D2" s="174"/>
      <c r="E2" s="174"/>
      <c r="F2" s="205" t="s">
        <v>104</v>
      </c>
      <c r="G2" s="205"/>
      <c r="H2" s="206" t="s">
        <v>43</v>
      </c>
      <c r="I2" s="206"/>
      <c r="J2" s="174" t="s">
        <v>116</v>
      </c>
      <c r="K2" s="174"/>
      <c r="L2" s="174"/>
      <c r="P2" s="31" t="s">
        <v>106</v>
      </c>
      <c r="Q2" s="31" t="s">
        <v>108</v>
      </c>
      <c r="R2" s="31" t="s">
        <v>109</v>
      </c>
      <c r="S2" s="31"/>
      <c r="T2" s="31"/>
      <c r="U2" s="31"/>
      <c r="V2" s="31" t="s">
        <v>115</v>
      </c>
      <c r="W2" s="31" t="s">
        <v>106</v>
      </c>
      <c r="X2" s="31"/>
      <c r="Y2" s="31"/>
      <c r="AC2" t="s">
        <v>115</v>
      </c>
      <c r="AD2" t="s">
        <v>108</v>
      </c>
    </row>
    <row r="3" spans="1:33" ht="15.75" customHeight="1" x14ac:dyDescent="0.2">
      <c r="B3" s="23"/>
      <c r="C3" s="175" t="s">
        <v>44</v>
      </c>
      <c r="D3" s="24" t="s">
        <v>45</v>
      </c>
      <c r="E3" s="24" t="s">
        <v>46</v>
      </c>
      <c r="F3" s="24" t="s">
        <v>44</v>
      </c>
      <c r="G3" s="24" t="s">
        <v>45</v>
      </c>
      <c r="H3" s="24" t="s">
        <v>44</v>
      </c>
      <c r="I3" s="24" t="s">
        <v>45</v>
      </c>
      <c r="J3" s="24" t="s">
        <v>44</v>
      </c>
      <c r="K3" s="24" t="s">
        <v>45</v>
      </c>
      <c r="L3" s="25" t="s">
        <v>46</v>
      </c>
      <c r="P3" s="31" t="s">
        <v>123</v>
      </c>
      <c r="Q3" s="31" t="s">
        <v>124</v>
      </c>
      <c r="R3" s="60" t="s">
        <v>143</v>
      </c>
      <c r="S3" s="31" t="s">
        <v>117</v>
      </c>
      <c r="T3" s="37" t="s">
        <v>122</v>
      </c>
      <c r="V3" s="31" t="s">
        <v>123</v>
      </c>
      <c r="W3" s="31" t="s">
        <v>124</v>
      </c>
      <c r="X3" s="60" t="s">
        <v>143</v>
      </c>
      <c r="Y3" s="31" t="s">
        <v>117</v>
      </c>
      <c r="Z3" s="37" t="s">
        <v>122</v>
      </c>
      <c r="AC3" t="s">
        <v>123</v>
      </c>
      <c r="AD3" t="s">
        <v>124</v>
      </c>
      <c r="AE3" s="60" t="s">
        <v>143</v>
      </c>
      <c r="AF3" s="31" t="s">
        <v>117</v>
      </c>
      <c r="AG3" s="37" t="s">
        <v>122</v>
      </c>
    </row>
    <row r="4" spans="1:33" ht="15.75" customHeight="1" thickBot="1" x14ac:dyDescent="0.25">
      <c r="A4" s="13" t="s">
        <v>110</v>
      </c>
      <c r="B4" s="23" t="s">
        <v>47</v>
      </c>
      <c r="C4" s="176">
        <v>-23.666</v>
      </c>
      <c r="D4" s="15">
        <v>2.3986999999999998</v>
      </c>
      <c r="E4" s="26">
        <f>C4/D4</f>
        <v>-9.8661775128194442</v>
      </c>
      <c r="F4" s="15">
        <v>-24.766400000000001</v>
      </c>
      <c r="G4" s="15">
        <v>1.6473</v>
      </c>
      <c r="H4" s="27" t="s">
        <v>48</v>
      </c>
      <c r="I4" s="27">
        <v>2.238</v>
      </c>
      <c r="J4" s="15">
        <v>-24.224699999999999</v>
      </c>
      <c r="K4" s="15">
        <v>2.4424999999999999</v>
      </c>
      <c r="L4" s="26">
        <f>J4/K4</f>
        <v>-9.917993858751279</v>
      </c>
      <c r="P4" s="14">
        <f>D4</f>
        <v>2.3986999999999998</v>
      </c>
      <c r="Q4" s="14">
        <f>G4</f>
        <v>1.6473</v>
      </c>
      <c r="R4" s="33">
        <f>((P4-Q4)/Q4)</f>
        <v>0.4561403508771929</v>
      </c>
      <c r="S4" s="32" t="str">
        <f>IF(P4&gt;Q4,"yes","no")</f>
        <v>yes</v>
      </c>
      <c r="T4" s="33">
        <f>IF(P4&gt;Q4,(P4-Q4)/(P4),(P4-Q4)/(2*Q4-P4))</f>
        <v>0.31325301204819272</v>
      </c>
      <c r="U4" s="33"/>
      <c r="V4" s="14">
        <f>K4</f>
        <v>2.4424999999999999</v>
      </c>
      <c r="W4" s="14">
        <f t="shared" ref="W4:W42" si="0">D4</f>
        <v>2.3986999999999998</v>
      </c>
      <c r="X4" s="33">
        <f>((V4-W4)/W4)</f>
        <v>1.8259890774169368E-2</v>
      </c>
      <c r="Y4" s="32" t="str">
        <f t="shared" ref="Y4:Y42" si="1">IF(V4&gt;W4,"yes","no")</f>
        <v>yes</v>
      </c>
      <c r="Z4" s="33">
        <f>IF(V4&gt;W4,(V4-W4)/(V4),(V4-W4)/(2*W4-V4))</f>
        <v>1.7932446264073722E-2</v>
      </c>
      <c r="AC4">
        <v>2.4424999999999999</v>
      </c>
      <c r="AD4">
        <v>1.6473</v>
      </c>
      <c r="AE4" s="33">
        <f>((AC4-AD4)/AD4)</f>
        <v>0.48272931463607111</v>
      </c>
      <c r="AF4" s="32" t="str">
        <f>IF(AC4&gt;AD4,"yes","no")</f>
        <v>yes</v>
      </c>
      <c r="AG4" s="33">
        <f>IF(AC4&gt;AD4,(AC4-AD4)/(AC4),(AC4-AD4)/(2*AD4-AC4))</f>
        <v>0.32556806550665301</v>
      </c>
    </row>
    <row r="5" spans="1:33" ht="15.75" customHeight="1" thickTop="1" x14ac:dyDescent="0.2">
      <c r="A5" s="13" t="s">
        <v>21</v>
      </c>
      <c r="B5" s="23" t="s">
        <v>49</v>
      </c>
      <c r="C5" s="176">
        <v>2.5026999999999999</v>
      </c>
      <c r="D5" s="15">
        <v>0.24679999999999999</v>
      </c>
      <c r="E5" s="9">
        <f t="shared" ref="E5:E42" si="2">C5/D5</f>
        <v>10.140599675850892</v>
      </c>
      <c r="F5" s="15">
        <v>2.6318000000000001</v>
      </c>
      <c r="G5" s="15">
        <v>0.1678</v>
      </c>
      <c r="H5" s="28" t="s">
        <v>50</v>
      </c>
      <c r="I5" s="28">
        <v>0.23100000000000001</v>
      </c>
      <c r="J5" s="15">
        <v>2.5640000000000001</v>
      </c>
      <c r="K5" s="15">
        <v>0.25009999999999999</v>
      </c>
      <c r="L5" s="9">
        <f t="shared" ref="L5:L46" si="3">J5/K5</f>
        <v>10.25189924030388</v>
      </c>
      <c r="P5" s="14">
        <f t="shared" ref="P5:P42" si="4">D5</f>
        <v>0.24679999999999999</v>
      </c>
      <c r="Q5" s="14">
        <f t="shared" ref="Q5:Q42" si="5">G5</f>
        <v>0.1678</v>
      </c>
      <c r="R5" s="33">
        <f t="shared" ref="R5:R42" si="6">((P5-Q5)/Q5)</f>
        <v>0.47079856972586404</v>
      </c>
      <c r="S5" s="32" t="str">
        <f t="shared" ref="S5:S42" si="7">IF(P5&gt;Q5,"yes","no")</f>
        <v>yes</v>
      </c>
      <c r="T5" s="33">
        <f t="shared" ref="T5:T42" si="8">IF(P5&gt;Q5,(P5-Q5)/(P5),(P5-Q5)/(2*Q5-P5))</f>
        <v>0.32009724473257695</v>
      </c>
      <c r="U5" s="33"/>
      <c r="V5" s="14">
        <f t="shared" ref="V5:V42" si="9">K5</f>
        <v>0.25009999999999999</v>
      </c>
      <c r="W5" s="14">
        <f t="shared" si="0"/>
        <v>0.24679999999999999</v>
      </c>
      <c r="X5" s="33">
        <f t="shared" ref="X5:X42" si="10">((V5-W5)/W5)</f>
        <v>1.3371150729335484E-2</v>
      </c>
      <c r="Y5" s="32" t="str">
        <f t="shared" si="1"/>
        <v>yes</v>
      </c>
      <c r="Z5" s="33">
        <f t="shared" ref="Z5:Z42" si="11">IF(V5&gt;W5,(V5-W5)/(V5),(V5-W5)/(2*W5-V5))</f>
        <v>1.3194722111155528E-2</v>
      </c>
      <c r="AC5">
        <v>0.25009999999999999</v>
      </c>
      <c r="AD5">
        <v>0.1678</v>
      </c>
      <c r="AE5" s="33">
        <f t="shared" ref="AE5:AE42" si="12">((AC5-AD5)/AD5)</f>
        <v>0.49046483909415961</v>
      </c>
      <c r="AF5" s="32" t="str">
        <f t="shared" ref="AF5:AF42" si="13">IF(AC5&gt;AD5,"yes","no")</f>
        <v>yes</v>
      </c>
      <c r="AG5" s="33">
        <f t="shared" ref="AG5:AG42" si="14">IF(AC5&gt;AD5,(AC5-AD5)/(AC5),(AC5-AD5)/(2*AD5-AC5))</f>
        <v>0.32906837265093958</v>
      </c>
    </row>
    <row r="6" spans="1:33" ht="15.75" customHeight="1" x14ac:dyDescent="0.2">
      <c r="A6" s="13" t="s">
        <v>22</v>
      </c>
      <c r="B6" s="23" t="s">
        <v>51</v>
      </c>
      <c r="C6" s="176">
        <v>0.49990000000000001</v>
      </c>
      <c r="D6" s="15">
        <v>0.16289999999999999</v>
      </c>
      <c r="E6" s="9">
        <f t="shared" si="2"/>
        <v>3.0687538367096381</v>
      </c>
      <c r="F6" s="15">
        <v>0.58409999999999995</v>
      </c>
      <c r="G6" s="15">
        <v>0.104</v>
      </c>
      <c r="H6" s="27" t="s">
        <v>52</v>
      </c>
      <c r="I6" s="27">
        <v>0.14000000000000001</v>
      </c>
      <c r="J6" s="15">
        <v>0.45569999999999999</v>
      </c>
      <c r="K6" s="15">
        <v>0.1661</v>
      </c>
      <c r="L6" s="9">
        <f t="shared" si="3"/>
        <v>2.7435279951836242</v>
      </c>
      <c r="P6" s="14">
        <f t="shared" si="4"/>
        <v>0.16289999999999999</v>
      </c>
      <c r="Q6" s="14">
        <f t="shared" si="5"/>
        <v>0.104</v>
      </c>
      <c r="R6" s="33">
        <f t="shared" si="6"/>
        <v>0.56634615384615383</v>
      </c>
      <c r="S6" s="32" t="str">
        <f t="shared" si="7"/>
        <v>yes</v>
      </c>
      <c r="T6" s="33">
        <f t="shared" si="8"/>
        <v>0.36157151626764883</v>
      </c>
      <c r="U6" s="33"/>
      <c r="V6" s="14">
        <f t="shared" si="9"/>
        <v>0.1661</v>
      </c>
      <c r="W6" s="14">
        <f t="shared" si="0"/>
        <v>0.16289999999999999</v>
      </c>
      <c r="X6" s="33">
        <f t="shared" si="10"/>
        <v>1.9643953345610858E-2</v>
      </c>
      <c r="Y6" s="32" t="str">
        <f t="shared" si="1"/>
        <v>yes</v>
      </c>
      <c r="Z6" s="33">
        <f t="shared" si="11"/>
        <v>1.9265502709211371E-2</v>
      </c>
      <c r="AC6">
        <v>0.1661</v>
      </c>
      <c r="AD6">
        <v>0.104</v>
      </c>
      <c r="AE6" s="33">
        <f t="shared" si="12"/>
        <v>0.59711538461538471</v>
      </c>
      <c r="AF6" s="32" t="str">
        <f t="shared" si="13"/>
        <v>yes</v>
      </c>
      <c r="AG6" s="33">
        <f t="shared" si="14"/>
        <v>0.37387116195063219</v>
      </c>
    </row>
    <row r="7" spans="1:33" ht="15.75" customHeight="1" x14ac:dyDescent="0.2">
      <c r="A7" s="13" t="s">
        <v>23</v>
      </c>
      <c r="B7" s="23" t="s">
        <v>53</v>
      </c>
      <c r="C7" s="176">
        <v>-0.63790000000000002</v>
      </c>
      <c r="D7" s="15">
        <v>0.20599999999999999</v>
      </c>
      <c r="E7" s="9">
        <f t="shared" si="2"/>
        <v>-3.096601941747573</v>
      </c>
      <c r="F7" s="15">
        <v>-0.62509999999999999</v>
      </c>
      <c r="G7" s="15">
        <v>0.1487</v>
      </c>
      <c r="H7" s="27" t="s">
        <v>54</v>
      </c>
      <c r="I7" s="27">
        <v>0.18099999999999999</v>
      </c>
      <c r="J7" s="15">
        <v>-0.56259999999999999</v>
      </c>
      <c r="K7" s="15">
        <v>0.21429999999999999</v>
      </c>
      <c r="L7" s="9">
        <f t="shared" si="3"/>
        <v>-2.6252916472235186</v>
      </c>
      <c r="P7" s="14">
        <f t="shared" si="4"/>
        <v>0.20599999999999999</v>
      </c>
      <c r="Q7" s="14">
        <f t="shared" si="5"/>
        <v>0.1487</v>
      </c>
      <c r="R7" s="33">
        <f t="shared" si="6"/>
        <v>0.38533960995292527</v>
      </c>
      <c r="S7" s="32" t="str">
        <f t="shared" si="7"/>
        <v>yes</v>
      </c>
      <c r="T7" s="33">
        <f t="shared" si="8"/>
        <v>0.27815533980582519</v>
      </c>
      <c r="U7" s="33"/>
      <c r="V7" s="14">
        <f t="shared" si="9"/>
        <v>0.21429999999999999</v>
      </c>
      <c r="W7" s="14">
        <f t="shared" si="0"/>
        <v>0.20599999999999999</v>
      </c>
      <c r="X7" s="33">
        <f t="shared" si="10"/>
        <v>4.0291262135922344E-2</v>
      </c>
      <c r="Y7" s="32" t="str">
        <f t="shared" si="1"/>
        <v>yes</v>
      </c>
      <c r="Z7" s="33">
        <f t="shared" si="11"/>
        <v>3.8730751283247794E-2</v>
      </c>
      <c r="AC7">
        <v>0.21429999999999999</v>
      </c>
      <c r="AD7">
        <v>0.1487</v>
      </c>
      <c r="AE7" s="33">
        <f t="shared" si="12"/>
        <v>0.441156691324815</v>
      </c>
      <c r="AF7" s="32" t="str">
        <f t="shared" si="13"/>
        <v>yes</v>
      </c>
      <c r="AG7" s="33">
        <f t="shared" si="14"/>
        <v>0.30611292580494631</v>
      </c>
    </row>
    <row r="8" spans="1:33" ht="15.75" customHeight="1" x14ac:dyDescent="0.2">
      <c r="A8" s="13" t="s">
        <v>24</v>
      </c>
      <c r="B8" s="23" t="s">
        <v>55</v>
      </c>
      <c r="C8" s="176">
        <v>0.91139999999999999</v>
      </c>
      <c r="D8" s="15">
        <v>0.13719999999999999</v>
      </c>
      <c r="E8" s="9">
        <f t="shared" si="2"/>
        <v>6.6428571428571432</v>
      </c>
      <c r="F8" s="15">
        <v>0.91769999999999996</v>
      </c>
      <c r="G8" s="15">
        <v>0.10199999999999999</v>
      </c>
      <c r="H8" s="27" t="s">
        <v>56</v>
      </c>
      <c r="I8" s="27">
        <v>0.14899999999999999</v>
      </c>
      <c r="J8" s="15">
        <v>0.8518</v>
      </c>
      <c r="K8" s="15">
        <v>0.13569999999999999</v>
      </c>
      <c r="L8" s="9">
        <f t="shared" si="3"/>
        <v>6.2770817980840095</v>
      </c>
      <c r="P8" s="14">
        <f t="shared" si="4"/>
        <v>0.13719999999999999</v>
      </c>
      <c r="Q8" s="14">
        <f t="shared" si="5"/>
        <v>0.10199999999999999</v>
      </c>
      <c r="R8" s="33">
        <f t="shared" si="6"/>
        <v>0.34509803921568627</v>
      </c>
      <c r="S8" s="32" t="str">
        <f t="shared" si="7"/>
        <v>yes</v>
      </c>
      <c r="T8" s="33">
        <f t="shared" si="8"/>
        <v>0.2565597667638484</v>
      </c>
      <c r="U8" s="33"/>
      <c r="V8" s="14">
        <f t="shared" si="9"/>
        <v>0.13569999999999999</v>
      </c>
      <c r="W8" s="14">
        <f t="shared" si="0"/>
        <v>0.13719999999999999</v>
      </c>
      <c r="X8" s="33">
        <f t="shared" si="10"/>
        <v>-1.0932944606414004E-2</v>
      </c>
      <c r="Y8" s="32" t="str">
        <f t="shared" si="1"/>
        <v>no</v>
      </c>
      <c r="Z8" s="33">
        <f t="shared" si="11"/>
        <v>-1.0814708002883932E-2</v>
      </c>
      <c r="AC8">
        <v>0.13569999999999999</v>
      </c>
      <c r="AD8">
        <v>0.10199999999999999</v>
      </c>
      <c r="AE8" s="33">
        <f t="shared" si="12"/>
        <v>0.33039215686274503</v>
      </c>
      <c r="AF8" s="32" t="str">
        <f t="shared" si="13"/>
        <v>yes</v>
      </c>
      <c r="AG8" s="33">
        <f t="shared" si="14"/>
        <v>0.24834193072955046</v>
      </c>
    </row>
    <row r="9" spans="1:33" ht="15.75" customHeight="1" x14ac:dyDescent="0.2">
      <c r="A9" s="13" t="s">
        <v>25</v>
      </c>
      <c r="B9" s="23" t="s">
        <v>57</v>
      </c>
      <c r="C9" s="176">
        <v>0.1522</v>
      </c>
      <c r="D9" s="15">
        <v>5.9299999999999999E-2</v>
      </c>
      <c r="E9" s="9">
        <f t="shared" si="2"/>
        <v>2.5666104553119733</v>
      </c>
      <c r="F9" s="15">
        <v>0.14269999999999999</v>
      </c>
      <c r="G9" s="15">
        <v>3.7699999999999997E-2</v>
      </c>
      <c r="H9" s="27" t="s">
        <v>58</v>
      </c>
      <c r="I9" s="27">
        <v>5.0999999999999997E-2</v>
      </c>
      <c r="J9" s="15">
        <v>0.14019999999999999</v>
      </c>
      <c r="K9" s="15">
        <v>5.7599999999999998E-2</v>
      </c>
      <c r="L9" s="9">
        <f t="shared" si="3"/>
        <v>2.4340277777777777</v>
      </c>
      <c r="P9" s="14">
        <f t="shared" si="4"/>
        <v>5.9299999999999999E-2</v>
      </c>
      <c r="Q9" s="14">
        <f t="shared" si="5"/>
        <v>3.7699999999999997E-2</v>
      </c>
      <c r="R9" s="33">
        <f t="shared" si="6"/>
        <v>0.57294429708222816</v>
      </c>
      <c r="S9" s="32" t="str">
        <f t="shared" si="7"/>
        <v>yes</v>
      </c>
      <c r="T9" s="33">
        <f t="shared" si="8"/>
        <v>0.36424957841483985</v>
      </c>
      <c r="U9" s="33"/>
      <c r="V9" s="14">
        <f t="shared" si="9"/>
        <v>5.7599999999999998E-2</v>
      </c>
      <c r="W9" s="14">
        <f t="shared" si="0"/>
        <v>5.9299999999999999E-2</v>
      </c>
      <c r="X9" s="33">
        <f t="shared" si="10"/>
        <v>-2.8667790893760543E-2</v>
      </c>
      <c r="Y9" s="32" t="str">
        <f t="shared" si="1"/>
        <v>no</v>
      </c>
      <c r="Z9" s="33">
        <f t="shared" si="11"/>
        <v>-2.7868852459016397E-2</v>
      </c>
      <c r="AC9">
        <v>5.7599999999999998E-2</v>
      </c>
      <c r="AD9">
        <v>3.7699999999999997E-2</v>
      </c>
      <c r="AE9" s="33">
        <f t="shared" si="12"/>
        <v>0.52785145888594176</v>
      </c>
      <c r="AF9" s="32" t="str">
        <f t="shared" si="13"/>
        <v>yes</v>
      </c>
      <c r="AG9" s="33">
        <f t="shared" si="14"/>
        <v>0.34548611111111116</v>
      </c>
    </row>
    <row r="10" spans="1:33" ht="15.75" customHeight="1" x14ac:dyDescent="0.2">
      <c r="A10" s="13" t="s">
        <v>26</v>
      </c>
      <c r="B10" s="23" t="s">
        <v>59</v>
      </c>
      <c r="C10" s="176">
        <v>-0.20549999999999999</v>
      </c>
      <c r="D10" s="15">
        <v>0.1149</v>
      </c>
      <c r="E10" s="9">
        <f t="shared" si="2"/>
        <v>-1.7885117493472584</v>
      </c>
      <c r="F10" s="15">
        <v>-0.21129999999999999</v>
      </c>
      <c r="G10" s="15">
        <v>8.48E-2</v>
      </c>
      <c r="H10" s="27" t="s">
        <v>60</v>
      </c>
      <c r="I10" s="27">
        <v>0.13</v>
      </c>
      <c r="J10" s="15">
        <v>-0.16289999999999999</v>
      </c>
      <c r="K10" s="15">
        <v>0.156</v>
      </c>
      <c r="L10" s="9">
        <f t="shared" si="3"/>
        <v>-1.0442307692307691</v>
      </c>
      <c r="P10" s="14">
        <f t="shared" si="4"/>
        <v>0.1149</v>
      </c>
      <c r="Q10" s="14">
        <f t="shared" si="5"/>
        <v>8.48E-2</v>
      </c>
      <c r="R10" s="33">
        <f t="shared" si="6"/>
        <v>0.35495283018867929</v>
      </c>
      <c r="S10" s="32" t="str">
        <f t="shared" si="7"/>
        <v>yes</v>
      </c>
      <c r="T10" s="33">
        <f t="shared" si="8"/>
        <v>0.26196692776327241</v>
      </c>
      <c r="U10" s="33"/>
      <c r="V10" s="14">
        <f t="shared" si="9"/>
        <v>0.156</v>
      </c>
      <c r="W10" s="14">
        <f t="shared" si="0"/>
        <v>0.1149</v>
      </c>
      <c r="X10" s="33">
        <f t="shared" si="10"/>
        <v>0.35770234986945165</v>
      </c>
      <c r="Y10" s="32" t="str">
        <f t="shared" si="1"/>
        <v>yes</v>
      </c>
      <c r="Z10" s="33">
        <f t="shared" si="11"/>
        <v>0.26346153846153847</v>
      </c>
      <c r="AC10">
        <v>0.156</v>
      </c>
      <c r="AD10">
        <v>8.48E-2</v>
      </c>
      <c r="AE10" s="33">
        <f t="shared" si="12"/>
        <v>0.839622641509434</v>
      </c>
      <c r="AF10" s="32" t="str">
        <f t="shared" si="13"/>
        <v>yes</v>
      </c>
      <c r="AG10" s="33">
        <f t="shared" si="14"/>
        <v>0.4564102564102564</v>
      </c>
    </row>
    <row r="11" spans="1:33" ht="15.75" customHeight="1" thickBot="1" x14ac:dyDescent="0.25">
      <c r="A11" s="13" t="s">
        <v>111</v>
      </c>
      <c r="B11" s="23" t="s">
        <v>61</v>
      </c>
      <c r="C11" s="176">
        <v>-16.516100000000002</v>
      </c>
      <c r="D11" s="15">
        <v>1.7009000000000001</v>
      </c>
      <c r="E11" s="9">
        <f t="shared" si="2"/>
        <v>-9.7102122405785174</v>
      </c>
      <c r="F11" s="15">
        <v>-16.471699999999998</v>
      </c>
      <c r="G11" s="15">
        <v>1.1857</v>
      </c>
      <c r="H11" s="27" t="s">
        <v>62</v>
      </c>
      <c r="I11" s="27">
        <v>1.631</v>
      </c>
      <c r="J11" s="15">
        <v>-15.893800000000001</v>
      </c>
      <c r="K11" s="15">
        <v>1.5955999999999999</v>
      </c>
      <c r="L11" s="9">
        <f t="shared" si="3"/>
        <v>-9.9610177989471058</v>
      </c>
      <c r="P11" s="14">
        <f t="shared" si="4"/>
        <v>1.7009000000000001</v>
      </c>
      <c r="Q11" s="14">
        <f t="shared" si="5"/>
        <v>1.1857</v>
      </c>
      <c r="R11" s="33">
        <f t="shared" si="6"/>
        <v>0.43451125917179734</v>
      </c>
      <c r="S11" s="32" t="str">
        <f t="shared" si="7"/>
        <v>yes</v>
      </c>
      <c r="T11" s="33">
        <f t="shared" si="8"/>
        <v>0.30289846551825511</v>
      </c>
      <c r="U11" s="33"/>
      <c r="V11" s="14">
        <f t="shared" si="9"/>
        <v>1.5955999999999999</v>
      </c>
      <c r="W11" s="14">
        <f t="shared" si="0"/>
        <v>1.7009000000000001</v>
      </c>
      <c r="X11" s="33">
        <f t="shared" si="10"/>
        <v>-6.1908401434534757E-2</v>
      </c>
      <c r="Y11" s="32" t="str">
        <f t="shared" si="1"/>
        <v>no</v>
      </c>
      <c r="Z11" s="33">
        <f t="shared" si="11"/>
        <v>-5.8299191673125986E-2</v>
      </c>
      <c r="AC11">
        <v>1.5955999999999999</v>
      </c>
      <c r="AD11">
        <v>1.1857</v>
      </c>
      <c r="AE11" s="33">
        <f t="shared" si="12"/>
        <v>0.34570296027662978</v>
      </c>
      <c r="AF11" s="32" t="str">
        <f t="shared" si="13"/>
        <v>yes</v>
      </c>
      <c r="AG11" s="33">
        <f t="shared" si="14"/>
        <v>0.25689395838556028</v>
      </c>
    </row>
    <row r="12" spans="1:33" ht="15.75" customHeight="1" thickTop="1" x14ac:dyDescent="0.2">
      <c r="A12" s="13" t="s">
        <v>21</v>
      </c>
      <c r="B12" s="23" t="s">
        <v>49</v>
      </c>
      <c r="C12" s="176">
        <v>1.714</v>
      </c>
      <c r="D12" s="15">
        <v>0.1764</v>
      </c>
      <c r="E12" s="9">
        <f t="shared" si="2"/>
        <v>9.7165532879818599</v>
      </c>
      <c r="F12" s="15">
        <v>1.7182999999999999</v>
      </c>
      <c r="G12" s="15">
        <v>0.12330000000000001</v>
      </c>
      <c r="H12" s="28" t="s">
        <v>63</v>
      </c>
      <c r="I12" s="28">
        <v>0.16700000000000001</v>
      </c>
      <c r="J12" s="15">
        <v>1.6579999999999999</v>
      </c>
      <c r="K12" s="15">
        <v>0.16470000000000001</v>
      </c>
      <c r="L12" s="9">
        <f t="shared" si="3"/>
        <v>10.066788099574984</v>
      </c>
      <c r="P12" s="14">
        <f t="shared" si="4"/>
        <v>0.1764</v>
      </c>
      <c r="Q12" s="14">
        <f t="shared" si="5"/>
        <v>0.12330000000000001</v>
      </c>
      <c r="R12" s="33">
        <f t="shared" si="6"/>
        <v>0.43065693430656926</v>
      </c>
      <c r="S12" s="32" t="str">
        <f t="shared" si="7"/>
        <v>yes</v>
      </c>
      <c r="T12" s="33">
        <f t="shared" si="8"/>
        <v>0.30102040816326525</v>
      </c>
      <c r="U12" s="33"/>
      <c r="V12" s="14">
        <f t="shared" si="9"/>
        <v>0.16470000000000001</v>
      </c>
      <c r="W12" s="14">
        <f t="shared" si="0"/>
        <v>0.1764</v>
      </c>
      <c r="X12" s="33">
        <f t="shared" si="10"/>
        <v>-6.6326530612244833E-2</v>
      </c>
      <c r="Y12" s="32" t="str">
        <f t="shared" si="1"/>
        <v>no</v>
      </c>
      <c r="Z12" s="33">
        <f t="shared" si="11"/>
        <v>-6.2200956937798986E-2</v>
      </c>
      <c r="AC12">
        <v>0.16470000000000001</v>
      </c>
      <c r="AD12">
        <v>0.12330000000000001</v>
      </c>
      <c r="AE12" s="33">
        <f t="shared" si="12"/>
        <v>0.33576642335766427</v>
      </c>
      <c r="AF12" s="32" t="str">
        <f t="shared" si="13"/>
        <v>yes</v>
      </c>
      <c r="AG12" s="33">
        <f t="shared" si="14"/>
        <v>0.25136612021857924</v>
      </c>
    </row>
    <row r="13" spans="1:33" ht="15.75" customHeight="1" x14ac:dyDescent="0.2">
      <c r="A13" s="13" t="s">
        <v>22</v>
      </c>
      <c r="B13" s="23" t="s">
        <v>51</v>
      </c>
      <c r="C13" s="176">
        <v>0.67379999999999995</v>
      </c>
      <c r="D13" s="15">
        <v>0.11700000000000001</v>
      </c>
      <c r="E13" s="9">
        <f t="shared" si="2"/>
        <v>5.7589743589743581</v>
      </c>
      <c r="F13" s="15">
        <v>0.7006</v>
      </c>
      <c r="G13" s="15">
        <v>9.64E-2</v>
      </c>
      <c r="H13" s="27" t="s">
        <v>64</v>
      </c>
      <c r="I13" s="27">
        <v>0.105</v>
      </c>
      <c r="J13" s="15">
        <v>0.63949999999999996</v>
      </c>
      <c r="K13" s="15">
        <v>0.1222</v>
      </c>
      <c r="L13" s="9">
        <f t="shared" si="3"/>
        <v>5.2332242225859238</v>
      </c>
      <c r="P13" s="14">
        <f t="shared" si="4"/>
        <v>0.11700000000000001</v>
      </c>
      <c r="Q13" s="14">
        <f t="shared" si="5"/>
        <v>9.64E-2</v>
      </c>
      <c r="R13" s="33">
        <f t="shared" si="6"/>
        <v>0.21369294605809136</v>
      </c>
      <c r="S13" s="32" t="str">
        <f t="shared" si="7"/>
        <v>yes</v>
      </c>
      <c r="T13" s="33">
        <f t="shared" si="8"/>
        <v>0.17606837606837611</v>
      </c>
      <c r="U13" s="33"/>
      <c r="V13" s="14">
        <f t="shared" si="9"/>
        <v>0.1222</v>
      </c>
      <c r="W13" s="14">
        <f t="shared" si="0"/>
        <v>0.11700000000000001</v>
      </c>
      <c r="X13" s="33">
        <f t="shared" si="10"/>
        <v>4.4444444444444411E-2</v>
      </c>
      <c r="Y13" s="32" t="str">
        <f t="shared" si="1"/>
        <v>yes</v>
      </c>
      <c r="Z13" s="33">
        <f t="shared" si="11"/>
        <v>4.2553191489361673E-2</v>
      </c>
      <c r="AC13">
        <v>0.1222</v>
      </c>
      <c r="AD13">
        <v>9.64E-2</v>
      </c>
      <c r="AE13" s="33">
        <f t="shared" si="12"/>
        <v>0.26763485477178428</v>
      </c>
      <c r="AF13" s="32" t="str">
        <f t="shared" si="13"/>
        <v>yes</v>
      </c>
      <c r="AG13" s="33">
        <f t="shared" si="14"/>
        <v>0.21112929623567925</v>
      </c>
    </row>
    <row r="14" spans="1:33" ht="15.75" customHeight="1" x14ac:dyDescent="0.2">
      <c r="A14" s="13" t="s">
        <v>23</v>
      </c>
      <c r="B14" s="23" t="s">
        <v>53</v>
      </c>
      <c r="C14" s="176">
        <v>-0.67530000000000001</v>
      </c>
      <c r="D14" s="15">
        <v>0.1643</v>
      </c>
      <c r="E14" s="9">
        <f t="shared" si="2"/>
        <v>-4.1101643335362139</v>
      </c>
      <c r="F14" s="15">
        <v>-0.68759999999999999</v>
      </c>
      <c r="G14" s="15">
        <v>0.13700000000000001</v>
      </c>
      <c r="H14" s="27" t="s">
        <v>65</v>
      </c>
      <c r="I14" s="27">
        <v>0.155</v>
      </c>
      <c r="J14" s="15">
        <v>-0.65669999999999995</v>
      </c>
      <c r="K14" s="15">
        <v>0.1431</v>
      </c>
      <c r="L14" s="9">
        <f t="shared" si="3"/>
        <v>-4.5890985324947584</v>
      </c>
      <c r="P14" s="14">
        <f t="shared" si="4"/>
        <v>0.1643</v>
      </c>
      <c r="Q14" s="14">
        <f t="shared" si="5"/>
        <v>0.13700000000000001</v>
      </c>
      <c r="R14" s="33">
        <f t="shared" si="6"/>
        <v>0.19927007299270064</v>
      </c>
      <c r="S14" s="32" t="str">
        <f t="shared" si="7"/>
        <v>yes</v>
      </c>
      <c r="T14" s="33">
        <f t="shared" si="8"/>
        <v>0.16615946439440044</v>
      </c>
      <c r="U14" s="33"/>
      <c r="V14" s="14">
        <f t="shared" si="9"/>
        <v>0.1431</v>
      </c>
      <c r="W14" s="14">
        <f t="shared" si="0"/>
        <v>0.1643</v>
      </c>
      <c r="X14" s="33">
        <f t="shared" si="10"/>
        <v>-0.1290322580645161</v>
      </c>
      <c r="Y14" s="32" t="str">
        <f t="shared" si="1"/>
        <v>no</v>
      </c>
      <c r="Z14" s="33">
        <f t="shared" si="11"/>
        <v>-0.11428571428571427</v>
      </c>
      <c r="AC14">
        <v>0.1431</v>
      </c>
      <c r="AD14">
        <v>0.13700000000000001</v>
      </c>
      <c r="AE14" s="33">
        <f t="shared" si="12"/>
        <v>4.4525547445255428E-2</v>
      </c>
      <c r="AF14" s="32" t="str">
        <f t="shared" si="13"/>
        <v>yes</v>
      </c>
      <c r="AG14" s="33">
        <f t="shared" si="14"/>
        <v>4.2627533193570891E-2</v>
      </c>
    </row>
    <row r="15" spans="1:33" ht="15.75" customHeight="1" x14ac:dyDescent="0.2">
      <c r="A15" s="13" t="s">
        <v>24</v>
      </c>
      <c r="B15" s="23" t="s">
        <v>55</v>
      </c>
      <c r="C15" s="176">
        <v>0.63239999999999996</v>
      </c>
      <c r="D15" s="15">
        <v>0.13980000000000001</v>
      </c>
      <c r="E15" s="9">
        <f t="shared" si="2"/>
        <v>4.5236051502145918</v>
      </c>
      <c r="F15" s="15">
        <v>0.61480000000000001</v>
      </c>
      <c r="G15" s="15">
        <v>0.1008</v>
      </c>
      <c r="H15" s="27" t="s">
        <v>66</v>
      </c>
      <c r="I15" s="27">
        <v>0.13</v>
      </c>
      <c r="J15" s="15">
        <v>0.61019999999999996</v>
      </c>
      <c r="K15" s="15">
        <v>0.12130000000000001</v>
      </c>
      <c r="L15" s="9">
        <f t="shared" si="3"/>
        <v>5.0305028854080787</v>
      </c>
      <c r="P15" s="14">
        <f t="shared" si="4"/>
        <v>0.13980000000000001</v>
      </c>
      <c r="Q15" s="14">
        <f t="shared" si="5"/>
        <v>0.1008</v>
      </c>
      <c r="R15" s="33">
        <f t="shared" si="6"/>
        <v>0.38690476190476197</v>
      </c>
      <c r="S15" s="32" t="str">
        <f t="shared" si="7"/>
        <v>yes</v>
      </c>
      <c r="T15" s="33">
        <f t="shared" si="8"/>
        <v>0.27896995708154509</v>
      </c>
      <c r="U15" s="33"/>
      <c r="V15" s="14">
        <f t="shared" si="9"/>
        <v>0.12130000000000001</v>
      </c>
      <c r="W15" s="14">
        <f t="shared" si="0"/>
        <v>0.13980000000000001</v>
      </c>
      <c r="X15" s="33">
        <f t="shared" si="10"/>
        <v>-0.13233190271816883</v>
      </c>
      <c r="Y15" s="32" t="str">
        <f t="shared" si="1"/>
        <v>no</v>
      </c>
      <c r="Z15" s="33">
        <f t="shared" si="11"/>
        <v>-0.11686670878079597</v>
      </c>
      <c r="AC15">
        <v>0.12130000000000001</v>
      </c>
      <c r="AD15">
        <v>0.1008</v>
      </c>
      <c r="AE15" s="33">
        <f t="shared" si="12"/>
        <v>0.20337301587301593</v>
      </c>
      <c r="AF15" s="32" t="str">
        <f t="shared" si="13"/>
        <v>yes</v>
      </c>
      <c r="AG15" s="33">
        <f t="shared" si="14"/>
        <v>0.16900247320692502</v>
      </c>
    </row>
    <row r="16" spans="1:33" ht="15.75" customHeight="1" x14ac:dyDescent="0.2">
      <c r="A16" s="13" t="s">
        <v>25</v>
      </c>
      <c r="B16" s="23" t="s">
        <v>57</v>
      </c>
      <c r="C16" s="176">
        <v>0.10489999999999999</v>
      </c>
      <c r="D16" s="15">
        <v>4.3099999999999999E-2</v>
      </c>
      <c r="E16" s="9">
        <f t="shared" si="2"/>
        <v>2.4338747099767981</v>
      </c>
      <c r="F16" s="15">
        <v>0.10970000000000001</v>
      </c>
      <c r="G16" s="15">
        <v>3.5000000000000003E-2</v>
      </c>
      <c r="H16" s="27" t="s">
        <v>67</v>
      </c>
      <c r="I16" s="27">
        <v>3.3000000000000002E-2</v>
      </c>
      <c r="J16" s="15">
        <v>9.64E-2</v>
      </c>
      <c r="K16" s="15">
        <v>3.7600000000000001E-2</v>
      </c>
      <c r="L16" s="9">
        <f t="shared" si="3"/>
        <v>2.5638297872340425</v>
      </c>
      <c r="P16" s="14">
        <f t="shared" si="4"/>
        <v>4.3099999999999999E-2</v>
      </c>
      <c r="Q16" s="14">
        <f t="shared" si="5"/>
        <v>3.5000000000000003E-2</v>
      </c>
      <c r="R16" s="33">
        <f t="shared" si="6"/>
        <v>0.23142857142857129</v>
      </c>
      <c r="S16" s="32" t="str">
        <f t="shared" si="7"/>
        <v>yes</v>
      </c>
      <c r="T16" s="33">
        <f t="shared" si="8"/>
        <v>0.18793503480278415</v>
      </c>
      <c r="U16" s="33"/>
      <c r="V16" s="14">
        <f t="shared" si="9"/>
        <v>3.7600000000000001E-2</v>
      </c>
      <c r="W16" s="14">
        <f t="shared" si="0"/>
        <v>4.3099999999999999E-2</v>
      </c>
      <c r="X16" s="33">
        <f t="shared" si="10"/>
        <v>-0.12761020881670529</v>
      </c>
      <c r="Y16" s="32" t="str">
        <f t="shared" si="1"/>
        <v>no</v>
      </c>
      <c r="Z16" s="33">
        <f t="shared" si="11"/>
        <v>-0.11316872427983536</v>
      </c>
      <c r="AC16">
        <v>3.7600000000000001E-2</v>
      </c>
      <c r="AD16">
        <v>3.5000000000000003E-2</v>
      </c>
      <c r="AE16" s="33">
        <f t="shared" si="12"/>
        <v>7.4285714285714219E-2</v>
      </c>
      <c r="AF16" s="32" t="str">
        <f t="shared" si="13"/>
        <v>yes</v>
      </c>
      <c r="AG16" s="33">
        <f t="shared" si="14"/>
        <v>6.9148936170212713E-2</v>
      </c>
    </row>
    <row r="17" spans="1:33" ht="15.75" customHeight="1" x14ac:dyDescent="0.2">
      <c r="A17" s="13" t="s">
        <v>26</v>
      </c>
      <c r="B17" s="23" t="s">
        <v>59</v>
      </c>
      <c r="C17" s="176">
        <v>-0.27100000000000002</v>
      </c>
      <c r="D17" s="15">
        <v>9.9099999999999994E-2</v>
      </c>
      <c r="E17" s="9">
        <f t="shared" si="2"/>
        <v>-2.7346115035317866</v>
      </c>
      <c r="F17" s="15">
        <v>-0.26529999999999998</v>
      </c>
      <c r="G17" s="15">
        <v>7.1300000000000002E-2</v>
      </c>
      <c r="H17" s="27" t="s">
        <v>68</v>
      </c>
      <c r="I17" s="27">
        <v>9.9000000000000005E-2</v>
      </c>
      <c r="J17" s="15">
        <v>-0.27050000000000002</v>
      </c>
      <c r="K17" s="15">
        <v>9.64E-2</v>
      </c>
      <c r="L17" s="9">
        <f t="shared" si="3"/>
        <v>-2.8060165975103737</v>
      </c>
      <c r="P17" s="14">
        <f t="shared" si="4"/>
        <v>9.9099999999999994E-2</v>
      </c>
      <c r="Q17" s="14">
        <f t="shared" si="5"/>
        <v>7.1300000000000002E-2</v>
      </c>
      <c r="R17" s="33">
        <f t="shared" si="6"/>
        <v>0.38990182328190731</v>
      </c>
      <c r="S17" s="32" t="str">
        <f t="shared" si="7"/>
        <v>yes</v>
      </c>
      <c r="T17" s="33">
        <f t="shared" si="8"/>
        <v>0.28052472250252264</v>
      </c>
      <c r="U17" s="33"/>
      <c r="V17" s="14">
        <f t="shared" si="9"/>
        <v>9.64E-2</v>
      </c>
      <c r="W17" s="14">
        <f t="shared" si="0"/>
        <v>9.9099999999999994E-2</v>
      </c>
      <c r="X17" s="33">
        <f t="shared" si="10"/>
        <v>-2.7245206861755744E-2</v>
      </c>
      <c r="Y17" s="32" t="str">
        <f t="shared" si="1"/>
        <v>no</v>
      </c>
      <c r="Z17" s="33">
        <f t="shared" si="11"/>
        <v>-2.65225933202357E-2</v>
      </c>
      <c r="AC17">
        <v>9.64E-2</v>
      </c>
      <c r="AD17">
        <v>7.1300000000000002E-2</v>
      </c>
      <c r="AE17" s="33">
        <f t="shared" si="12"/>
        <v>0.35203366058906027</v>
      </c>
      <c r="AF17" s="32" t="str">
        <f t="shared" si="13"/>
        <v>yes</v>
      </c>
      <c r="AG17" s="33">
        <f t="shared" si="14"/>
        <v>0.26037344398340245</v>
      </c>
    </row>
    <row r="18" spans="1:33" ht="15.75" customHeight="1" x14ac:dyDescent="0.2">
      <c r="A18" s="13" t="s">
        <v>27</v>
      </c>
      <c r="B18" s="23" t="s">
        <v>69</v>
      </c>
      <c r="C18" s="176">
        <v>6.5699999999999995E-2</v>
      </c>
      <c r="D18" s="15">
        <v>5.5E-2</v>
      </c>
      <c r="E18" s="9">
        <f t="shared" si="2"/>
        <v>1.1945454545454544</v>
      </c>
      <c r="F18" s="15">
        <v>7.1400000000000005E-2</v>
      </c>
      <c r="G18" s="15">
        <v>2.5000000000000001E-2</v>
      </c>
      <c r="H18" s="27">
        <v>5.8999999999999997E-2</v>
      </c>
      <c r="I18" s="27">
        <v>3.5999999999999997E-2</v>
      </c>
      <c r="J18" s="15">
        <v>6.9900000000000004E-2</v>
      </c>
      <c r="K18" s="15">
        <v>3.1899999999999998E-2</v>
      </c>
      <c r="L18" s="9">
        <f t="shared" si="3"/>
        <v>2.1912225705329158</v>
      </c>
      <c r="P18" s="14">
        <f t="shared" si="4"/>
        <v>5.5E-2</v>
      </c>
      <c r="Q18" s="14">
        <f t="shared" si="5"/>
        <v>2.5000000000000001E-2</v>
      </c>
      <c r="R18" s="33">
        <f t="shared" si="6"/>
        <v>1.2</v>
      </c>
      <c r="S18" s="32" t="str">
        <f t="shared" si="7"/>
        <v>yes</v>
      </c>
      <c r="T18" s="33">
        <f t="shared" si="8"/>
        <v>0.54545454545454541</v>
      </c>
      <c r="U18" s="33"/>
      <c r="V18" s="14">
        <f t="shared" si="9"/>
        <v>3.1899999999999998E-2</v>
      </c>
      <c r="W18" s="14">
        <f t="shared" si="0"/>
        <v>5.5E-2</v>
      </c>
      <c r="X18" s="33">
        <f t="shared" si="10"/>
        <v>-0.42000000000000004</v>
      </c>
      <c r="Y18" s="32" t="str">
        <f t="shared" si="1"/>
        <v>no</v>
      </c>
      <c r="Z18" s="33">
        <f t="shared" si="11"/>
        <v>-0.29577464788732394</v>
      </c>
      <c r="AC18">
        <v>3.1899999999999998E-2</v>
      </c>
      <c r="AD18">
        <v>2.5000000000000001E-2</v>
      </c>
      <c r="AE18" s="33">
        <f t="shared" si="12"/>
        <v>0.27599999999999986</v>
      </c>
      <c r="AF18" s="32" t="str">
        <f t="shared" si="13"/>
        <v>yes</v>
      </c>
      <c r="AG18" s="33">
        <f t="shared" si="14"/>
        <v>0.21630094043887138</v>
      </c>
    </row>
    <row r="19" spans="1:33" ht="15.75" customHeight="1" x14ac:dyDescent="0.2">
      <c r="A19" s="13" t="s">
        <v>28</v>
      </c>
      <c r="B19" s="23" t="s">
        <v>70</v>
      </c>
      <c r="C19" s="176">
        <v>0.65990000000000004</v>
      </c>
      <c r="D19" s="15">
        <v>0.73350000000000004</v>
      </c>
      <c r="E19" s="9">
        <f t="shared" si="2"/>
        <v>0.89965916837082482</v>
      </c>
      <c r="F19" s="15">
        <v>0.73409999999999997</v>
      </c>
      <c r="G19" s="15">
        <v>0.25440000000000002</v>
      </c>
      <c r="H19" s="27" t="s">
        <v>71</v>
      </c>
      <c r="I19" s="27">
        <v>0.42199999999999999</v>
      </c>
      <c r="J19" s="15">
        <v>0.74180000000000001</v>
      </c>
      <c r="K19" s="15">
        <v>0.41820000000000002</v>
      </c>
      <c r="L19" s="9">
        <f t="shared" si="3"/>
        <v>1.7737924438067909</v>
      </c>
      <c r="P19" s="14">
        <f t="shared" si="4"/>
        <v>0.73350000000000004</v>
      </c>
      <c r="Q19" s="14">
        <f t="shared" si="5"/>
        <v>0.25440000000000002</v>
      </c>
      <c r="R19" s="33">
        <f t="shared" si="6"/>
        <v>1.883254716981132</v>
      </c>
      <c r="S19" s="32" t="str">
        <f t="shared" si="7"/>
        <v>yes</v>
      </c>
      <c r="T19" s="33">
        <f t="shared" si="8"/>
        <v>0.65316973415132928</v>
      </c>
      <c r="U19" s="33"/>
      <c r="V19" s="14">
        <f t="shared" si="9"/>
        <v>0.41820000000000002</v>
      </c>
      <c r="W19" s="14">
        <f t="shared" si="0"/>
        <v>0.73350000000000004</v>
      </c>
      <c r="X19" s="33">
        <f t="shared" si="10"/>
        <v>-0.42985685071574642</v>
      </c>
      <c r="Y19" s="32" t="str">
        <f t="shared" si="1"/>
        <v>no</v>
      </c>
      <c r="Z19" s="33">
        <f t="shared" si="11"/>
        <v>-0.30062929061784899</v>
      </c>
      <c r="AC19">
        <v>0.41820000000000002</v>
      </c>
      <c r="AD19">
        <v>0.25440000000000002</v>
      </c>
      <c r="AE19" s="33">
        <f t="shared" si="12"/>
        <v>0.64386792452830188</v>
      </c>
      <c r="AF19" s="32" t="str">
        <f t="shared" si="13"/>
        <v>yes</v>
      </c>
      <c r="AG19" s="33">
        <f t="shared" si="14"/>
        <v>0.39167862266857961</v>
      </c>
    </row>
    <row r="20" spans="1:33" ht="15.75" customHeight="1" thickBot="1" x14ac:dyDescent="0.25">
      <c r="A20" s="13" t="s">
        <v>112</v>
      </c>
      <c r="B20" s="23" t="s">
        <v>72</v>
      </c>
      <c r="C20" s="176">
        <v>-7.7226999999999997</v>
      </c>
      <c r="D20" s="15">
        <v>2.0550999999999999</v>
      </c>
      <c r="E20" s="9">
        <f t="shared" si="2"/>
        <v>-3.7578220037954355</v>
      </c>
      <c r="F20" s="15">
        <v>-8.2472999999999992</v>
      </c>
      <c r="G20" s="15">
        <v>2.6993</v>
      </c>
      <c r="H20" s="27" t="s">
        <v>73</v>
      </c>
      <c r="I20" s="27">
        <v>1.25</v>
      </c>
      <c r="J20" s="15">
        <v>-8.4650999999999996</v>
      </c>
      <c r="K20" s="15">
        <v>1.7185999999999999</v>
      </c>
      <c r="L20" s="9">
        <f t="shared" si="3"/>
        <v>-4.925578959618294</v>
      </c>
      <c r="P20" s="14">
        <f t="shared" si="4"/>
        <v>2.0550999999999999</v>
      </c>
      <c r="Q20" s="14">
        <f t="shared" si="5"/>
        <v>2.6993</v>
      </c>
      <c r="R20" s="33">
        <f t="shared" si="6"/>
        <v>-0.2386544659726596</v>
      </c>
      <c r="S20" s="32" t="str">
        <f t="shared" si="7"/>
        <v>no</v>
      </c>
      <c r="T20" s="33">
        <f t="shared" si="8"/>
        <v>-0.1926723493345297</v>
      </c>
      <c r="U20" s="33"/>
      <c r="V20" s="14">
        <f t="shared" si="9"/>
        <v>1.7185999999999999</v>
      </c>
      <c r="W20" s="14">
        <f t="shared" si="0"/>
        <v>2.0550999999999999</v>
      </c>
      <c r="X20" s="33">
        <f t="shared" si="10"/>
        <v>-0.16373899080336726</v>
      </c>
      <c r="Y20" s="32" t="str">
        <f t="shared" si="1"/>
        <v>no</v>
      </c>
      <c r="Z20" s="33">
        <f t="shared" si="11"/>
        <v>-0.14070078608462955</v>
      </c>
      <c r="AC20">
        <v>1.7185999999999999</v>
      </c>
      <c r="AD20">
        <v>2.6993</v>
      </c>
      <c r="AE20" s="33">
        <f t="shared" si="12"/>
        <v>-0.36331641536694703</v>
      </c>
      <c r="AF20" s="32" t="str">
        <f t="shared" si="13"/>
        <v>no</v>
      </c>
      <c r="AG20" s="33">
        <f t="shared" si="14"/>
        <v>-0.26649456521739134</v>
      </c>
    </row>
    <row r="21" spans="1:33" ht="15.75" customHeight="1" thickTop="1" x14ac:dyDescent="0.2">
      <c r="A21" s="13" t="s">
        <v>21</v>
      </c>
      <c r="B21" s="23" t="s">
        <v>49</v>
      </c>
      <c r="C21" s="176">
        <v>0.85929999999999995</v>
      </c>
      <c r="D21" s="15">
        <v>0.20499999999999999</v>
      </c>
      <c r="E21" s="9">
        <f t="shared" si="2"/>
        <v>4.1917073170731705</v>
      </c>
      <c r="F21" s="15">
        <v>0.89790000000000003</v>
      </c>
      <c r="G21" s="15">
        <v>0.27110000000000001</v>
      </c>
      <c r="H21" s="28" t="s">
        <v>74</v>
      </c>
      <c r="I21" s="28">
        <v>0.13</v>
      </c>
      <c r="J21" s="15">
        <v>0.93530000000000002</v>
      </c>
      <c r="K21" s="15">
        <v>0.1736</v>
      </c>
      <c r="L21" s="9">
        <f t="shared" si="3"/>
        <v>5.3876728110599075</v>
      </c>
      <c r="P21" s="14">
        <f t="shared" si="4"/>
        <v>0.20499999999999999</v>
      </c>
      <c r="Q21" s="14">
        <f t="shared" si="5"/>
        <v>0.27110000000000001</v>
      </c>
      <c r="R21" s="33">
        <f t="shared" si="6"/>
        <v>-0.24382146809295469</v>
      </c>
      <c r="S21" s="32" t="str">
        <f t="shared" si="7"/>
        <v>no</v>
      </c>
      <c r="T21" s="33">
        <f t="shared" si="8"/>
        <v>-0.19602609727164891</v>
      </c>
      <c r="U21" s="33"/>
      <c r="V21" s="14">
        <f t="shared" si="9"/>
        <v>0.1736</v>
      </c>
      <c r="W21" s="14">
        <f t="shared" si="0"/>
        <v>0.20499999999999999</v>
      </c>
      <c r="X21" s="33">
        <f t="shared" si="10"/>
        <v>-0.15317073170731701</v>
      </c>
      <c r="Y21" s="32" t="str">
        <f t="shared" si="1"/>
        <v>no</v>
      </c>
      <c r="Z21" s="33">
        <f t="shared" si="11"/>
        <v>-0.1328257191201353</v>
      </c>
      <c r="AC21">
        <v>0.1736</v>
      </c>
      <c r="AD21">
        <v>0.27110000000000001</v>
      </c>
      <c r="AE21" s="33">
        <f t="shared" si="12"/>
        <v>-0.35964588712652157</v>
      </c>
      <c r="AF21" s="32" t="str">
        <f t="shared" si="13"/>
        <v>no</v>
      </c>
      <c r="AG21" s="33">
        <f t="shared" si="14"/>
        <v>-0.26451437873033096</v>
      </c>
    </row>
    <row r="22" spans="1:33" ht="15.75" customHeight="1" x14ac:dyDescent="0.2">
      <c r="A22" s="13" t="s">
        <v>22</v>
      </c>
      <c r="B22" s="23" t="s">
        <v>51</v>
      </c>
      <c r="C22" s="176">
        <v>0.84670000000000001</v>
      </c>
      <c r="D22" s="15">
        <v>0.1163</v>
      </c>
      <c r="E22" s="9">
        <f t="shared" si="2"/>
        <v>7.2803095442820291</v>
      </c>
      <c r="F22" s="15">
        <v>0.90490000000000004</v>
      </c>
      <c r="G22" s="15">
        <v>9.4100000000000003E-2</v>
      </c>
      <c r="H22" s="27" t="s">
        <v>75</v>
      </c>
      <c r="I22" s="27">
        <v>0.11799999999999999</v>
      </c>
      <c r="J22" s="15">
        <v>0.80930000000000002</v>
      </c>
      <c r="K22" s="15">
        <v>0.11310000000000001</v>
      </c>
      <c r="L22" s="9">
        <f t="shared" si="3"/>
        <v>7.1556145004420868</v>
      </c>
      <c r="P22" s="14">
        <f t="shared" si="4"/>
        <v>0.1163</v>
      </c>
      <c r="Q22" s="14">
        <f t="shared" si="5"/>
        <v>9.4100000000000003E-2</v>
      </c>
      <c r="R22" s="33">
        <f t="shared" si="6"/>
        <v>0.23591923485653557</v>
      </c>
      <c r="S22" s="32" t="str">
        <f t="shared" si="7"/>
        <v>yes</v>
      </c>
      <c r="T22" s="33">
        <f t="shared" si="8"/>
        <v>0.19088564058469473</v>
      </c>
      <c r="U22" s="33"/>
      <c r="V22" s="14">
        <f t="shared" si="9"/>
        <v>0.11310000000000001</v>
      </c>
      <c r="W22" s="14">
        <f t="shared" si="0"/>
        <v>0.1163</v>
      </c>
      <c r="X22" s="33">
        <f t="shared" si="10"/>
        <v>-2.7515047291487484E-2</v>
      </c>
      <c r="Y22" s="32" t="str">
        <f t="shared" si="1"/>
        <v>no</v>
      </c>
      <c r="Z22" s="33">
        <f t="shared" si="11"/>
        <v>-2.6778242677824225E-2</v>
      </c>
      <c r="AC22">
        <v>0.11310000000000001</v>
      </c>
      <c r="AD22">
        <v>9.4100000000000003E-2</v>
      </c>
      <c r="AE22" s="33">
        <f t="shared" si="12"/>
        <v>0.20191285866099895</v>
      </c>
      <c r="AF22" s="32" t="str">
        <f t="shared" si="13"/>
        <v>yes</v>
      </c>
      <c r="AG22" s="33">
        <f t="shared" si="14"/>
        <v>0.16799292661361628</v>
      </c>
    </row>
    <row r="23" spans="1:33" ht="15.75" customHeight="1" x14ac:dyDescent="0.2">
      <c r="A23" s="13" t="s">
        <v>23</v>
      </c>
      <c r="B23" s="23" t="s">
        <v>53</v>
      </c>
      <c r="C23" s="176">
        <v>-0.1454</v>
      </c>
      <c r="D23" s="15">
        <v>0.1399</v>
      </c>
      <c r="E23" s="9">
        <f t="shared" si="2"/>
        <v>-1.039313795568263</v>
      </c>
      <c r="F23" s="15">
        <v>-0.1681</v>
      </c>
      <c r="G23" s="15">
        <v>0.2238</v>
      </c>
      <c r="H23" s="27" t="s">
        <v>76</v>
      </c>
      <c r="I23" s="27">
        <v>0.127</v>
      </c>
      <c r="J23" s="15">
        <v>-8.5800000000000001E-2</v>
      </c>
      <c r="K23" s="15">
        <v>0.12189999999999999</v>
      </c>
      <c r="L23" s="9">
        <f t="shared" si="3"/>
        <v>-0.7038556193601313</v>
      </c>
      <c r="P23" s="14">
        <f t="shared" si="4"/>
        <v>0.1399</v>
      </c>
      <c r="Q23" s="14">
        <f t="shared" si="5"/>
        <v>0.2238</v>
      </c>
      <c r="R23" s="33">
        <f t="shared" si="6"/>
        <v>-0.37488829311885613</v>
      </c>
      <c r="S23" s="32" t="str">
        <f t="shared" si="7"/>
        <v>no</v>
      </c>
      <c r="T23" s="33">
        <f t="shared" si="8"/>
        <v>-0.27266818329541764</v>
      </c>
      <c r="U23" s="33"/>
      <c r="V23" s="14">
        <f t="shared" si="9"/>
        <v>0.12189999999999999</v>
      </c>
      <c r="W23" s="14">
        <f t="shared" si="0"/>
        <v>0.1399</v>
      </c>
      <c r="X23" s="33">
        <f t="shared" si="10"/>
        <v>-0.12866333095067908</v>
      </c>
      <c r="Y23" s="32" t="str">
        <f t="shared" si="1"/>
        <v>no</v>
      </c>
      <c r="Z23" s="33">
        <f t="shared" si="11"/>
        <v>-0.11399620012666246</v>
      </c>
      <c r="AC23">
        <v>0.12189999999999999</v>
      </c>
      <c r="AD23">
        <v>0.2238</v>
      </c>
      <c r="AE23" s="33">
        <f t="shared" si="12"/>
        <v>-0.45531724754244862</v>
      </c>
      <c r="AF23" s="32" t="str">
        <f t="shared" si="13"/>
        <v>no</v>
      </c>
      <c r="AG23" s="33">
        <f t="shared" si="14"/>
        <v>-0.31286459932453181</v>
      </c>
    </row>
    <row r="24" spans="1:33" ht="15.75" customHeight="1" x14ac:dyDescent="0.2">
      <c r="A24" s="13" t="s">
        <v>24</v>
      </c>
      <c r="B24" s="23" t="s">
        <v>55</v>
      </c>
      <c r="C24" s="176">
        <v>0.35470000000000002</v>
      </c>
      <c r="D24" s="15">
        <v>0.1157</v>
      </c>
      <c r="E24" s="9">
        <f t="shared" si="2"/>
        <v>3.0656871218668975</v>
      </c>
      <c r="F24" s="15">
        <v>0.3599</v>
      </c>
      <c r="G24" s="15">
        <v>0.13700000000000001</v>
      </c>
      <c r="H24" s="27" t="s">
        <v>77</v>
      </c>
      <c r="I24" s="27">
        <v>0.111</v>
      </c>
      <c r="J24" s="15">
        <v>0.34599999999999997</v>
      </c>
      <c r="K24" s="15">
        <v>0.106</v>
      </c>
      <c r="L24" s="9">
        <f t="shared" si="3"/>
        <v>3.2641509433962264</v>
      </c>
      <c r="P24" s="14">
        <f t="shared" si="4"/>
        <v>0.1157</v>
      </c>
      <c r="Q24" s="14">
        <f t="shared" si="5"/>
        <v>0.13700000000000001</v>
      </c>
      <c r="R24" s="33">
        <f t="shared" si="6"/>
        <v>-0.15547445255474462</v>
      </c>
      <c r="S24" s="32" t="str">
        <f t="shared" si="7"/>
        <v>no</v>
      </c>
      <c r="T24" s="33">
        <f t="shared" si="8"/>
        <v>-0.13455464308275433</v>
      </c>
      <c r="U24" s="33"/>
      <c r="V24" s="14">
        <f t="shared" si="9"/>
        <v>0.106</v>
      </c>
      <c r="W24" s="14">
        <f t="shared" si="0"/>
        <v>0.1157</v>
      </c>
      <c r="X24" s="33">
        <f t="shared" si="10"/>
        <v>-8.3837510803802945E-2</v>
      </c>
      <c r="Y24" s="32" t="str">
        <f t="shared" si="1"/>
        <v>no</v>
      </c>
      <c r="Z24" s="33">
        <f t="shared" si="11"/>
        <v>-7.7352472089314186E-2</v>
      </c>
      <c r="AC24">
        <v>0.106</v>
      </c>
      <c r="AD24">
        <v>0.13700000000000001</v>
      </c>
      <c r="AE24" s="33">
        <f t="shared" si="12"/>
        <v>-0.22627737226277381</v>
      </c>
      <c r="AF24" s="32" t="str">
        <f t="shared" si="13"/>
        <v>no</v>
      </c>
      <c r="AG24" s="33">
        <f t="shared" si="14"/>
        <v>-0.18452380952380956</v>
      </c>
    </row>
    <row r="25" spans="1:33" ht="15.75" customHeight="1" x14ac:dyDescent="0.2">
      <c r="A25" s="13" t="s">
        <v>25</v>
      </c>
      <c r="B25" s="23" t="s">
        <v>57</v>
      </c>
      <c r="C25" s="176">
        <v>5.8299999999999998E-2</v>
      </c>
      <c r="D25" s="15">
        <v>4.5600000000000002E-2</v>
      </c>
      <c r="E25" s="9">
        <f t="shared" si="2"/>
        <v>1.2785087719298245</v>
      </c>
      <c r="F25" s="15">
        <v>6.7100000000000007E-2</v>
      </c>
      <c r="G25" s="15">
        <v>2.4500000000000001E-2</v>
      </c>
      <c r="H25" s="27" t="s">
        <v>78</v>
      </c>
      <c r="I25" s="27">
        <v>3.5999999999999997E-2</v>
      </c>
      <c r="J25" s="15">
        <v>4.7300000000000002E-2</v>
      </c>
      <c r="K25" s="15">
        <v>3.2000000000000001E-2</v>
      </c>
      <c r="L25" s="9">
        <f t="shared" si="3"/>
        <v>1.4781250000000001</v>
      </c>
      <c r="P25" s="14">
        <f t="shared" si="4"/>
        <v>4.5600000000000002E-2</v>
      </c>
      <c r="Q25" s="14">
        <f t="shared" si="5"/>
        <v>2.4500000000000001E-2</v>
      </c>
      <c r="R25" s="33">
        <f t="shared" si="6"/>
        <v>0.86122448979591837</v>
      </c>
      <c r="S25" s="32" t="str">
        <f t="shared" si="7"/>
        <v>yes</v>
      </c>
      <c r="T25" s="33">
        <f t="shared" si="8"/>
        <v>0.46271929824561403</v>
      </c>
      <c r="U25" s="33"/>
      <c r="V25" s="14">
        <f t="shared" si="9"/>
        <v>3.2000000000000001E-2</v>
      </c>
      <c r="W25" s="14">
        <f t="shared" si="0"/>
        <v>4.5600000000000002E-2</v>
      </c>
      <c r="X25" s="33">
        <f t="shared" si="10"/>
        <v>-0.2982456140350877</v>
      </c>
      <c r="Y25" s="32" t="str">
        <f t="shared" si="1"/>
        <v>no</v>
      </c>
      <c r="Z25" s="33">
        <f t="shared" si="11"/>
        <v>-0.22972972972972974</v>
      </c>
      <c r="AC25">
        <v>3.2000000000000001E-2</v>
      </c>
      <c r="AD25">
        <v>2.4500000000000001E-2</v>
      </c>
      <c r="AE25" s="33">
        <f t="shared" si="12"/>
        <v>0.30612244897959179</v>
      </c>
      <c r="AF25" s="32" t="str">
        <f t="shared" si="13"/>
        <v>yes</v>
      </c>
      <c r="AG25" s="33">
        <f t="shared" si="14"/>
        <v>0.234375</v>
      </c>
    </row>
    <row r="26" spans="1:33" ht="15.75" customHeight="1" x14ac:dyDescent="0.2">
      <c r="A26" s="13" t="s">
        <v>26</v>
      </c>
      <c r="B26" s="23" t="s">
        <v>59</v>
      </c>
      <c r="C26" s="176">
        <v>-0.19600000000000001</v>
      </c>
      <c r="D26" s="15">
        <v>0.10249999999999999</v>
      </c>
      <c r="E26" s="9">
        <f t="shared" si="2"/>
        <v>-1.9121951219512197</v>
      </c>
      <c r="F26" s="15">
        <v>-0.21340000000000001</v>
      </c>
      <c r="G26" s="15">
        <v>0.1159</v>
      </c>
      <c r="H26" s="27" t="s">
        <v>79</v>
      </c>
      <c r="I26" s="27">
        <v>9.4E-2</v>
      </c>
      <c r="J26" s="15">
        <v>-0.16919999999999999</v>
      </c>
      <c r="K26" s="15">
        <v>9.5899999999999999E-2</v>
      </c>
      <c r="L26" s="9">
        <f t="shared" si="3"/>
        <v>-1.7643378519290926</v>
      </c>
      <c r="P26" s="14">
        <f t="shared" si="4"/>
        <v>0.10249999999999999</v>
      </c>
      <c r="Q26" s="14">
        <f t="shared" si="5"/>
        <v>0.1159</v>
      </c>
      <c r="R26" s="33">
        <f t="shared" si="6"/>
        <v>-0.1156169111302848</v>
      </c>
      <c r="S26" s="32" t="str">
        <f t="shared" si="7"/>
        <v>no</v>
      </c>
      <c r="T26" s="33">
        <f t="shared" si="8"/>
        <v>-0.10363495746326377</v>
      </c>
      <c r="U26" s="33"/>
      <c r="V26" s="14">
        <f t="shared" si="9"/>
        <v>9.5899999999999999E-2</v>
      </c>
      <c r="W26" s="14">
        <f t="shared" si="0"/>
        <v>0.10249999999999999</v>
      </c>
      <c r="X26" s="33">
        <f t="shared" si="10"/>
        <v>-6.4390243902438971E-2</v>
      </c>
      <c r="Y26" s="32" t="str">
        <f t="shared" si="1"/>
        <v>no</v>
      </c>
      <c r="Z26" s="33">
        <f t="shared" si="11"/>
        <v>-6.0494958753437175E-2</v>
      </c>
      <c r="AC26">
        <v>9.5899999999999999E-2</v>
      </c>
      <c r="AD26">
        <v>0.1159</v>
      </c>
      <c r="AE26" s="33">
        <f t="shared" si="12"/>
        <v>-0.17256255392579814</v>
      </c>
      <c r="AF26" s="32" t="str">
        <f t="shared" si="13"/>
        <v>no</v>
      </c>
      <c r="AG26" s="33">
        <f t="shared" si="14"/>
        <v>-0.14716703458425312</v>
      </c>
    </row>
    <row r="27" spans="1:33" ht="15.75" customHeight="1" x14ac:dyDescent="0.2">
      <c r="A27" s="13" t="s">
        <v>29</v>
      </c>
      <c r="B27" s="23" t="s">
        <v>80</v>
      </c>
      <c r="C27" s="176">
        <v>0.53910000000000002</v>
      </c>
      <c r="D27" s="15">
        <v>0.25230000000000002</v>
      </c>
      <c r="E27" s="9">
        <f t="shared" si="2"/>
        <v>2.1367419738406657</v>
      </c>
      <c r="F27" s="15">
        <v>0.49009999999999998</v>
      </c>
      <c r="G27" s="15">
        <v>0.38419999999999999</v>
      </c>
      <c r="H27" s="27" t="s">
        <v>81</v>
      </c>
      <c r="I27" s="27">
        <v>0.26400000000000001</v>
      </c>
      <c r="J27" s="15">
        <v>0.64319999999999999</v>
      </c>
      <c r="K27" s="15">
        <v>0.24490000000000001</v>
      </c>
      <c r="L27" s="9">
        <f t="shared" si="3"/>
        <v>2.6263781135157207</v>
      </c>
      <c r="P27" s="14">
        <f t="shared" si="4"/>
        <v>0.25230000000000002</v>
      </c>
      <c r="Q27" s="14">
        <f t="shared" si="5"/>
        <v>0.38419999999999999</v>
      </c>
      <c r="R27" s="33">
        <f t="shared" si="6"/>
        <v>-0.34331077563768864</v>
      </c>
      <c r="S27" s="32" t="str">
        <f t="shared" si="7"/>
        <v>no</v>
      </c>
      <c r="T27" s="33">
        <f t="shared" si="8"/>
        <v>-0.25557062584770385</v>
      </c>
      <c r="U27" s="33"/>
      <c r="V27" s="14">
        <f t="shared" si="9"/>
        <v>0.24490000000000001</v>
      </c>
      <c r="W27" s="14">
        <f t="shared" si="0"/>
        <v>0.25230000000000002</v>
      </c>
      <c r="X27" s="33">
        <f t="shared" si="10"/>
        <v>-2.9330162504954488E-2</v>
      </c>
      <c r="Y27" s="32" t="str">
        <f t="shared" si="1"/>
        <v>no</v>
      </c>
      <c r="Z27" s="33">
        <f t="shared" si="11"/>
        <v>-2.8494416634578423E-2</v>
      </c>
      <c r="AC27">
        <v>0.24490000000000001</v>
      </c>
      <c r="AD27">
        <v>0.38419999999999999</v>
      </c>
      <c r="AE27" s="33">
        <f t="shared" si="12"/>
        <v>-0.36257157730348771</v>
      </c>
      <c r="AF27" s="32" t="str">
        <f t="shared" si="13"/>
        <v>no</v>
      </c>
      <c r="AG27" s="33">
        <f t="shared" si="14"/>
        <v>-0.26609360076408783</v>
      </c>
    </row>
    <row r="28" spans="1:33" ht="15.75" customHeight="1" x14ac:dyDescent="0.2">
      <c r="A28" s="13" t="s">
        <v>30</v>
      </c>
      <c r="B28" s="23" t="s">
        <v>82</v>
      </c>
      <c r="C28" s="176">
        <v>-3.9899999999999998E-2</v>
      </c>
      <c r="D28" s="15">
        <v>3.8800000000000001E-2</v>
      </c>
      <c r="E28" s="9">
        <f t="shared" si="2"/>
        <v>-1.0283505154639174</v>
      </c>
      <c r="F28" s="15">
        <v>-4.6199999999999998E-2</v>
      </c>
      <c r="G28" s="15">
        <v>2.0500000000000001E-2</v>
      </c>
      <c r="H28" s="27" t="s">
        <v>83</v>
      </c>
      <c r="I28" s="27">
        <v>2.9000000000000001E-2</v>
      </c>
      <c r="J28" s="15">
        <v>-3.1099999999999999E-2</v>
      </c>
      <c r="K28" s="15">
        <v>2.5899999999999999E-2</v>
      </c>
      <c r="L28" s="9">
        <f t="shared" si="3"/>
        <v>-1.2007722007722008</v>
      </c>
      <c r="P28" s="14">
        <f t="shared" si="4"/>
        <v>3.8800000000000001E-2</v>
      </c>
      <c r="Q28" s="14">
        <f t="shared" si="5"/>
        <v>2.0500000000000001E-2</v>
      </c>
      <c r="R28" s="33">
        <f t="shared" si="6"/>
        <v>0.89268292682926831</v>
      </c>
      <c r="S28" s="32" t="str">
        <f t="shared" si="7"/>
        <v>yes</v>
      </c>
      <c r="T28" s="33">
        <f t="shared" si="8"/>
        <v>0.47164948453608246</v>
      </c>
      <c r="U28" s="33"/>
      <c r="V28" s="14">
        <f t="shared" si="9"/>
        <v>2.5899999999999999E-2</v>
      </c>
      <c r="W28" s="14">
        <f t="shared" si="0"/>
        <v>3.8800000000000001E-2</v>
      </c>
      <c r="X28" s="33">
        <f t="shared" si="10"/>
        <v>-0.33247422680412375</v>
      </c>
      <c r="Y28" s="32" t="str">
        <f t="shared" si="1"/>
        <v>no</v>
      </c>
      <c r="Z28" s="33">
        <f t="shared" si="11"/>
        <v>-0.24951644100580272</v>
      </c>
      <c r="AC28">
        <v>2.5899999999999999E-2</v>
      </c>
      <c r="AD28">
        <v>2.0500000000000001E-2</v>
      </c>
      <c r="AE28" s="33">
        <f t="shared" si="12"/>
        <v>0.26341463414634136</v>
      </c>
      <c r="AF28" s="32" t="str">
        <f t="shared" si="13"/>
        <v>yes</v>
      </c>
      <c r="AG28" s="33">
        <f t="shared" si="14"/>
        <v>0.20849420849420844</v>
      </c>
    </row>
    <row r="29" spans="1:33" ht="15.75" customHeight="1" thickBot="1" x14ac:dyDescent="0.25">
      <c r="A29" s="13" t="s">
        <v>113</v>
      </c>
      <c r="B29" s="23" t="s">
        <v>84</v>
      </c>
      <c r="C29" s="176">
        <v>-10.193899999999999</v>
      </c>
      <c r="D29" s="15">
        <v>1.0609</v>
      </c>
      <c r="E29" s="9">
        <f t="shared" si="2"/>
        <v>-9.6087284381185789</v>
      </c>
      <c r="F29" s="15">
        <v>-10.5246</v>
      </c>
      <c r="G29" s="15">
        <v>1.0330999999999999</v>
      </c>
      <c r="H29" s="27" t="s">
        <v>85</v>
      </c>
      <c r="I29" s="27">
        <v>0.97499999999999998</v>
      </c>
      <c r="J29" s="15">
        <v>-10.0441</v>
      </c>
      <c r="K29" s="15">
        <v>1.0551999999999999</v>
      </c>
      <c r="L29" s="9">
        <f t="shared" si="3"/>
        <v>-9.5186694465504171</v>
      </c>
      <c r="P29" s="14">
        <f t="shared" si="4"/>
        <v>1.0609</v>
      </c>
      <c r="Q29" s="14">
        <f t="shared" si="5"/>
        <v>1.0330999999999999</v>
      </c>
      <c r="R29" s="33">
        <f t="shared" si="6"/>
        <v>2.6909302100474347E-2</v>
      </c>
      <c r="S29" s="32" t="str">
        <f t="shared" si="7"/>
        <v>yes</v>
      </c>
      <c r="T29" s="33">
        <f t="shared" si="8"/>
        <v>2.6204166273918417E-2</v>
      </c>
      <c r="U29" s="33"/>
      <c r="V29" s="14">
        <f t="shared" si="9"/>
        <v>1.0551999999999999</v>
      </c>
      <c r="W29" s="14">
        <f t="shared" si="0"/>
        <v>1.0609</v>
      </c>
      <c r="X29" s="33">
        <f t="shared" si="10"/>
        <v>-5.372796682062436E-3</v>
      </c>
      <c r="Y29" s="32" t="str">
        <f t="shared" si="1"/>
        <v>no</v>
      </c>
      <c r="Z29" s="33">
        <f t="shared" si="11"/>
        <v>-5.3440840052503642E-3</v>
      </c>
      <c r="AC29">
        <v>1.0551999999999999</v>
      </c>
      <c r="AD29">
        <v>1.0330999999999999</v>
      </c>
      <c r="AE29" s="33">
        <f t="shared" si="12"/>
        <v>2.1391927209369867E-2</v>
      </c>
      <c r="AF29" s="32" t="str">
        <f t="shared" si="13"/>
        <v>yes</v>
      </c>
      <c r="AG29" s="33">
        <f t="shared" si="14"/>
        <v>2.0943896891584542E-2</v>
      </c>
    </row>
    <row r="30" spans="1:33" ht="15.75" customHeight="1" thickTop="1" x14ac:dyDescent="0.2">
      <c r="A30" s="13" t="s">
        <v>21</v>
      </c>
      <c r="B30" s="23" t="s">
        <v>49</v>
      </c>
      <c r="C30" s="176">
        <v>1.07</v>
      </c>
      <c r="D30" s="15">
        <v>0.1111</v>
      </c>
      <c r="E30" s="9">
        <f t="shared" si="2"/>
        <v>9.6309630963096318</v>
      </c>
      <c r="F30" s="15">
        <v>1.1128</v>
      </c>
      <c r="G30" s="15">
        <v>0.1096</v>
      </c>
      <c r="H30" s="28" t="s">
        <v>86</v>
      </c>
      <c r="I30" s="28">
        <v>0.10299999999999999</v>
      </c>
      <c r="J30" s="15">
        <v>1.0611999999999999</v>
      </c>
      <c r="K30" s="15">
        <v>0.1108</v>
      </c>
      <c r="L30" s="9">
        <f t="shared" si="3"/>
        <v>9.5776173285198549</v>
      </c>
      <c r="P30" s="14">
        <f t="shared" si="4"/>
        <v>0.1111</v>
      </c>
      <c r="Q30" s="14">
        <f t="shared" si="5"/>
        <v>0.1096</v>
      </c>
      <c r="R30" s="33">
        <f t="shared" si="6"/>
        <v>1.3686131386861325E-2</v>
      </c>
      <c r="S30" s="32" t="str">
        <f t="shared" si="7"/>
        <v>yes</v>
      </c>
      <c r="T30" s="33">
        <f t="shared" si="8"/>
        <v>1.3501350135013513E-2</v>
      </c>
      <c r="U30" s="33"/>
      <c r="V30" s="14">
        <f t="shared" si="9"/>
        <v>0.1108</v>
      </c>
      <c r="W30" s="14">
        <f t="shared" si="0"/>
        <v>0.1111</v>
      </c>
      <c r="X30" s="33">
        <f t="shared" si="10"/>
        <v>-2.7002700270027775E-3</v>
      </c>
      <c r="Y30" s="32" t="str">
        <f t="shared" si="1"/>
        <v>no</v>
      </c>
      <c r="Z30" s="33">
        <f t="shared" si="11"/>
        <v>-2.6929982046679404E-3</v>
      </c>
      <c r="AC30">
        <v>0.1108</v>
      </c>
      <c r="AD30">
        <v>0.1096</v>
      </c>
      <c r="AE30" s="33">
        <f t="shared" si="12"/>
        <v>1.0948905109488984E-2</v>
      </c>
      <c r="AF30" s="32" t="str">
        <f t="shared" si="13"/>
        <v>yes</v>
      </c>
      <c r="AG30" s="33">
        <f t="shared" si="14"/>
        <v>1.0830324909747228E-2</v>
      </c>
    </row>
    <row r="31" spans="1:33" ht="15.75" customHeight="1" x14ac:dyDescent="0.2">
      <c r="A31" s="13" t="s">
        <v>22</v>
      </c>
      <c r="B31" s="23" t="s">
        <v>51</v>
      </c>
      <c r="C31" s="176">
        <v>0.96850000000000003</v>
      </c>
      <c r="D31" s="15">
        <v>7.8100000000000003E-2</v>
      </c>
      <c r="E31" s="9">
        <f t="shared" si="2"/>
        <v>12.400768245838668</v>
      </c>
      <c r="F31" s="15">
        <v>0.95469999999999999</v>
      </c>
      <c r="G31" s="15">
        <v>6.4799999999999996E-2</v>
      </c>
      <c r="H31" s="27" t="s">
        <v>87</v>
      </c>
      <c r="I31" s="27">
        <v>7.2999999999999995E-2</v>
      </c>
      <c r="J31" s="15">
        <v>0.94350000000000001</v>
      </c>
      <c r="K31" s="15">
        <v>8.0799999999999997E-2</v>
      </c>
      <c r="L31" s="9">
        <f t="shared" si="3"/>
        <v>11.676980198019802</v>
      </c>
      <c r="P31" s="14">
        <f t="shared" si="4"/>
        <v>7.8100000000000003E-2</v>
      </c>
      <c r="Q31" s="14">
        <f t="shared" si="5"/>
        <v>6.4799999999999996E-2</v>
      </c>
      <c r="R31" s="33">
        <f t="shared" si="6"/>
        <v>0.20524691358024702</v>
      </c>
      <c r="S31" s="32" t="str">
        <f t="shared" si="7"/>
        <v>yes</v>
      </c>
      <c r="T31" s="33">
        <f t="shared" si="8"/>
        <v>0.17029449423815629</v>
      </c>
      <c r="U31" s="33"/>
      <c r="V31" s="14">
        <f t="shared" si="9"/>
        <v>8.0799999999999997E-2</v>
      </c>
      <c r="W31" s="14">
        <f t="shared" si="0"/>
        <v>7.8100000000000003E-2</v>
      </c>
      <c r="X31" s="33">
        <f t="shared" si="10"/>
        <v>3.457106274007675E-2</v>
      </c>
      <c r="Y31" s="32" t="str">
        <f t="shared" si="1"/>
        <v>yes</v>
      </c>
      <c r="Z31" s="33">
        <f t="shared" si="11"/>
        <v>3.3415841584158341E-2</v>
      </c>
      <c r="AC31">
        <v>8.0799999999999997E-2</v>
      </c>
      <c r="AD31">
        <v>6.4799999999999996E-2</v>
      </c>
      <c r="AE31" s="33">
        <f t="shared" si="12"/>
        <v>0.24691358024691359</v>
      </c>
      <c r="AF31" s="32" t="str">
        <f t="shared" si="13"/>
        <v>yes</v>
      </c>
      <c r="AG31" s="33">
        <f t="shared" si="14"/>
        <v>0.19801980198019803</v>
      </c>
    </row>
    <row r="32" spans="1:33" ht="15.75" customHeight="1" x14ac:dyDescent="0.2">
      <c r="A32" s="13" t="s">
        <v>24</v>
      </c>
      <c r="B32" s="23" t="s">
        <v>55</v>
      </c>
      <c r="C32" s="176">
        <v>0.49330000000000002</v>
      </c>
      <c r="D32" s="15">
        <v>0.11070000000000001</v>
      </c>
      <c r="E32" s="9">
        <f t="shared" si="2"/>
        <v>4.4561878952122855</v>
      </c>
      <c r="F32" s="15">
        <v>0.43569999999999998</v>
      </c>
      <c r="G32" s="15">
        <v>0.1103</v>
      </c>
      <c r="H32" s="27" t="s">
        <v>88</v>
      </c>
      <c r="I32" s="27">
        <v>0.10299999999999999</v>
      </c>
      <c r="J32" s="15">
        <v>0.47770000000000001</v>
      </c>
      <c r="K32" s="15">
        <v>0.1071</v>
      </c>
      <c r="L32" s="9">
        <f t="shared" si="3"/>
        <v>4.4603174603174605</v>
      </c>
      <c r="P32" s="14">
        <f t="shared" si="4"/>
        <v>0.11070000000000001</v>
      </c>
      <c r="Q32" s="14">
        <f t="shared" si="5"/>
        <v>0.1103</v>
      </c>
      <c r="R32" s="33">
        <f t="shared" si="6"/>
        <v>3.6264732547598502E-3</v>
      </c>
      <c r="S32" s="32" t="str">
        <f t="shared" si="7"/>
        <v>yes</v>
      </c>
      <c r="T32" s="33">
        <f t="shared" si="8"/>
        <v>3.6133694670281067E-3</v>
      </c>
      <c r="U32" s="33"/>
      <c r="V32" s="14">
        <f t="shared" si="9"/>
        <v>0.1071</v>
      </c>
      <c r="W32" s="14">
        <f t="shared" si="0"/>
        <v>0.11070000000000001</v>
      </c>
      <c r="X32" s="33">
        <f t="shared" si="10"/>
        <v>-3.2520325203252085E-2</v>
      </c>
      <c r="Y32" s="32" t="str">
        <f t="shared" si="1"/>
        <v>no</v>
      </c>
      <c r="Z32" s="33">
        <f t="shared" si="11"/>
        <v>-3.1496062992126032E-2</v>
      </c>
      <c r="AC32">
        <v>0.1071</v>
      </c>
      <c r="AD32">
        <v>0.1103</v>
      </c>
      <c r="AE32" s="33">
        <f t="shared" si="12"/>
        <v>-2.9011786038077921E-2</v>
      </c>
      <c r="AF32" s="32" t="str">
        <f t="shared" si="13"/>
        <v>no</v>
      </c>
      <c r="AG32" s="33">
        <f t="shared" si="14"/>
        <v>-2.8193832599118895E-2</v>
      </c>
    </row>
    <row r="33" spans="2:33" ht="15.75" customHeight="1" thickBot="1" x14ac:dyDescent="0.25">
      <c r="B33" s="23" t="s">
        <v>89</v>
      </c>
      <c r="C33" s="176">
        <v>1.7783</v>
      </c>
      <c r="D33" s="15">
        <v>0.1913</v>
      </c>
      <c r="E33" s="9">
        <f t="shared" si="2"/>
        <v>9.2958703606900155</v>
      </c>
      <c r="F33" s="15">
        <v>1.8269</v>
      </c>
      <c r="G33" s="15">
        <v>0.1381</v>
      </c>
      <c r="H33" s="29" t="s">
        <v>90</v>
      </c>
      <c r="I33" s="29">
        <v>0.08</v>
      </c>
      <c r="J33" s="15">
        <v>2.1396000000000002</v>
      </c>
      <c r="K33" s="15">
        <v>0.24679999999999999</v>
      </c>
      <c r="L33" s="9">
        <f t="shared" si="3"/>
        <v>8.6693679092382503</v>
      </c>
      <c r="P33" s="14">
        <f t="shared" si="4"/>
        <v>0.1913</v>
      </c>
      <c r="Q33" s="14">
        <f t="shared" si="5"/>
        <v>0.1381</v>
      </c>
      <c r="R33" s="33">
        <f t="shared" si="6"/>
        <v>0.38522809558291093</v>
      </c>
      <c r="S33" s="32" t="str">
        <f t="shared" si="7"/>
        <v>yes</v>
      </c>
      <c r="T33" s="33">
        <f t="shared" si="8"/>
        <v>0.27809722948248822</v>
      </c>
      <c r="U33" s="33"/>
      <c r="V33" s="14">
        <f t="shared" si="9"/>
        <v>0.24679999999999999</v>
      </c>
      <c r="W33" s="14">
        <f t="shared" si="0"/>
        <v>0.1913</v>
      </c>
      <c r="X33" s="33">
        <f t="shared" si="10"/>
        <v>0.29012023000522735</v>
      </c>
      <c r="Y33" s="32" t="str">
        <f t="shared" si="1"/>
        <v>yes</v>
      </c>
      <c r="Z33" s="33">
        <f t="shared" si="11"/>
        <v>0.22487844408427876</v>
      </c>
      <c r="AC33">
        <v>0.24679999999999999</v>
      </c>
      <c r="AD33">
        <v>0.1381</v>
      </c>
      <c r="AE33" s="33">
        <f t="shared" si="12"/>
        <v>0.78711078928312805</v>
      </c>
      <c r="AF33" s="32" t="str">
        <f t="shared" si="13"/>
        <v>yes</v>
      </c>
      <c r="AG33" s="33">
        <f t="shared" si="14"/>
        <v>0.44043760129659643</v>
      </c>
    </row>
    <row r="34" spans="2:33" ht="15.75" customHeight="1" thickTop="1" thickBot="1" x14ac:dyDescent="0.25">
      <c r="B34" s="23" t="s">
        <v>91</v>
      </c>
      <c r="C34" s="176">
        <v>4.7664999999999997</v>
      </c>
      <c r="D34" s="15">
        <v>0.81100000000000005</v>
      </c>
      <c r="E34" s="9">
        <f t="shared" si="2"/>
        <v>5.8773119605425395</v>
      </c>
      <c r="F34" s="15">
        <v>4.8167</v>
      </c>
      <c r="G34" s="15">
        <v>0.64929999999999999</v>
      </c>
      <c r="H34" s="29">
        <v>0.219</v>
      </c>
      <c r="I34" s="29">
        <v>3.5000000000000003E-2</v>
      </c>
      <c r="J34" s="15">
        <v>6.1672000000000002</v>
      </c>
      <c r="K34" s="15">
        <v>1.3141</v>
      </c>
      <c r="L34" s="9">
        <f t="shared" si="3"/>
        <v>4.6930979377520741</v>
      </c>
      <c r="P34" s="14">
        <f t="shared" si="4"/>
        <v>0.81100000000000005</v>
      </c>
      <c r="Q34" s="14">
        <f t="shared" si="5"/>
        <v>0.64929999999999999</v>
      </c>
      <c r="R34" s="33">
        <f t="shared" si="6"/>
        <v>0.2490374249191438</v>
      </c>
      <c r="S34" s="32" t="str">
        <f t="shared" si="7"/>
        <v>yes</v>
      </c>
      <c r="T34" s="33">
        <f t="shared" si="8"/>
        <v>0.19938347718865604</v>
      </c>
      <c r="U34" s="33"/>
      <c r="V34" s="14">
        <f t="shared" si="9"/>
        <v>1.3141</v>
      </c>
      <c r="W34" s="14">
        <f t="shared" si="0"/>
        <v>0.81100000000000005</v>
      </c>
      <c r="X34" s="33">
        <f t="shared" si="10"/>
        <v>0.6203452527743526</v>
      </c>
      <c r="Y34" s="32" t="str">
        <f t="shared" si="1"/>
        <v>yes</v>
      </c>
      <c r="Z34" s="33">
        <f t="shared" si="11"/>
        <v>0.38284757628795374</v>
      </c>
      <c r="AC34">
        <v>1.3141</v>
      </c>
      <c r="AD34">
        <v>0.64929999999999999</v>
      </c>
      <c r="AE34" s="33">
        <f t="shared" si="12"/>
        <v>1.0238718620052365</v>
      </c>
      <c r="AF34" s="32" t="str">
        <f t="shared" si="13"/>
        <v>yes</v>
      </c>
      <c r="AG34" s="33">
        <f t="shared" si="14"/>
        <v>0.50589757248306833</v>
      </c>
    </row>
    <row r="35" spans="2:33" ht="15.75" customHeight="1" thickTop="1" thickBot="1" x14ac:dyDescent="0.25">
      <c r="B35" s="23" t="s">
        <v>92</v>
      </c>
      <c r="C35" s="176">
        <v>3.9666000000000001</v>
      </c>
      <c r="D35" s="15">
        <v>0.77329999999999999</v>
      </c>
      <c r="E35" s="9">
        <f t="shared" si="2"/>
        <v>5.1294452347083928</v>
      </c>
      <c r="F35" s="15">
        <v>2.0394999999999999</v>
      </c>
      <c r="G35" s="15">
        <v>0.33500000000000002</v>
      </c>
      <c r="H35" s="29">
        <v>0.24399999999999999</v>
      </c>
      <c r="I35" s="29">
        <v>3.5999999999999997E-2</v>
      </c>
      <c r="J35" s="15">
        <v>4.8212000000000002</v>
      </c>
      <c r="K35" s="15">
        <v>0.99750000000000005</v>
      </c>
      <c r="L35" s="9">
        <f t="shared" si="3"/>
        <v>4.8332832080200498</v>
      </c>
      <c r="P35" s="14">
        <f t="shared" si="4"/>
        <v>0.77329999999999999</v>
      </c>
      <c r="Q35" s="14">
        <f t="shared" si="5"/>
        <v>0.33500000000000002</v>
      </c>
      <c r="R35" s="33">
        <f t="shared" si="6"/>
        <v>1.3083582089552237</v>
      </c>
      <c r="S35" s="32" t="str">
        <f t="shared" si="7"/>
        <v>yes</v>
      </c>
      <c r="T35" s="33">
        <f t="shared" si="8"/>
        <v>0.56679167205482994</v>
      </c>
      <c r="U35" s="33"/>
      <c r="V35" s="14">
        <f t="shared" si="9"/>
        <v>0.99750000000000005</v>
      </c>
      <c r="W35" s="14">
        <f t="shared" si="0"/>
        <v>0.77329999999999999</v>
      </c>
      <c r="X35" s="33">
        <f t="shared" si="10"/>
        <v>0.28992628992628999</v>
      </c>
      <c r="Y35" s="32" t="str">
        <f t="shared" si="1"/>
        <v>yes</v>
      </c>
      <c r="Z35" s="33">
        <f t="shared" si="11"/>
        <v>0.22476190476190483</v>
      </c>
      <c r="AC35">
        <v>0.99750000000000005</v>
      </c>
      <c r="AD35">
        <v>0.33500000000000002</v>
      </c>
      <c r="AE35" s="33">
        <f t="shared" si="12"/>
        <v>1.9776119402985075</v>
      </c>
      <c r="AF35" s="32" t="str">
        <f t="shared" si="13"/>
        <v>yes</v>
      </c>
      <c r="AG35" s="33">
        <f t="shared" si="14"/>
        <v>0.66416040100250628</v>
      </c>
    </row>
    <row r="36" spans="2:33" ht="15.75" customHeight="1" thickTop="1" thickBot="1" x14ac:dyDescent="0.25">
      <c r="B36" s="23" t="s">
        <v>93</v>
      </c>
      <c r="C36" s="176">
        <v>5.4966999999999997</v>
      </c>
      <c r="D36" s="15">
        <v>1.2548999999999999</v>
      </c>
      <c r="E36" s="9">
        <f t="shared" si="2"/>
        <v>4.3801896565463387</v>
      </c>
      <c r="F36" s="15"/>
      <c r="G36" s="15"/>
      <c r="H36" s="29">
        <v>0.17100000000000001</v>
      </c>
      <c r="I36" s="29">
        <v>3.3000000000000002E-2</v>
      </c>
      <c r="J36" s="15">
        <v>7.0162000000000004</v>
      </c>
      <c r="K36" s="15">
        <v>1.9238</v>
      </c>
      <c r="L36" s="9">
        <f t="shared" si="3"/>
        <v>3.6470527081817239</v>
      </c>
      <c r="P36" s="14"/>
      <c r="Q36" s="14"/>
      <c r="R36" s="33"/>
      <c r="T36" s="33"/>
      <c r="U36" s="33"/>
      <c r="V36" s="14">
        <f t="shared" si="9"/>
        <v>1.9238</v>
      </c>
      <c r="W36" s="14">
        <f t="shared" si="0"/>
        <v>1.2548999999999999</v>
      </c>
      <c r="X36" s="33">
        <f t="shared" si="10"/>
        <v>0.53303052036018816</v>
      </c>
      <c r="Y36" s="32" t="str">
        <f t="shared" si="1"/>
        <v>yes</v>
      </c>
      <c r="Z36" s="33">
        <f t="shared" si="11"/>
        <v>0.34769726582804866</v>
      </c>
      <c r="AE36" s="33"/>
      <c r="AF36" s="32"/>
      <c r="AG36" s="33"/>
    </row>
    <row r="37" spans="2:33" ht="15.75" customHeight="1" thickTop="1" x14ac:dyDescent="0.2">
      <c r="B37" s="23" t="s">
        <v>94</v>
      </c>
      <c r="C37" s="176">
        <v>3.0819000000000001</v>
      </c>
      <c r="D37" s="15">
        <v>0.44700000000000001</v>
      </c>
      <c r="E37" s="9">
        <f t="shared" si="2"/>
        <v>6.8946308724832219</v>
      </c>
      <c r="F37" s="15">
        <v>2.3534999999999999</v>
      </c>
      <c r="G37" s="15">
        <v>0.28720000000000001</v>
      </c>
      <c r="H37" s="23"/>
      <c r="I37" s="23"/>
      <c r="J37" s="15">
        <v>1.9389000000000001</v>
      </c>
      <c r="K37" s="15">
        <v>0.3342</v>
      </c>
      <c r="L37" s="9">
        <f t="shared" si="3"/>
        <v>5.8016157989228008</v>
      </c>
      <c r="P37" s="14">
        <f t="shared" si="4"/>
        <v>0.44700000000000001</v>
      </c>
      <c r="Q37" s="14">
        <f t="shared" si="5"/>
        <v>0.28720000000000001</v>
      </c>
      <c r="R37" s="33">
        <f t="shared" si="6"/>
        <v>0.55640668523676873</v>
      </c>
      <c r="S37" s="32" t="str">
        <f t="shared" si="7"/>
        <v>yes</v>
      </c>
      <c r="T37" s="33">
        <f t="shared" si="8"/>
        <v>0.35749440715883668</v>
      </c>
      <c r="U37" s="33"/>
      <c r="V37" s="14">
        <f t="shared" si="9"/>
        <v>0.3342</v>
      </c>
      <c r="W37" s="14">
        <f t="shared" si="0"/>
        <v>0.44700000000000001</v>
      </c>
      <c r="X37" s="33">
        <f t="shared" si="10"/>
        <v>-0.25234899328859062</v>
      </c>
      <c r="Y37" s="32" t="str">
        <f t="shared" si="1"/>
        <v>no</v>
      </c>
      <c r="Z37" s="33">
        <f t="shared" si="11"/>
        <v>-0.20150053590568059</v>
      </c>
      <c r="AC37">
        <v>0.3342</v>
      </c>
      <c r="AD37">
        <v>0.28720000000000001</v>
      </c>
      <c r="AE37" s="33">
        <f t="shared" si="12"/>
        <v>0.16364902506963783</v>
      </c>
      <c r="AF37" s="32" t="str">
        <f t="shared" si="13"/>
        <v>yes</v>
      </c>
      <c r="AG37" s="33">
        <f t="shared" si="14"/>
        <v>0.14063435068821062</v>
      </c>
    </row>
    <row r="38" spans="2:33" ht="15.75" customHeight="1" x14ac:dyDescent="0.2">
      <c r="B38" s="23" t="s">
        <v>95</v>
      </c>
      <c r="C38" s="176">
        <v>1.2442</v>
      </c>
      <c r="D38" s="15">
        <v>0.27089999999999997</v>
      </c>
      <c r="E38" s="9">
        <f t="shared" si="2"/>
        <v>4.5928386858619419</v>
      </c>
      <c r="F38" s="15">
        <v>0.84379999999999999</v>
      </c>
      <c r="G38" s="15">
        <v>0.4541</v>
      </c>
      <c r="H38" s="23"/>
      <c r="I38" s="23"/>
      <c r="J38" s="15">
        <v>0.35589999999999999</v>
      </c>
      <c r="K38" s="15">
        <v>0.25769999999999998</v>
      </c>
      <c r="L38" s="9">
        <f t="shared" si="3"/>
        <v>1.3810632518432286</v>
      </c>
      <c r="P38" s="14">
        <f t="shared" si="4"/>
        <v>0.27089999999999997</v>
      </c>
      <c r="Q38" s="14">
        <f t="shared" si="5"/>
        <v>0.4541</v>
      </c>
      <c r="R38" s="33">
        <f t="shared" si="6"/>
        <v>-0.40343536665932622</v>
      </c>
      <c r="S38" s="32" t="str">
        <f t="shared" si="7"/>
        <v>no</v>
      </c>
      <c r="T38" s="33">
        <f t="shared" si="8"/>
        <v>-0.28746273340655898</v>
      </c>
      <c r="U38" s="33"/>
      <c r="V38" s="14">
        <f t="shared" si="9"/>
        <v>0.25769999999999998</v>
      </c>
      <c r="W38" s="14">
        <f t="shared" si="0"/>
        <v>0.27089999999999997</v>
      </c>
      <c r="X38" s="33">
        <f t="shared" si="10"/>
        <v>-4.8726467331118462E-2</v>
      </c>
      <c r="Y38" s="32" t="str">
        <f t="shared" si="1"/>
        <v>no</v>
      </c>
      <c r="Z38" s="33">
        <f t="shared" si="11"/>
        <v>-4.6462513199577581E-2</v>
      </c>
      <c r="AC38">
        <v>0.25769999999999998</v>
      </c>
      <c r="AD38">
        <v>0.4541</v>
      </c>
      <c r="AE38" s="33">
        <f t="shared" si="12"/>
        <v>-0.4325038537767012</v>
      </c>
      <c r="AF38" s="32" t="str">
        <f t="shared" si="13"/>
        <v>no</v>
      </c>
      <c r="AG38" s="33">
        <f t="shared" si="14"/>
        <v>-0.30192159877017677</v>
      </c>
    </row>
    <row r="39" spans="2:33" ht="15.75" customHeight="1" x14ac:dyDescent="0.2">
      <c r="B39" s="23" t="s">
        <v>96</v>
      </c>
      <c r="C39" s="176">
        <v>1.5213000000000001</v>
      </c>
      <c r="D39" s="15">
        <v>0.25209999999999999</v>
      </c>
      <c r="E39" s="9">
        <f t="shared" si="2"/>
        <v>6.0345101150337177</v>
      </c>
      <c r="F39" s="15">
        <v>0.62019999999999997</v>
      </c>
      <c r="G39" s="15">
        <v>0.24199999999999999</v>
      </c>
      <c r="H39" s="23"/>
      <c r="I39" s="23"/>
      <c r="J39" s="15">
        <v>0.64339999999999997</v>
      </c>
      <c r="K39" s="15">
        <v>0.2319</v>
      </c>
      <c r="L39" s="9">
        <f t="shared" si="3"/>
        <v>2.774471755066839</v>
      </c>
      <c r="P39" s="14">
        <f t="shared" si="4"/>
        <v>0.25209999999999999</v>
      </c>
      <c r="Q39" s="14">
        <f t="shared" si="5"/>
        <v>0.24199999999999999</v>
      </c>
      <c r="R39" s="33">
        <f t="shared" si="6"/>
        <v>4.173553719008264E-2</v>
      </c>
      <c r="S39" s="32" t="str">
        <f t="shared" si="7"/>
        <v>yes</v>
      </c>
      <c r="T39" s="33">
        <f t="shared" si="8"/>
        <v>4.0063466878222917E-2</v>
      </c>
      <c r="U39" s="33"/>
      <c r="V39" s="14">
        <f t="shared" si="9"/>
        <v>0.2319</v>
      </c>
      <c r="W39" s="14">
        <f t="shared" si="0"/>
        <v>0.25209999999999999</v>
      </c>
      <c r="X39" s="33">
        <f t="shared" si="10"/>
        <v>-8.0126933756445834E-2</v>
      </c>
      <c r="Y39" s="32" t="str">
        <f t="shared" si="1"/>
        <v>no</v>
      </c>
      <c r="Z39" s="33">
        <f t="shared" si="11"/>
        <v>-7.4182886522218133E-2</v>
      </c>
      <c r="AC39">
        <v>0.2319</v>
      </c>
      <c r="AD39">
        <v>0.24199999999999999</v>
      </c>
      <c r="AE39" s="33">
        <f t="shared" si="12"/>
        <v>-4.173553719008264E-2</v>
      </c>
      <c r="AF39" s="32" t="str">
        <f t="shared" si="13"/>
        <v>no</v>
      </c>
      <c r="AG39" s="33">
        <f t="shared" si="14"/>
        <v>-4.0063466878222917E-2</v>
      </c>
    </row>
    <row r="40" spans="2:33" ht="15.75" customHeight="1" x14ac:dyDescent="0.2">
      <c r="B40" s="23" t="s">
        <v>97</v>
      </c>
      <c r="C40" s="176">
        <v>2.0238999999999998</v>
      </c>
      <c r="D40" s="15">
        <v>0.2853</v>
      </c>
      <c r="E40" s="9">
        <f t="shared" si="2"/>
        <v>7.0939362075008754</v>
      </c>
      <c r="F40" s="15">
        <v>1.0892999999999999</v>
      </c>
      <c r="G40" s="15">
        <v>0.25890000000000002</v>
      </c>
      <c r="H40" s="30"/>
      <c r="I40" s="30"/>
      <c r="J40" s="15">
        <v>1.1158999999999999</v>
      </c>
      <c r="K40" s="15">
        <v>0.27900000000000003</v>
      </c>
      <c r="L40" s="9">
        <f t="shared" si="3"/>
        <v>3.999641577060931</v>
      </c>
      <c r="P40" s="14">
        <f t="shared" si="4"/>
        <v>0.2853</v>
      </c>
      <c r="Q40" s="14">
        <f t="shared" si="5"/>
        <v>0.25890000000000002</v>
      </c>
      <c r="R40" s="33">
        <f t="shared" si="6"/>
        <v>0.10196987253765924</v>
      </c>
      <c r="S40" s="32" t="str">
        <f t="shared" si="7"/>
        <v>yes</v>
      </c>
      <c r="T40" s="33">
        <f t="shared" si="8"/>
        <v>9.2534174553101922E-2</v>
      </c>
      <c r="U40" s="33"/>
      <c r="V40" s="14">
        <f t="shared" si="9"/>
        <v>0.27900000000000003</v>
      </c>
      <c r="W40" s="14">
        <f t="shared" si="0"/>
        <v>0.2853</v>
      </c>
      <c r="X40" s="33">
        <f t="shared" si="10"/>
        <v>-2.2082018927444699E-2</v>
      </c>
      <c r="Y40" s="32" t="str">
        <f t="shared" si="1"/>
        <v>no</v>
      </c>
      <c r="Z40" s="33">
        <f t="shared" si="11"/>
        <v>-2.1604938271604847E-2</v>
      </c>
      <c r="AC40">
        <v>0.27900000000000003</v>
      </c>
      <c r="AD40">
        <v>0.25890000000000002</v>
      </c>
      <c r="AE40" s="33">
        <f t="shared" si="12"/>
        <v>7.7636152954808829E-2</v>
      </c>
      <c r="AF40" s="32" t="str">
        <f t="shared" si="13"/>
        <v>yes</v>
      </c>
      <c r="AG40" s="33">
        <f t="shared" si="14"/>
        <v>7.2043010752688194E-2</v>
      </c>
    </row>
    <row r="41" spans="2:33" ht="15.75" customHeight="1" x14ac:dyDescent="0.2">
      <c r="B41" s="23" t="s">
        <v>98</v>
      </c>
      <c r="C41" s="176">
        <v>1.9457</v>
      </c>
      <c r="D41" s="15">
        <v>0.27989999999999998</v>
      </c>
      <c r="E41" s="9">
        <f t="shared" si="2"/>
        <v>6.9514112182922476</v>
      </c>
      <c r="F41" s="15">
        <v>0.97529999999999994</v>
      </c>
      <c r="G41" s="15">
        <v>0.24349999999999999</v>
      </c>
      <c r="H41" s="23"/>
      <c r="I41" s="23"/>
      <c r="J41" s="15">
        <v>0.96760000000000002</v>
      </c>
      <c r="K41" s="15">
        <v>0.2843</v>
      </c>
      <c r="L41" s="9">
        <f t="shared" si="3"/>
        <v>3.4034470629616602</v>
      </c>
      <c r="P41" s="14">
        <f t="shared" si="4"/>
        <v>0.27989999999999998</v>
      </c>
      <c r="Q41" s="14">
        <f t="shared" si="5"/>
        <v>0.24349999999999999</v>
      </c>
      <c r="R41" s="33">
        <f t="shared" si="6"/>
        <v>0.14948665297741268</v>
      </c>
      <c r="S41" s="32" t="str">
        <f t="shared" si="7"/>
        <v>yes</v>
      </c>
      <c r="T41" s="33">
        <f t="shared" si="8"/>
        <v>0.13004644515898531</v>
      </c>
      <c r="U41" s="33"/>
      <c r="V41" s="14">
        <f t="shared" si="9"/>
        <v>0.2843</v>
      </c>
      <c r="W41" s="14">
        <f t="shared" si="0"/>
        <v>0.27989999999999998</v>
      </c>
      <c r="X41" s="33">
        <f t="shared" si="10"/>
        <v>1.5719899964273008E-2</v>
      </c>
      <c r="Y41" s="32" t="str">
        <f t="shared" si="1"/>
        <v>yes</v>
      </c>
      <c r="Z41" s="33">
        <f t="shared" si="11"/>
        <v>1.5476609215617358E-2</v>
      </c>
      <c r="AC41">
        <v>0.2843</v>
      </c>
      <c r="AD41">
        <v>0.24349999999999999</v>
      </c>
      <c r="AE41" s="33">
        <f t="shared" si="12"/>
        <v>0.16755646817248462</v>
      </c>
      <c r="AF41" s="32" t="str">
        <f t="shared" si="13"/>
        <v>yes</v>
      </c>
      <c r="AG41" s="33">
        <f t="shared" si="14"/>
        <v>0.14351037636299685</v>
      </c>
    </row>
    <row r="42" spans="2:33" ht="15.75" customHeight="1" x14ac:dyDescent="0.2">
      <c r="B42" s="23" t="s">
        <v>99</v>
      </c>
      <c r="C42" s="176">
        <v>1.9990000000000001</v>
      </c>
      <c r="D42" s="15">
        <v>0.26240000000000002</v>
      </c>
      <c r="E42" s="9">
        <f t="shared" si="2"/>
        <v>7.618140243902439</v>
      </c>
      <c r="F42" s="15">
        <v>0.9839</v>
      </c>
      <c r="G42" s="15">
        <v>0.2321</v>
      </c>
      <c r="H42" s="30"/>
      <c r="I42" s="30"/>
      <c r="J42" s="15">
        <v>1.1654</v>
      </c>
      <c r="K42" s="15">
        <v>0.2581</v>
      </c>
      <c r="L42" s="9">
        <f t="shared" si="3"/>
        <v>4.515304145679969</v>
      </c>
      <c r="P42" s="14">
        <f t="shared" si="4"/>
        <v>0.26240000000000002</v>
      </c>
      <c r="Q42" s="14">
        <f t="shared" si="5"/>
        <v>0.2321</v>
      </c>
      <c r="R42" s="33">
        <f t="shared" si="6"/>
        <v>0.13054717794054296</v>
      </c>
      <c r="S42" s="32" t="str">
        <f t="shared" si="7"/>
        <v>yes</v>
      </c>
      <c r="T42" s="33">
        <f t="shared" si="8"/>
        <v>0.11547256097560983</v>
      </c>
      <c r="U42" s="33"/>
      <c r="V42" s="14">
        <f t="shared" si="9"/>
        <v>0.2581</v>
      </c>
      <c r="W42" s="14">
        <f t="shared" si="0"/>
        <v>0.26240000000000002</v>
      </c>
      <c r="X42" s="33">
        <f t="shared" si="10"/>
        <v>-1.6387195121951317E-2</v>
      </c>
      <c r="Y42" s="32" t="str">
        <f t="shared" si="1"/>
        <v>no</v>
      </c>
      <c r="Z42" s="33">
        <f t="shared" si="11"/>
        <v>-1.612298462692173E-2</v>
      </c>
      <c r="AC42">
        <v>0.2581</v>
      </c>
      <c r="AD42">
        <v>0.2321</v>
      </c>
      <c r="AE42" s="33">
        <f t="shared" si="12"/>
        <v>0.11202068074105986</v>
      </c>
      <c r="AF42" s="32" t="str">
        <f t="shared" si="13"/>
        <v>yes</v>
      </c>
      <c r="AG42" s="33">
        <f t="shared" si="14"/>
        <v>0.1007361487795428</v>
      </c>
    </row>
    <row r="43" spans="2:33" ht="15.75" customHeight="1" x14ac:dyDescent="0.2">
      <c r="B43" s="23" t="s">
        <v>100</v>
      </c>
      <c r="C43" s="176"/>
      <c r="D43" s="15"/>
      <c r="E43" s="15"/>
      <c r="F43" s="15"/>
      <c r="G43" s="15"/>
      <c r="H43" s="30"/>
      <c r="I43" s="30"/>
      <c r="J43" s="15">
        <v>4.0456000000000003</v>
      </c>
      <c r="K43" s="15">
        <v>0.48649999999999999</v>
      </c>
      <c r="L43" s="9">
        <f t="shared" si="3"/>
        <v>8.3157245632065777</v>
      </c>
      <c r="V43" s="14"/>
      <c r="W43" s="14"/>
      <c r="Z43" s="33"/>
      <c r="AE43" s="33"/>
      <c r="AF43" s="32"/>
      <c r="AG43" s="33"/>
    </row>
    <row r="44" spans="2:33" ht="15.75" customHeight="1" x14ac:dyDescent="0.2">
      <c r="B44" s="23" t="s">
        <v>101</v>
      </c>
      <c r="C44" s="176"/>
      <c r="D44" s="15"/>
      <c r="E44" s="15"/>
      <c r="F44" s="15"/>
      <c r="G44" s="15"/>
      <c r="H44" s="30"/>
      <c r="I44" s="30"/>
      <c r="J44" s="15">
        <v>2.2081</v>
      </c>
      <c r="K44" s="15">
        <v>0.36499999999999999</v>
      </c>
      <c r="L44" s="9">
        <f t="shared" si="3"/>
        <v>6.0495890410958904</v>
      </c>
      <c r="V44" s="14"/>
      <c r="W44" s="14"/>
      <c r="Z44" s="33"/>
      <c r="AE44" s="33"/>
      <c r="AF44" s="32"/>
      <c r="AG44" s="33"/>
    </row>
    <row r="45" spans="2:33" ht="15.75" customHeight="1" x14ac:dyDescent="0.2">
      <c r="B45" s="23" t="s">
        <v>102</v>
      </c>
      <c r="C45" s="176"/>
      <c r="D45" s="15"/>
      <c r="E45" s="15"/>
      <c r="F45" s="15"/>
      <c r="G45" s="15"/>
      <c r="H45" s="30"/>
      <c r="I45" s="30"/>
      <c r="J45" s="15">
        <v>1.6126</v>
      </c>
      <c r="K45" s="15">
        <v>0.29880000000000001</v>
      </c>
      <c r="L45" s="9">
        <f t="shared" si="3"/>
        <v>5.3969210174029447</v>
      </c>
      <c r="V45" s="14"/>
      <c r="W45" s="14"/>
      <c r="Z45" s="33"/>
      <c r="AE45" s="33"/>
      <c r="AF45" s="32"/>
      <c r="AG45" s="33"/>
    </row>
    <row r="46" spans="2:33" ht="15.75" customHeight="1" x14ac:dyDescent="0.2">
      <c r="B46" s="23" t="s">
        <v>103</v>
      </c>
      <c r="C46" s="177"/>
      <c r="D46" s="23"/>
      <c r="E46" s="23"/>
      <c r="F46" s="23"/>
      <c r="G46" s="23"/>
      <c r="H46" s="23"/>
      <c r="I46" s="23"/>
      <c r="J46" s="15">
        <v>0.99350000000000005</v>
      </c>
      <c r="K46" s="15">
        <v>0.26150000000000001</v>
      </c>
      <c r="L46" s="9">
        <f t="shared" si="3"/>
        <v>3.7992351816443595</v>
      </c>
      <c r="V46" s="14"/>
      <c r="W46" s="14"/>
      <c r="Z46" s="33"/>
      <c r="AE46" s="33"/>
      <c r="AF46" s="32"/>
      <c r="AG46" s="33"/>
    </row>
    <row r="49" spans="15:33" ht="15.75" customHeight="1" x14ac:dyDescent="0.2">
      <c r="O49" t="s">
        <v>148</v>
      </c>
      <c r="P49" s="14">
        <f>MAX(P4:P42)</f>
        <v>2.3986999999999998</v>
      </c>
      <c r="Q49" s="14">
        <f t="shared" ref="Q49:Z49" si="15">MAX(Q4:Q42)</f>
        <v>2.6993</v>
      </c>
      <c r="R49" s="33">
        <f t="shared" si="15"/>
        <v>1.883254716981132</v>
      </c>
      <c r="S49" s="14"/>
      <c r="T49" s="33">
        <f t="shared" si="15"/>
        <v>0.65316973415132928</v>
      </c>
      <c r="U49" s="14"/>
      <c r="V49" s="14">
        <f t="shared" si="15"/>
        <v>2.4424999999999999</v>
      </c>
      <c r="W49" s="14">
        <f t="shared" si="15"/>
        <v>2.3986999999999998</v>
      </c>
      <c r="X49" s="33">
        <f t="shared" si="15"/>
        <v>0.6203452527743526</v>
      </c>
      <c r="Y49" s="14"/>
      <c r="Z49" s="33">
        <f t="shared" si="15"/>
        <v>0.38284757628795374</v>
      </c>
      <c r="AA49" s="33"/>
      <c r="AB49" s="33"/>
      <c r="AC49" s="33">
        <f t="shared" ref="AC49:AG49" si="16">MAX(AC4:AC42)</f>
        <v>2.4424999999999999</v>
      </c>
      <c r="AD49" s="33">
        <f t="shared" si="16"/>
        <v>2.6993</v>
      </c>
      <c r="AE49" s="33">
        <f t="shared" si="16"/>
        <v>1.9776119402985075</v>
      </c>
      <c r="AF49" s="33"/>
      <c r="AG49" s="33">
        <f t="shared" si="16"/>
        <v>0.66416040100250628</v>
      </c>
    </row>
    <row r="50" spans="15:33" ht="15.75" customHeight="1" x14ac:dyDescent="0.2">
      <c r="O50" t="s">
        <v>149</v>
      </c>
      <c r="P50" s="14">
        <f>MIN(P4:P42)</f>
        <v>3.8800000000000001E-2</v>
      </c>
      <c r="Q50" s="14">
        <f t="shared" ref="Q50:Z50" si="17">MIN(Q4:Q42)</f>
        <v>2.0500000000000001E-2</v>
      </c>
      <c r="R50" s="33">
        <f t="shared" si="17"/>
        <v>-0.40343536665932622</v>
      </c>
      <c r="S50" s="14"/>
      <c r="T50" s="33">
        <f t="shared" si="17"/>
        <v>-0.28746273340655898</v>
      </c>
      <c r="U50" s="14"/>
      <c r="V50" s="14">
        <f t="shared" si="17"/>
        <v>2.5899999999999999E-2</v>
      </c>
      <c r="W50" s="14">
        <f t="shared" si="17"/>
        <v>3.8800000000000001E-2</v>
      </c>
      <c r="X50" s="33">
        <f t="shared" si="17"/>
        <v>-0.42985685071574642</v>
      </c>
      <c r="Y50" s="14"/>
      <c r="Z50" s="33">
        <f t="shared" si="17"/>
        <v>-0.30062929061784899</v>
      </c>
      <c r="AA50" s="33"/>
      <c r="AB50" s="33"/>
      <c r="AC50" s="33">
        <f t="shared" ref="AC50:AG50" si="18">MIN(AC4:AC42)</f>
        <v>2.5899999999999999E-2</v>
      </c>
      <c r="AD50" s="33">
        <f t="shared" si="18"/>
        <v>2.0500000000000001E-2</v>
      </c>
      <c r="AE50" s="33">
        <f t="shared" si="18"/>
        <v>-0.45531724754244862</v>
      </c>
      <c r="AF50" s="33"/>
      <c r="AG50" s="33">
        <f t="shared" si="18"/>
        <v>-0.31286459932453181</v>
      </c>
    </row>
    <row r="51" spans="15:33" ht="15.75" customHeight="1" x14ac:dyDescent="0.2">
      <c r="O51" t="s">
        <v>150</v>
      </c>
      <c r="P51" s="14">
        <f>AVERAGE(P4:P42)</f>
        <v>0.38316052631578945</v>
      </c>
      <c r="Q51" s="14">
        <f t="shared" ref="Q51:Z51" si="19">AVERAGE(Q4:Q42)</f>
        <v>0.32762105263157904</v>
      </c>
      <c r="R51" s="33">
        <f t="shared" si="19"/>
        <v>0.31073958765767246</v>
      </c>
      <c r="S51" s="14"/>
      <c r="T51" s="33">
        <f t="shared" si="19"/>
        <v>0.1769530458200681</v>
      </c>
      <c r="U51" s="14"/>
      <c r="V51" s="14">
        <f t="shared" si="19"/>
        <v>0.41708974358974349</v>
      </c>
      <c r="W51" s="14">
        <f t="shared" si="19"/>
        <v>0.40551282051282045</v>
      </c>
      <c r="X51" s="33">
        <f t="shared" si="19"/>
        <v>-2.3028631969118765E-2</v>
      </c>
      <c r="Y51" s="14"/>
      <c r="Z51" s="33">
        <f t="shared" si="19"/>
        <v>-2.4654142669594623E-2</v>
      </c>
      <c r="AA51" s="33"/>
      <c r="AB51" s="33"/>
      <c r="AC51" s="33">
        <f t="shared" ref="AC51:AG51" si="20">AVERAGE(AC4:AC42)</f>
        <v>0.37743947368421049</v>
      </c>
      <c r="AD51" s="33">
        <f t="shared" si="20"/>
        <v>0.32762105263157904</v>
      </c>
      <c r="AE51" s="33">
        <f t="shared" si="20"/>
        <v>0.24130899027370278</v>
      </c>
      <c r="AF51" s="33"/>
      <c r="AG51" s="33">
        <f t="shared" si="20"/>
        <v>0.1407794442770661</v>
      </c>
    </row>
    <row r="52" spans="15:33" ht="15.75" customHeight="1" x14ac:dyDescent="0.2">
      <c r="O52" t="s">
        <v>135</v>
      </c>
      <c r="P52" s="14">
        <f>SUM(P4:P42)</f>
        <v>14.560099999999998</v>
      </c>
      <c r="Q52" s="14">
        <f t="shared" ref="Q52:Z52" si="21">SUM(Q4:Q42)</f>
        <v>12.449600000000004</v>
      </c>
      <c r="R52" s="33">
        <f t="shared" si="21"/>
        <v>11.808104330991553</v>
      </c>
      <c r="S52" s="14"/>
      <c r="T52" s="33">
        <f t="shared" si="21"/>
        <v>6.7242157411625874</v>
      </c>
      <c r="U52" s="14"/>
      <c r="V52" s="14">
        <f t="shared" si="21"/>
        <v>16.266499999999997</v>
      </c>
      <c r="W52" s="14">
        <f t="shared" si="21"/>
        <v>15.814999999999998</v>
      </c>
      <c r="X52" s="33">
        <f t="shared" si="21"/>
        <v>-0.89811664679563186</v>
      </c>
      <c r="Y52" s="14"/>
      <c r="Z52" s="33">
        <f t="shared" si="21"/>
        <v>-0.96151156411419036</v>
      </c>
      <c r="AA52" s="33"/>
      <c r="AB52" s="33"/>
      <c r="AC52" s="33">
        <f t="shared" ref="AC52:AG52" si="22">SUM(AC4:AC42)</f>
        <v>14.342699999999999</v>
      </c>
      <c r="AD52" s="33">
        <f t="shared" si="22"/>
        <v>12.449600000000004</v>
      </c>
      <c r="AE52" s="33">
        <f t="shared" si="22"/>
        <v>9.169741630400706</v>
      </c>
      <c r="AF52" s="33"/>
      <c r="AG52" s="33">
        <f t="shared" si="22"/>
        <v>5.3496188825285111</v>
      </c>
    </row>
  </sheetData>
  <mergeCells count="4">
    <mergeCell ref="F2:G2"/>
    <mergeCell ref="H2:I2"/>
    <mergeCell ref="V1:Z1"/>
    <mergeCell ref="O1:T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between" id="{9876856E-1926-4D7E-BB77-4A14BCFE2A71}">
            <xm:f>0</xm:f>
            <xm:f>'/Applications/Microsoft Excel.app/\Users\Ghasak\Desktop\[Multivariate seril correlation models.xlsx]Explanations'!#REF!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between" id="{8E2DB210-7A33-4F7B-939B-A1BACB92C47D}">
            <xm:f>0</xm:f>
            <xm:f>'/Applications/Microsoft Excel.app/\Users\Ghasak\Desktop\[Multivariate seril correlation models.xlsx]Explanations'!#REF!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" operator="between" id="{70CEB51D-979E-47DA-BB01-80B86DC9CDA2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FF00"/>
                </patternFill>
              </fill>
            </x14:dxf>
          </x14:cfRule>
          <x14:cfRule type="cellIs" priority="12" operator="between" id="{82FD44E8-7927-4D3A-B049-1917FEF62BA1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FF00"/>
                </patternFill>
              </fill>
            </x14:dxf>
          </x14:cfRule>
          <x14:cfRule type="cellIs" priority="13" operator="between" id="{8239D59B-1C70-4997-94EA-772F629BC872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2265F00-4E3D-4F34-8985-DC3362FA61CC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lessThan" id="{9799A0D3-1D1F-41A6-8EF7-77485EE62B07}">
            <xm:f>'/Applications/Microsoft Excel.app/\Users\Ghasak\Desktop\[Multivariate seril correlation models.xlsx]Explanations'!#REF!</xm:f>
            <x14:dxf>
              <fill>
                <patternFill>
                  <bgColor rgb="FF00B050"/>
                </patternFill>
              </fill>
            </x14:dxf>
          </x14:cfRule>
          <x14:cfRule type="cellIs" priority="16" operator="greaterThan" id="{CE4DD889-2E04-4BAC-9001-B88E69054A85}">
            <xm:f>'/Applications/Microsoft Excel.app/\Users\Ghasak\Desktop\[Multivariate seril correlation models.xlsx]Explanations'!#REF!</xm:f>
            <x14:dxf>
              <fill>
                <patternFill>
                  <bgColor rgb="FF00B050"/>
                </patternFill>
              </fill>
            </x14:dxf>
          </x14:cfRule>
          <xm:sqref>E4:E42</xm:sqref>
        </x14:conditionalFormatting>
        <x14:conditionalFormatting xmlns:xm="http://schemas.microsoft.com/office/excel/2006/main">
          <x14:cfRule type="cellIs" priority="1" operator="between" id="{BDD35BC3-FB03-492C-B722-774BC5A0E74B}">
            <xm:f>0</xm:f>
            <xm:f>'/Applications/Microsoft Excel.app/\Users\Ghasak\Desktop\[Multivariate seril correlation models.xlsx]Explanations'!#REF!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308DCE15-F860-471F-A3C5-D6AEA7665CB4}">
            <xm:f>0</xm:f>
            <xm:f>'/Applications/Microsoft Excel.app/\Users\Ghasak\Desktop\[Multivariate seril correlation models.xlsx]Explanations'!#REF!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A701FE3-DC90-4A35-A850-3B49C1C83359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between" id="{B0D0EC3A-7D6D-4B7E-918A-3D6939CA329C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FF00"/>
                </patternFill>
              </fill>
            </x14:dxf>
          </x14:cfRule>
          <x14:cfRule type="cellIs" priority="5" operator="between" id="{5DE82008-F50D-4EBE-9B34-89C719679381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between" id="{BB56A05E-DF50-4965-B6BE-69BB28C2A71B}">
            <xm:f>'/Applications/Microsoft Excel.app/\Users\Ghasak\Desktop\[Multivariate seril correlation models.xlsx]Explanations'!#REF!</xm:f>
            <xm:f>'/Applications/Microsoft Excel.app/\Users\Ghasak\Desktop\[Multivariate seril correlation models.xlsx]Explanations'!#REF!</xm:f>
            <x14:dxf>
              <fill>
                <patternFill>
                  <bgColor rgb="FFFFC000"/>
                </patternFill>
              </fill>
            </x14:dxf>
          </x14:cfRule>
          <x14:cfRule type="cellIs" priority="7" operator="lessThan" id="{C4736D80-2B3A-4A4D-A7E0-3F1CEADD148E}">
            <xm:f>'/Applications/Microsoft Excel.app/\Users\Ghasak\Desktop\[Multivariate seril correlation models.xlsx]Explanations'!#REF!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greaterThan" id="{312CF1AC-8E2B-404C-B74D-E6D37683B3DD}">
            <xm:f>'/Applications/Microsoft Excel.app/\Users\Ghasak\Desktop\[Multivariate seril correlation models.xlsx]Explanations'!#REF!</xm:f>
            <x14:dxf>
              <fill>
                <patternFill>
                  <bgColor rgb="FF00B050"/>
                </patternFill>
              </fill>
            </x14:dxf>
          </x14:cfRule>
          <xm:sqref>L4:L46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2" workbookViewId="0">
      <selection activeCell="Z29" sqref="Z29"/>
    </sheetView>
  </sheetViews>
  <sheetFormatPr baseColWidth="10" defaultColWidth="8.83203125" defaultRowHeight="15" x14ac:dyDescent="0.2"/>
  <cols>
    <col min="1" max="1" width="47" bestFit="1" customWidth="1"/>
    <col min="2" max="2" width="12.1640625" style="181" bestFit="1" customWidth="1"/>
    <col min="3" max="3" width="9.5" style="170" bestFit="1" customWidth="1"/>
    <col min="4" max="4" width="6.1640625" style="170" bestFit="1" customWidth="1"/>
    <col min="5" max="5" width="8.1640625" style="170" bestFit="1" customWidth="1"/>
    <col min="6" max="6" width="6.1640625" style="170" bestFit="1" customWidth="1"/>
    <col min="7" max="7" width="8" style="170" bestFit="1" customWidth="1"/>
    <col min="8" max="8" width="8.33203125" style="170" bestFit="1" customWidth="1"/>
    <col min="9" max="9" width="10.1640625" bestFit="1" customWidth="1"/>
    <col min="12" max="12" width="6.5" customWidth="1"/>
    <col min="15" max="15" width="5.33203125" bestFit="1" customWidth="1"/>
    <col min="16" max="16" width="12" bestFit="1" customWidth="1"/>
    <col min="17" max="17" width="10.1640625" bestFit="1" customWidth="1"/>
    <col min="18" max="18" width="7.5" bestFit="1" customWidth="1"/>
    <col min="23" max="23" width="13.83203125" customWidth="1"/>
  </cols>
  <sheetData>
    <row r="1" spans="1:25" ht="16" x14ac:dyDescent="0.2">
      <c r="I1" s="173"/>
      <c r="J1" s="173"/>
      <c r="K1" s="174"/>
      <c r="L1" s="174"/>
      <c r="M1" s="199" t="s">
        <v>254</v>
      </c>
      <c r="N1" s="199"/>
      <c r="O1" s="199"/>
      <c r="P1" s="199"/>
      <c r="Q1" s="199"/>
      <c r="T1" t="s">
        <v>256</v>
      </c>
    </row>
    <row r="2" spans="1:25" ht="16" x14ac:dyDescent="0.2">
      <c r="A2" s="22" t="s">
        <v>12</v>
      </c>
      <c r="B2" s="179" t="s">
        <v>42</v>
      </c>
      <c r="C2" s="173" t="s">
        <v>106</v>
      </c>
      <c r="D2" s="173" t="s">
        <v>249</v>
      </c>
      <c r="E2" s="178" t="s">
        <v>115</v>
      </c>
      <c r="F2" s="178" t="s">
        <v>248</v>
      </c>
      <c r="G2" s="173" t="s">
        <v>250</v>
      </c>
      <c r="H2" s="173" t="s">
        <v>252</v>
      </c>
      <c r="I2" s="173" t="s">
        <v>251</v>
      </c>
      <c r="J2" s="173" t="s">
        <v>253</v>
      </c>
      <c r="K2" s="24"/>
      <c r="L2" s="24"/>
      <c r="M2" s="173" t="s">
        <v>249</v>
      </c>
      <c r="N2" s="178" t="s">
        <v>248</v>
      </c>
      <c r="P2" t="s">
        <v>255</v>
      </c>
      <c r="T2" s="178" t="s">
        <v>248</v>
      </c>
      <c r="U2" s="173" t="s">
        <v>252</v>
      </c>
    </row>
    <row r="3" spans="1:25" ht="16" x14ac:dyDescent="0.2">
      <c r="A3" s="169" t="s">
        <v>110</v>
      </c>
      <c r="B3" s="180" t="s">
        <v>47</v>
      </c>
      <c r="C3" s="61">
        <v>-23.497299999999999</v>
      </c>
      <c r="D3" s="61">
        <v>2.3668999999999998</v>
      </c>
      <c r="E3" s="61">
        <v>-24.224699999999999</v>
      </c>
      <c r="F3" s="61">
        <v>2.4424999999999999</v>
      </c>
      <c r="G3" s="176">
        <v>-24.766400000000001</v>
      </c>
      <c r="H3" s="176">
        <v>1.6473</v>
      </c>
      <c r="I3" s="182">
        <v>-14.173999999999999</v>
      </c>
      <c r="J3" s="182">
        <v>2.238</v>
      </c>
      <c r="K3" s="183"/>
      <c r="L3" s="183"/>
      <c r="M3" s="61">
        <v>2.3668999999999998</v>
      </c>
      <c r="N3" s="61">
        <v>2.4424999999999999</v>
      </c>
      <c r="O3" s="184">
        <f>(N3-M3)/N3</f>
        <v>3.095189355168889E-2</v>
      </c>
      <c r="P3" t="str">
        <f>IF(N3&gt;M3,"efficient","not efficient")</f>
        <v>efficient</v>
      </c>
      <c r="Q3">
        <f>IF(P3="efficient",1,0)</f>
        <v>1</v>
      </c>
      <c r="R3">
        <v>1</v>
      </c>
      <c r="T3" s="61">
        <v>2.4424999999999999</v>
      </c>
      <c r="U3" s="176">
        <v>1.6473</v>
      </c>
      <c r="V3" s="184">
        <f>(T3-U3)/U3</f>
        <v>0.48272931463607111</v>
      </c>
      <c r="W3" s="97" t="str">
        <f>IF(T3&gt;U3,"efficient","not efficient")</f>
        <v>efficient</v>
      </c>
      <c r="X3" s="97">
        <f>IF(W3="efficient",1,0)</f>
        <v>1</v>
      </c>
      <c r="Y3">
        <v>1</v>
      </c>
    </row>
    <row r="4" spans="1:25" ht="16" x14ac:dyDescent="0.2">
      <c r="A4" s="169" t="s">
        <v>21</v>
      </c>
      <c r="B4" s="180" t="s">
        <v>49</v>
      </c>
      <c r="C4" s="61">
        <v>2.4927999999999999</v>
      </c>
      <c r="D4" s="61">
        <v>0.2437</v>
      </c>
      <c r="E4" s="61">
        <v>2.5640000000000001</v>
      </c>
      <c r="F4" s="61">
        <v>0.25009999999999999</v>
      </c>
      <c r="G4" s="176">
        <v>2.6318000000000001</v>
      </c>
      <c r="H4" s="176">
        <v>0.1678</v>
      </c>
      <c r="I4" s="182">
        <v>1.54</v>
      </c>
      <c r="J4" s="182">
        <v>0.23100000000000001</v>
      </c>
      <c r="K4" s="183"/>
      <c r="L4" s="183"/>
      <c r="M4" s="61">
        <v>0.2437</v>
      </c>
      <c r="N4" s="61">
        <v>0.25009999999999999</v>
      </c>
      <c r="O4" s="184">
        <f t="shared" ref="O4:O41" si="0">(N4-M4)/N4</f>
        <v>2.5589764094362213E-2</v>
      </c>
      <c r="P4" s="97" t="str">
        <f t="shared" ref="P4:P45" si="1">IF(N4&gt;M4,"efficient","not efficient")</f>
        <v>efficient</v>
      </c>
      <c r="Q4" s="97">
        <f t="shared" ref="Q4:Q45" si="2">IF(P4="efficient",1,0)</f>
        <v>1</v>
      </c>
      <c r="R4">
        <v>1</v>
      </c>
      <c r="T4" s="61">
        <v>0.25009999999999999</v>
      </c>
      <c r="U4" s="176">
        <v>0.1678</v>
      </c>
      <c r="V4" s="184">
        <f t="shared" ref="V4:V31" si="3">(T4-U4)/U4</f>
        <v>0.49046483909415961</v>
      </c>
      <c r="W4" s="97" t="str">
        <f t="shared" ref="W4:W31" si="4">IF(T4&gt;U4,"efficient","not efficient")</f>
        <v>efficient</v>
      </c>
      <c r="X4" s="97">
        <f t="shared" ref="X4:X31" si="5">IF(W4="efficient",1,0)</f>
        <v>1</v>
      </c>
      <c r="Y4">
        <v>1</v>
      </c>
    </row>
    <row r="5" spans="1:25" ht="16" x14ac:dyDescent="0.2">
      <c r="A5" s="169" t="s">
        <v>22</v>
      </c>
      <c r="B5" s="180" t="s">
        <v>51</v>
      </c>
      <c r="C5" s="61">
        <v>0.48580000000000001</v>
      </c>
      <c r="D5" s="61">
        <v>0.1598</v>
      </c>
      <c r="E5" s="61">
        <v>0.45569999999999999</v>
      </c>
      <c r="F5" s="61">
        <v>0.1661</v>
      </c>
      <c r="G5" s="176">
        <v>0.58409999999999995</v>
      </c>
      <c r="H5" s="176">
        <v>0.104</v>
      </c>
      <c r="I5" s="182">
        <v>0.35099999999999998</v>
      </c>
      <c r="J5" s="182">
        <v>0.14000000000000001</v>
      </c>
      <c r="K5" s="183"/>
      <c r="L5" s="183"/>
      <c r="M5" s="61">
        <v>0.1598</v>
      </c>
      <c r="N5" s="61">
        <v>0.1661</v>
      </c>
      <c r="O5" s="184">
        <f t="shared" si="0"/>
        <v>3.7928958458759786E-2</v>
      </c>
      <c r="P5" s="97" t="str">
        <f t="shared" si="1"/>
        <v>efficient</v>
      </c>
      <c r="Q5" s="97">
        <f t="shared" si="2"/>
        <v>1</v>
      </c>
      <c r="R5">
        <v>1</v>
      </c>
      <c r="T5" s="61">
        <v>0.1661</v>
      </c>
      <c r="U5" s="176">
        <v>0.104</v>
      </c>
      <c r="V5" s="184">
        <f t="shared" si="3"/>
        <v>0.59711538461538471</v>
      </c>
      <c r="W5" s="97" t="str">
        <f t="shared" si="4"/>
        <v>efficient</v>
      </c>
      <c r="X5" s="97">
        <f t="shared" si="5"/>
        <v>1</v>
      </c>
      <c r="Y5" s="97">
        <v>1</v>
      </c>
    </row>
    <row r="6" spans="1:25" ht="16" x14ac:dyDescent="0.2">
      <c r="A6" s="169" t="s">
        <v>23</v>
      </c>
      <c r="B6" s="180" t="s">
        <v>53</v>
      </c>
      <c r="C6" s="61">
        <v>-0.61970000000000003</v>
      </c>
      <c r="D6" s="61">
        <v>0.2014</v>
      </c>
      <c r="E6" s="61">
        <v>-0.56259999999999999</v>
      </c>
      <c r="F6" s="61">
        <v>0.21429999999999999</v>
      </c>
      <c r="G6" s="176">
        <v>-0.62509999999999999</v>
      </c>
      <c r="H6" s="176">
        <v>0.1487</v>
      </c>
      <c r="I6" s="182">
        <v>-0.94299999999999995</v>
      </c>
      <c r="J6" s="182">
        <v>0.18099999999999999</v>
      </c>
      <c r="K6" s="183"/>
      <c r="L6" s="183"/>
      <c r="M6" s="61">
        <v>0.2014</v>
      </c>
      <c r="N6" s="61">
        <v>0.21429999999999999</v>
      </c>
      <c r="O6" s="184">
        <f t="shared" si="0"/>
        <v>6.0195986934204367E-2</v>
      </c>
      <c r="P6" s="97" t="str">
        <f t="shared" si="1"/>
        <v>efficient</v>
      </c>
      <c r="Q6" s="97">
        <f t="shared" si="2"/>
        <v>1</v>
      </c>
      <c r="R6">
        <v>1</v>
      </c>
      <c r="T6" s="61">
        <v>0.21429999999999999</v>
      </c>
      <c r="U6" s="176">
        <v>0.1487</v>
      </c>
      <c r="V6" s="184">
        <f t="shared" si="3"/>
        <v>0.441156691324815</v>
      </c>
      <c r="W6" s="97" t="str">
        <f t="shared" si="4"/>
        <v>efficient</v>
      </c>
      <c r="X6" s="97">
        <f t="shared" si="5"/>
        <v>1</v>
      </c>
      <c r="Y6" s="97">
        <v>1</v>
      </c>
    </row>
    <row r="7" spans="1:25" ht="16" x14ac:dyDescent="0.2">
      <c r="A7" s="169" t="s">
        <v>246</v>
      </c>
      <c r="B7" s="180" t="s">
        <v>55</v>
      </c>
      <c r="C7" s="61">
        <v>0.89700000000000002</v>
      </c>
      <c r="D7" s="61">
        <v>0.1353</v>
      </c>
      <c r="E7" s="61">
        <v>0.8518</v>
      </c>
      <c r="F7" s="61">
        <v>0.13569999999999999</v>
      </c>
      <c r="G7" s="176">
        <v>0.91769999999999996</v>
      </c>
      <c r="H7" s="176">
        <v>0.10199999999999999</v>
      </c>
      <c r="I7" s="182">
        <v>1.0720000000000001</v>
      </c>
      <c r="J7" s="182">
        <v>0.14899999999999999</v>
      </c>
      <c r="K7" s="183"/>
      <c r="L7" s="183"/>
      <c r="M7" s="61">
        <v>0.1353</v>
      </c>
      <c r="N7" s="61">
        <v>0.13569999999999999</v>
      </c>
      <c r="O7" s="184">
        <f t="shared" si="0"/>
        <v>2.947678703021251E-3</v>
      </c>
      <c r="P7" s="97" t="str">
        <f t="shared" si="1"/>
        <v>efficient</v>
      </c>
      <c r="Q7" s="97">
        <f t="shared" si="2"/>
        <v>1</v>
      </c>
      <c r="R7">
        <v>1</v>
      </c>
      <c r="T7" s="61">
        <v>0.13569999999999999</v>
      </c>
      <c r="U7" s="176">
        <v>0.10199999999999999</v>
      </c>
      <c r="V7" s="184">
        <f t="shared" si="3"/>
        <v>0.33039215686274503</v>
      </c>
      <c r="W7" s="97" t="str">
        <f t="shared" si="4"/>
        <v>efficient</v>
      </c>
      <c r="X7" s="97">
        <f t="shared" si="5"/>
        <v>1</v>
      </c>
      <c r="Y7" s="97">
        <v>1</v>
      </c>
    </row>
    <row r="8" spans="1:25" ht="16" x14ac:dyDescent="0.2">
      <c r="A8" s="169" t="s">
        <v>25</v>
      </c>
      <c r="B8" s="180" t="s">
        <v>57</v>
      </c>
      <c r="C8" s="61">
        <v>0.14940000000000001</v>
      </c>
      <c r="D8" s="61">
        <v>5.7500000000000002E-2</v>
      </c>
      <c r="E8" s="61">
        <v>0.14019999999999999</v>
      </c>
      <c r="F8" s="61">
        <v>5.7599999999999998E-2</v>
      </c>
      <c r="G8" s="176">
        <v>0.14269999999999999</v>
      </c>
      <c r="H8" s="176">
        <v>3.7699999999999997E-2</v>
      </c>
      <c r="I8" s="182">
        <v>0.20899999999999999</v>
      </c>
      <c r="J8" s="182">
        <v>5.0999999999999997E-2</v>
      </c>
      <c r="K8" s="183"/>
      <c r="L8" s="183"/>
      <c r="M8" s="61">
        <v>5.7500000000000002E-2</v>
      </c>
      <c r="N8" s="61">
        <v>5.7599999999999998E-2</v>
      </c>
      <c r="O8" s="184">
        <f t="shared" si="0"/>
        <v>1.7361111111110403E-3</v>
      </c>
      <c r="P8" s="97" t="str">
        <f t="shared" si="1"/>
        <v>efficient</v>
      </c>
      <c r="Q8" s="97">
        <f t="shared" si="2"/>
        <v>1</v>
      </c>
      <c r="R8">
        <v>1</v>
      </c>
      <c r="T8" s="61">
        <v>5.7599999999999998E-2</v>
      </c>
      <c r="U8" s="176">
        <v>3.7699999999999997E-2</v>
      </c>
      <c r="V8" s="184">
        <f t="shared" si="3"/>
        <v>0.52785145888594176</v>
      </c>
      <c r="W8" s="97" t="str">
        <f t="shared" si="4"/>
        <v>efficient</v>
      </c>
      <c r="X8" s="97">
        <f t="shared" si="5"/>
        <v>1</v>
      </c>
      <c r="Y8" s="97">
        <v>1</v>
      </c>
    </row>
    <row r="9" spans="1:25" ht="16" x14ac:dyDescent="0.2">
      <c r="A9" s="169" t="s">
        <v>26</v>
      </c>
      <c r="B9" s="180" t="s">
        <v>59</v>
      </c>
      <c r="C9" s="61">
        <v>-0.20649999999999999</v>
      </c>
      <c r="D9" s="61">
        <v>0.122</v>
      </c>
      <c r="E9" s="61">
        <v>-0.16289999999999999</v>
      </c>
      <c r="F9" s="61">
        <v>0.156</v>
      </c>
      <c r="G9" s="176">
        <v>-0.21129999999999999</v>
      </c>
      <c r="H9" s="176">
        <v>8.48E-2</v>
      </c>
      <c r="I9" s="182">
        <v>-0.45</v>
      </c>
      <c r="J9" s="182">
        <v>0.13</v>
      </c>
      <c r="K9" s="183"/>
      <c r="L9" s="183"/>
      <c r="M9" s="61">
        <v>0.122</v>
      </c>
      <c r="N9" s="61">
        <v>0.156</v>
      </c>
      <c r="O9" s="184">
        <f t="shared" si="0"/>
        <v>0.21794871794871795</v>
      </c>
      <c r="P9" s="97" t="str">
        <f t="shared" si="1"/>
        <v>efficient</v>
      </c>
      <c r="Q9" s="97">
        <f t="shared" si="2"/>
        <v>1</v>
      </c>
      <c r="R9">
        <v>1</v>
      </c>
      <c r="T9" s="61">
        <v>0.156</v>
      </c>
      <c r="U9" s="176">
        <v>8.48E-2</v>
      </c>
      <c r="V9" s="184">
        <f t="shared" si="3"/>
        <v>0.839622641509434</v>
      </c>
      <c r="W9" s="97" t="str">
        <f t="shared" si="4"/>
        <v>efficient</v>
      </c>
      <c r="X9" s="97">
        <f t="shared" si="5"/>
        <v>1</v>
      </c>
      <c r="Y9" s="97">
        <v>1</v>
      </c>
    </row>
    <row r="10" spans="1:25" ht="16" x14ac:dyDescent="0.2">
      <c r="A10" s="169" t="s">
        <v>111</v>
      </c>
      <c r="B10" s="180" t="s">
        <v>61</v>
      </c>
      <c r="C10" s="61">
        <v>-16.1754</v>
      </c>
      <c r="D10" s="61">
        <v>1.5065</v>
      </c>
      <c r="E10" s="61">
        <v>-15.893800000000001</v>
      </c>
      <c r="F10" s="61">
        <v>1.5955999999999999</v>
      </c>
      <c r="G10" s="176">
        <v>-16.471699999999998</v>
      </c>
      <c r="H10" s="176">
        <v>1.1857</v>
      </c>
      <c r="I10" s="182">
        <v>-16.771999999999998</v>
      </c>
      <c r="J10" s="182">
        <v>1.631</v>
      </c>
      <c r="K10" s="183"/>
      <c r="L10" s="183"/>
      <c r="M10" s="61">
        <v>1.5065</v>
      </c>
      <c r="N10" s="61">
        <v>1.5955999999999999</v>
      </c>
      <c r="O10" s="184">
        <f t="shared" si="0"/>
        <v>5.584106292303833E-2</v>
      </c>
      <c r="P10" s="97" t="str">
        <f t="shared" si="1"/>
        <v>efficient</v>
      </c>
      <c r="Q10" s="97">
        <f t="shared" si="2"/>
        <v>1</v>
      </c>
      <c r="R10">
        <v>1</v>
      </c>
      <c r="T10" s="61">
        <v>1.5955999999999999</v>
      </c>
      <c r="U10" s="176">
        <v>1.1857</v>
      </c>
      <c r="V10" s="184">
        <f t="shared" si="3"/>
        <v>0.34570296027662978</v>
      </c>
      <c r="W10" s="97" t="str">
        <f t="shared" si="4"/>
        <v>efficient</v>
      </c>
      <c r="X10" s="97">
        <f t="shared" si="5"/>
        <v>1</v>
      </c>
      <c r="Y10" s="97">
        <v>1</v>
      </c>
    </row>
    <row r="11" spans="1:25" ht="16" x14ac:dyDescent="0.2">
      <c r="A11" s="169" t="s">
        <v>21</v>
      </c>
      <c r="B11" s="180" t="s">
        <v>49</v>
      </c>
      <c r="C11" s="61">
        <v>1.6878</v>
      </c>
      <c r="D11" s="61">
        <v>0.15529999999999999</v>
      </c>
      <c r="E11" s="61">
        <v>1.6579999999999999</v>
      </c>
      <c r="F11" s="61">
        <v>0.16470000000000001</v>
      </c>
      <c r="G11" s="176">
        <v>1.7182999999999999</v>
      </c>
      <c r="H11" s="176">
        <v>0.12330000000000001</v>
      </c>
      <c r="I11" s="182">
        <v>1.7490000000000001</v>
      </c>
      <c r="J11" s="182">
        <v>0.16700000000000001</v>
      </c>
      <c r="K11" s="183"/>
      <c r="L11" s="183"/>
      <c r="M11" s="61">
        <v>0.15529999999999999</v>
      </c>
      <c r="N11" s="61">
        <v>0.16470000000000001</v>
      </c>
      <c r="O11" s="184">
        <f t="shared" si="0"/>
        <v>5.7073466909532598E-2</v>
      </c>
      <c r="P11" s="97" t="str">
        <f t="shared" si="1"/>
        <v>efficient</v>
      </c>
      <c r="Q11" s="97">
        <f t="shared" si="2"/>
        <v>1</v>
      </c>
      <c r="R11">
        <v>1</v>
      </c>
      <c r="T11" s="61">
        <v>0.16470000000000001</v>
      </c>
      <c r="U11" s="176">
        <v>0.12330000000000001</v>
      </c>
      <c r="V11" s="184">
        <f t="shared" si="3"/>
        <v>0.33576642335766427</v>
      </c>
      <c r="W11" s="97" t="str">
        <f t="shared" si="4"/>
        <v>efficient</v>
      </c>
      <c r="X11" s="97">
        <f t="shared" si="5"/>
        <v>1</v>
      </c>
      <c r="Y11" s="97">
        <v>1</v>
      </c>
    </row>
    <row r="12" spans="1:25" ht="16" x14ac:dyDescent="0.2">
      <c r="A12" s="169" t="s">
        <v>22</v>
      </c>
      <c r="B12" s="180" t="s">
        <v>51</v>
      </c>
      <c r="C12" s="61">
        <v>0.65700000000000003</v>
      </c>
      <c r="D12" s="61">
        <v>0.1178</v>
      </c>
      <c r="E12" s="61">
        <v>0.63949999999999996</v>
      </c>
      <c r="F12" s="61">
        <v>0.1222</v>
      </c>
      <c r="G12" s="176">
        <v>0.7006</v>
      </c>
      <c r="H12" s="176">
        <v>9.64E-2</v>
      </c>
      <c r="I12" s="182">
        <v>0.64200000000000002</v>
      </c>
      <c r="J12" s="182">
        <v>0.105</v>
      </c>
      <c r="K12" s="183"/>
      <c r="L12" s="183"/>
      <c r="M12" s="61">
        <v>0.1178</v>
      </c>
      <c r="N12" s="61">
        <v>0.1222</v>
      </c>
      <c r="O12" s="184">
        <f t="shared" si="0"/>
        <v>3.6006546644844525E-2</v>
      </c>
      <c r="P12" s="97" t="str">
        <f t="shared" si="1"/>
        <v>efficient</v>
      </c>
      <c r="Q12" s="97">
        <f t="shared" si="2"/>
        <v>1</v>
      </c>
      <c r="R12">
        <v>1</v>
      </c>
      <c r="T12" s="61">
        <v>0.1222</v>
      </c>
      <c r="U12" s="176">
        <v>9.64E-2</v>
      </c>
      <c r="V12" s="184">
        <f t="shared" si="3"/>
        <v>0.26763485477178428</v>
      </c>
      <c r="W12" s="97" t="str">
        <f t="shared" si="4"/>
        <v>efficient</v>
      </c>
      <c r="X12" s="97">
        <f t="shared" si="5"/>
        <v>1</v>
      </c>
      <c r="Y12" s="97">
        <v>1</v>
      </c>
    </row>
    <row r="13" spans="1:25" ht="16" x14ac:dyDescent="0.2">
      <c r="A13" s="169" t="s">
        <v>23</v>
      </c>
      <c r="B13" s="180" t="s">
        <v>53</v>
      </c>
      <c r="C13" s="61">
        <v>-0.6623</v>
      </c>
      <c r="D13" s="61">
        <v>0.14560000000000001</v>
      </c>
      <c r="E13" s="61">
        <v>-0.65669999999999995</v>
      </c>
      <c r="F13" s="61">
        <v>0.1431</v>
      </c>
      <c r="G13" s="176">
        <v>-0.68759999999999999</v>
      </c>
      <c r="H13" s="176">
        <v>0.13700000000000001</v>
      </c>
      <c r="I13" s="182">
        <v>-0.66300000000000003</v>
      </c>
      <c r="J13" s="182">
        <v>0.155</v>
      </c>
      <c r="K13" s="183"/>
      <c r="L13" s="183"/>
      <c r="M13" s="61">
        <v>0.14560000000000001</v>
      </c>
      <c r="N13" s="61">
        <v>0.1431</v>
      </c>
      <c r="O13" s="184">
        <f t="shared" si="0"/>
        <v>-1.7470300489168429E-2</v>
      </c>
      <c r="P13" s="97" t="str">
        <f t="shared" si="1"/>
        <v>not efficient</v>
      </c>
      <c r="Q13" s="97">
        <f t="shared" si="2"/>
        <v>0</v>
      </c>
      <c r="R13">
        <v>1</v>
      </c>
      <c r="T13" s="61">
        <v>0.1431</v>
      </c>
      <c r="U13" s="176">
        <v>0.13700000000000001</v>
      </c>
      <c r="V13" s="184">
        <f t="shared" si="3"/>
        <v>4.4525547445255428E-2</v>
      </c>
      <c r="W13" s="97" t="str">
        <f t="shared" si="4"/>
        <v>efficient</v>
      </c>
      <c r="X13" s="97">
        <f t="shared" si="5"/>
        <v>1</v>
      </c>
      <c r="Y13" s="97">
        <v>1</v>
      </c>
    </row>
    <row r="14" spans="1:25" ht="16" x14ac:dyDescent="0.2">
      <c r="A14" s="169" t="s">
        <v>247</v>
      </c>
      <c r="B14" s="180" t="s">
        <v>55</v>
      </c>
      <c r="C14" s="61">
        <v>0.60960000000000003</v>
      </c>
      <c r="D14" s="61">
        <v>0.1179</v>
      </c>
      <c r="E14" s="61">
        <v>0.61019999999999996</v>
      </c>
      <c r="F14" s="61">
        <v>0.12130000000000001</v>
      </c>
      <c r="G14" s="176">
        <v>0.61480000000000001</v>
      </c>
      <c r="H14" s="176">
        <v>0.1008</v>
      </c>
      <c r="I14" s="182">
        <v>0.60299999999999998</v>
      </c>
      <c r="J14" s="182">
        <v>0.13</v>
      </c>
      <c r="K14" s="183"/>
      <c r="L14" s="183"/>
      <c r="M14" s="61">
        <v>0.1179</v>
      </c>
      <c r="N14" s="61">
        <v>0.12130000000000001</v>
      </c>
      <c r="O14" s="184">
        <f t="shared" si="0"/>
        <v>2.8029678483099753E-2</v>
      </c>
      <c r="P14" s="97" t="str">
        <f t="shared" si="1"/>
        <v>efficient</v>
      </c>
      <c r="Q14" s="97">
        <f t="shared" si="2"/>
        <v>1</v>
      </c>
      <c r="R14" s="97">
        <v>1</v>
      </c>
      <c r="T14" s="61">
        <v>0.12130000000000001</v>
      </c>
      <c r="U14" s="176">
        <v>0.1008</v>
      </c>
      <c r="V14" s="184">
        <f t="shared" si="3"/>
        <v>0.20337301587301593</v>
      </c>
      <c r="W14" s="97" t="str">
        <f t="shared" si="4"/>
        <v>efficient</v>
      </c>
      <c r="X14" s="97">
        <f t="shared" si="5"/>
        <v>1</v>
      </c>
      <c r="Y14" s="97">
        <v>1</v>
      </c>
    </row>
    <row r="15" spans="1:25" ht="16" x14ac:dyDescent="0.2">
      <c r="A15" s="169" t="s">
        <v>25</v>
      </c>
      <c r="B15" s="180" t="s">
        <v>57</v>
      </c>
      <c r="C15" s="61">
        <v>0.1009</v>
      </c>
      <c r="D15" s="61">
        <v>3.6499999999999998E-2</v>
      </c>
      <c r="E15" s="61">
        <v>9.64E-2</v>
      </c>
      <c r="F15" s="61">
        <v>3.7600000000000001E-2</v>
      </c>
      <c r="G15" s="176">
        <v>0.10970000000000001</v>
      </c>
      <c r="H15" s="176">
        <v>3.5000000000000003E-2</v>
      </c>
      <c r="I15" s="182">
        <v>0.12</v>
      </c>
      <c r="J15" s="182">
        <v>3.3000000000000002E-2</v>
      </c>
      <c r="K15" s="183"/>
      <c r="L15" s="183"/>
      <c r="M15" s="61">
        <v>3.6499999999999998E-2</v>
      </c>
      <c r="N15" s="61">
        <v>3.7600000000000001E-2</v>
      </c>
      <c r="O15" s="184">
        <f t="shared" si="0"/>
        <v>2.9255319148936268E-2</v>
      </c>
      <c r="P15" s="97" t="str">
        <f t="shared" si="1"/>
        <v>efficient</v>
      </c>
      <c r="Q15" s="97">
        <f t="shared" si="2"/>
        <v>1</v>
      </c>
      <c r="R15" s="97">
        <v>1</v>
      </c>
      <c r="T15" s="61">
        <v>3.7600000000000001E-2</v>
      </c>
      <c r="U15" s="176">
        <v>3.5000000000000003E-2</v>
      </c>
      <c r="V15" s="184">
        <f t="shared" si="3"/>
        <v>7.4285714285714219E-2</v>
      </c>
      <c r="W15" s="97" t="str">
        <f t="shared" si="4"/>
        <v>efficient</v>
      </c>
      <c r="X15" s="97">
        <f t="shared" si="5"/>
        <v>1</v>
      </c>
      <c r="Y15" s="97">
        <v>1</v>
      </c>
    </row>
    <row r="16" spans="1:25" ht="16" x14ac:dyDescent="0.2">
      <c r="A16" s="169" t="s">
        <v>26</v>
      </c>
      <c r="B16" s="180" t="s">
        <v>59</v>
      </c>
      <c r="C16" s="61">
        <v>-0.26640000000000003</v>
      </c>
      <c r="D16" s="61">
        <v>9.4200000000000006E-2</v>
      </c>
      <c r="E16" s="61">
        <v>-0.27050000000000002</v>
      </c>
      <c r="F16" s="61">
        <v>9.64E-2</v>
      </c>
      <c r="G16" s="176">
        <v>-0.26529999999999998</v>
      </c>
      <c r="H16" s="176">
        <v>7.1300000000000002E-2</v>
      </c>
      <c r="I16" s="182">
        <v>-0.255</v>
      </c>
      <c r="J16" s="182">
        <v>9.9000000000000005E-2</v>
      </c>
      <c r="K16" s="183"/>
      <c r="L16" s="183"/>
      <c r="M16" s="61">
        <v>9.4200000000000006E-2</v>
      </c>
      <c r="N16" s="61">
        <v>9.64E-2</v>
      </c>
      <c r="O16" s="184">
        <f t="shared" si="0"/>
        <v>2.282157676348541E-2</v>
      </c>
      <c r="P16" s="97" t="str">
        <f t="shared" si="1"/>
        <v>efficient</v>
      </c>
      <c r="Q16" s="97">
        <f t="shared" si="2"/>
        <v>1</v>
      </c>
      <c r="R16" s="97">
        <v>1</v>
      </c>
      <c r="T16" s="61">
        <v>9.64E-2</v>
      </c>
      <c r="U16" s="176">
        <v>7.1300000000000002E-2</v>
      </c>
      <c r="V16" s="184">
        <f t="shared" si="3"/>
        <v>0.35203366058906027</v>
      </c>
      <c r="W16" s="97" t="str">
        <f t="shared" si="4"/>
        <v>efficient</v>
      </c>
      <c r="X16" s="97">
        <f t="shared" si="5"/>
        <v>1</v>
      </c>
      <c r="Y16" s="97">
        <v>1</v>
      </c>
    </row>
    <row r="17" spans="1:25" ht="16" x14ac:dyDescent="0.2">
      <c r="A17" s="169" t="s">
        <v>27</v>
      </c>
      <c r="B17" s="180" t="s">
        <v>69</v>
      </c>
      <c r="C17" s="61">
        <v>6.7599999999999993E-2</v>
      </c>
      <c r="D17" s="61">
        <v>3.3099999999999997E-2</v>
      </c>
      <c r="E17" s="61">
        <v>6.9900000000000004E-2</v>
      </c>
      <c r="F17" s="61">
        <v>3.1899999999999998E-2</v>
      </c>
      <c r="G17" s="176">
        <v>7.1400000000000005E-2</v>
      </c>
      <c r="H17" s="176">
        <v>2.5000000000000001E-2</v>
      </c>
      <c r="I17" s="182">
        <v>5.8999999999999997E-2</v>
      </c>
      <c r="J17" s="182">
        <v>3.5999999999999997E-2</v>
      </c>
      <c r="K17" s="183"/>
      <c r="L17" s="183"/>
      <c r="M17" s="61">
        <v>3.3099999999999997E-2</v>
      </c>
      <c r="N17" s="61">
        <v>3.1899999999999998E-2</v>
      </c>
      <c r="O17" s="184">
        <f t="shared" si="0"/>
        <v>-3.7617554858934164E-2</v>
      </c>
      <c r="P17" s="97" t="str">
        <f t="shared" si="1"/>
        <v>not efficient</v>
      </c>
      <c r="Q17" s="97">
        <f t="shared" si="2"/>
        <v>0</v>
      </c>
      <c r="R17" s="97">
        <v>1</v>
      </c>
      <c r="T17" s="61">
        <v>3.1899999999999998E-2</v>
      </c>
      <c r="U17" s="176">
        <v>2.5000000000000001E-2</v>
      </c>
      <c r="V17" s="184">
        <f t="shared" si="3"/>
        <v>0.27599999999999986</v>
      </c>
      <c r="W17" s="97" t="str">
        <f t="shared" si="4"/>
        <v>efficient</v>
      </c>
      <c r="X17" s="97">
        <f t="shared" si="5"/>
        <v>1</v>
      </c>
      <c r="Y17" s="97">
        <v>1</v>
      </c>
    </row>
    <row r="18" spans="1:25" ht="16" x14ac:dyDescent="0.2">
      <c r="A18" s="169" t="s">
        <v>28</v>
      </c>
      <c r="B18" s="180" t="s">
        <v>70</v>
      </c>
      <c r="C18" s="61">
        <v>0.7097</v>
      </c>
      <c r="D18" s="61">
        <v>0.38879999999999998</v>
      </c>
      <c r="E18" s="61">
        <v>0.74180000000000001</v>
      </c>
      <c r="F18" s="61">
        <v>0.41820000000000002</v>
      </c>
      <c r="G18" s="176">
        <v>0.73409999999999997</v>
      </c>
      <c r="H18" s="176">
        <v>0.25440000000000002</v>
      </c>
      <c r="I18" s="182">
        <v>0.76</v>
      </c>
      <c r="J18" s="182">
        <v>0.42199999999999999</v>
      </c>
      <c r="K18" s="183"/>
      <c r="L18" s="183"/>
      <c r="M18" s="61">
        <v>0.38879999999999998</v>
      </c>
      <c r="N18" s="61">
        <v>0.41820000000000002</v>
      </c>
      <c r="O18" s="184">
        <f t="shared" si="0"/>
        <v>7.0301291248206679E-2</v>
      </c>
      <c r="P18" s="97" t="str">
        <f t="shared" si="1"/>
        <v>efficient</v>
      </c>
      <c r="Q18" s="97">
        <f t="shared" si="2"/>
        <v>1</v>
      </c>
      <c r="R18" s="97">
        <v>1</v>
      </c>
      <c r="S18" s="171"/>
      <c r="T18" s="61">
        <v>0.41820000000000002</v>
      </c>
      <c r="U18" s="176">
        <v>0.25440000000000002</v>
      </c>
      <c r="V18" s="184">
        <f t="shared" si="3"/>
        <v>0.64386792452830188</v>
      </c>
      <c r="W18" s="97" t="str">
        <f t="shared" si="4"/>
        <v>efficient</v>
      </c>
      <c r="X18" s="97">
        <f t="shared" si="5"/>
        <v>1</v>
      </c>
      <c r="Y18" s="97">
        <v>1</v>
      </c>
    </row>
    <row r="19" spans="1:25" ht="16" x14ac:dyDescent="0.2">
      <c r="A19" s="169" t="s">
        <v>112</v>
      </c>
      <c r="B19" s="180" t="s">
        <v>72</v>
      </c>
      <c r="C19" s="61">
        <v>-7.5267999999999997</v>
      </c>
      <c r="D19" s="61">
        <v>2.1337999999999999</v>
      </c>
      <c r="E19" s="61">
        <v>-8.4650999999999996</v>
      </c>
      <c r="F19" s="61">
        <v>1.7185999999999999</v>
      </c>
      <c r="G19" s="176">
        <v>-8.2472999999999992</v>
      </c>
      <c r="H19" s="176">
        <v>2.6993</v>
      </c>
      <c r="I19" s="182">
        <v>-6.4169999999999998</v>
      </c>
      <c r="J19" s="182">
        <v>1.25</v>
      </c>
      <c r="K19" s="183"/>
      <c r="L19" s="183"/>
      <c r="M19" s="61">
        <v>2.1337999999999999</v>
      </c>
      <c r="N19" s="61">
        <v>1.7185999999999999</v>
      </c>
      <c r="O19" s="184">
        <f t="shared" si="0"/>
        <v>-0.24159199348306765</v>
      </c>
      <c r="P19" s="97" t="str">
        <f t="shared" si="1"/>
        <v>not efficient</v>
      </c>
      <c r="Q19" s="97">
        <f t="shared" si="2"/>
        <v>0</v>
      </c>
      <c r="R19" s="97">
        <v>1</v>
      </c>
      <c r="S19" s="171"/>
      <c r="T19" s="61">
        <v>1.7185999999999999</v>
      </c>
      <c r="U19" s="176">
        <v>2.6993</v>
      </c>
      <c r="V19" s="184">
        <f t="shared" si="3"/>
        <v>-0.36331641536694703</v>
      </c>
      <c r="W19" s="97" t="str">
        <f t="shared" si="4"/>
        <v>not efficient</v>
      </c>
      <c r="X19" s="97">
        <f t="shared" si="5"/>
        <v>0</v>
      </c>
      <c r="Y19" s="97">
        <v>1</v>
      </c>
    </row>
    <row r="20" spans="1:25" ht="16" x14ac:dyDescent="0.2">
      <c r="A20" s="169" t="s">
        <v>21</v>
      </c>
      <c r="B20" s="180" t="s">
        <v>49</v>
      </c>
      <c r="C20" s="61">
        <v>0.84730000000000005</v>
      </c>
      <c r="D20" s="61">
        <v>0.2114</v>
      </c>
      <c r="E20" s="61">
        <v>0.93530000000000002</v>
      </c>
      <c r="F20" s="61">
        <v>0.1736</v>
      </c>
      <c r="G20" s="176">
        <v>0.89790000000000003</v>
      </c>
      <c r="H20" s="176">
        <v>0.27110000000000001</v>
      </c>
      <c r="I20" s="182">
        <v>0.745</v>
      </c>
      <c r="J20" s="182">
        <v>0.13</v>
      </c>
      <c r="K20" s="183"/>
      <c r="L20" s="183"/>
      <c r="M20" s="61">
        <v>0.2114</v>
      </c>
      <c r="N20" s="61">
        <v>0.1736</v>
      </c>
      <c r="O20" s="184">
        <f t="shared" si="0"/>
        <v>-0.21774193548387097</v>
      </c>
      <c r="P20" s="97" t="str">
        <f t="shared" si="1"/>
        <v>not efficient</v>
      </c>
      <c r="Q20" s="97">
        <f t="shared" si="2"/>
        <v>0</v>
      </c>
      <c r="R20" s="97">
        <v>1</v>
      </c>
      <c r="S20" s="171"/>
      <c r="T20" s="61">
        <v>0.1736</v>
      </c>
      <c r="U20" s="176">
        <v>0.27110000000000001</v>
      </c>
      <c r="V20" s="184">
        <f t="shared" si="3"/>
        <v>-0.35964588712652157</v>
      </c>
      <c r="W20" s="97" t="str">
        <f t="shared" si="4"/>
        <v>not efficient</v>
      </c>
      <c r="X20" s="97">
        <f t="shared" si="5"/>
        <v>0</v>
      </c>
      <c r="Y20" s="97">
        <v>1</v>
      </c>
    </row>
    <row r="21" spans="1:25" ht="16" x14ac:dyDescent="0.2">
      <c r="A21" s="169" t="s">
        <v>22</v>
      </c>
      <c r="B21" s="180" t="s">
        <v>51</v>
      </c>
      <c r="C21" s="61">
        <v>0.84360000000000002</v>
      </c>
      <c r="D21" s="61">
        <v>0.1275</v>
      </c>
      <c r="E21" s="61">
        <v>0.80930000000000002</v>
      </c>
      <c r="F21" s="61">
        <v>0.11310000000000001</v>
      </c>
      <c r="G21" s="176">
        <v>0.90490000000000004</v>
      </c>
      <c r="H21" s="176">
        <v>9.4100000000000003E-2</v>
      </c>
      <c r="I21" s="182">
        <v>0.88500000000000001</v>
      </c>
      <c r="J21" s="182">
        <v>0.11799999999999999</v>
      </c>
      <c r="K21" s="183"/>
      <c r="L21" s="183"/>
      <c r="M21" s="61">
        <v>0.1275</v>
      </c>
      <c r="N21" s="61">
        <v>0.11310000000000001</v>
      </c>
      <c r="O21" s="184">
        <f t="shared" si="0"/>
        <v>-0.12732095490716178</v>
      </c>
      <c r="P21" s="97" t="str">
        <f t="shared" si="1"/>
        <v>not efficient</v>
      </c>
      <c r="Q21" s="97">
        <f t="shared" si="2"/>
        <v>0</v>
      </c>
      <c r="R21" s="97">
        <v>1</v>
      </c>
      <c r="T21" s="61">
        <v>0.11310000000000001</v>
      </c>
      <c r="U21" s="176">
        <v>9.4100000000000003E-2</v>
      </c>
      <c r="V21" s="184">
        <f t="shared" si="3"/>
        <v>0.20191285866099895</v>
      </c>
      <c r="W21" s="97" t="str">
        <f t="shared" si="4"/>
        <v>efficient</v>
      </c>
      <c r="X21" s="97">
        <f t="shared" si="5"/>
        <v>1</v>
      </c>
      <c r="Y21" s="97">
        <v>1</v>
      </c>
    </row>
    <row r="22" spans="1:25" ht="16" x14ac:dyDescent="0.2">
      <c r="A22" s="169" t="s">
        <v>23</v>
      </c>
      <c r="B22" s="180" t="s">
        <v>53</v>
      </c>
      <c r="C22" s="61">
        <v>-0.1368</v>
      </c>
      <c r="D22" s="61">
        <v>0.14449999999999999</v>
      </c>
      <c r="E22" s="61">
        <v>-8.5800000000000001E-2</v>
      </c>
      <c r="F22" s="61">
        <v>0.12189999999999999</v>
      </c>
      <c r="G22" s="176">
        <v>-0.1681</v>
      </c>
      <c r="H22" s="176">
        <v>0.2238</v>
      </c>
      <c r="I22" s="182">
        <v>-0.20499999999999999</v>
      </c>
      <c r="J22" s="182">
        <v>0.127</v>
      </c>
      <c r="K22" s="183"/>
      <c r="L22" s="183"/>
      <c r="M22" s="61">
        <v>0.14449999999999999</v>
      </c>
      <c r="N22" s="61">
        <v>0.12189999999999999</v>
      </c>
      <c r="O22" s="184">
        <f t="shared" si="0"/>
        <v>-0.18539786710418374</v>
      </c>
      <c r="P22" s="97" t="str">
        <f t="shared" si="1"/>
        <v>not efficient</v>
      </c>
      <c r="Q22" s="97">
        <f t="shared" si="2"/>
        <v>0</v>
      </c>
      <c r="R22" s="97">
        <v>1</v>
      </c>
      <c r="T22" s="61">
        <v>0.12189999999999999</v>
      </c>
      <c r="U22" s="176">
        <v>0.2238</v>
      </c>
      <c r="V22" s="184">
        <f t="shared" si="3"/>
        <v>-0.45531724754244862</v>
      </c>
      <c r="W22" s="97" t="str">
        <f t="shared" si="4"/>
        <v>not efficient</v>
      </c>
      <c r="X22" s="97">
        <f t="shared" si="5"/>
        <v>0</v>
      </c>
      <c r="Y22" s="97">
        <v>1</v>
      </c>
    </row>
    <row r="23" spans="1:25" ht="16" x14ac:dyDescent="0.2">
      <c r="A23" s="169" t="s">
        <v>247</v>
      </c>
      <c r="B23" s="180" t="s">
        <v>55</v>
      </c>
      <c r="C23" s="61">
        <v>0.34799999999999998</v>
      </c>
      <c r="D23" s="61">
        <v>0.10970000000000001</v>
      </c>
      <c r="E23" s="61">
        <v>0.34599999999999997</v>
      </c>
      <c r="F23" s="61">
        <v>0.106</v>
      </c>
      <c r="G23" s="176">
        <v>0.3599</v>
      </c>
      <c r="H23" s="176">
        <v>0.13700000000000001</v>
      </c>
      <c r="I23" s="182">
        <v>0.33400000000000002</v>
      </c>
      <c r="J23" s="182">
        <v>0.111</v>
      </c>
      <c r="K23" s="183"/>
      <c r="L23" s="183"/>
      <c r="M23" s="61">
        <v>0.10970000000000001</v>
      </c>
      <c r="N23" s="61">
        <v>0.106</v>
      </c>
      <c r="O23" s="184">
        <f t="shared" si="0"/>
        <v>-3.4905660377358573E-2</v>
      </c>
      <c r="P23" s="97" t="str">
        <f t="shared" si="1"/>
        <v>not efficient</v>
      </c>
      <c r="Q23" s="97">
        <f t="shared" si="2"/>
        <v>0</v>
      </c>
      <c r="R23" s="97">
        <v>1</v>
      </c>
      <c r="T23" s="61">
        <v>0.106</v>
      </c>
      <c r="U23" s="176">
        <v>0.13700000000000001</v>
      </c>
      <c r="V23" s="184">
        <f t="shared" si="3"/>
        <v>-0.22627737226277381</v>
      </c>
      <c r="W23" s="97" t="str">
        <f t="shared" si="4"/>
        <v>not efficient</v>
      </c>
      <c r="X23" s="97">
        <f t="shared" si="5"/>
        <v>0</v>
      </c>
      <c r="Y23" s="97">
        <v>1</v>
      </c>
    </row>
    <row r="24" spans="1:25" ht="16" x14ac:dyDescent="0.2">
      <c r="A24" s="169" t="s">
        <v>25</v>
      </c>
      <c r="B24" s="180" t="s">
        <v>57</v>
      </c>
      <c r="C24" s="61">
        <v>5.5399999999999998E-2</v>
      </c>
      <c r="D24" s="61">
        <v>3.6799999999999999E-2</v>
      </c>
      <c r="E24" s="61">
        <v>4.7300000000000002E-2</v>
      </c>
      <c r="F24" s="61">
        <v>3.2000000000000001E-2</v>
      </c>
      <c r="G24" s="176">
        <v>6.7100000000000007E-2</v>
      </c>
      <c r="H24" s="176">
        <v>2.4500000000000001E-2</v>
      </c>
      <c r="I24" s="182">
        <v>8.2000000000000003E-2</v>
      </c>
      <c r="J24" s="182">
        <v>3.5999999999999997E-2</v>
      </c>
      <c r="K24" s="183"/>
      <c r="L24" s="183"/>
      <c r="M24" s="61">
        <v>3.6799999999999999E-2</v>
      </c>
      <c r="N24" s="61">
        <v>3.2000000000000001E-2</v>
      </c>
      <c r="O24" s="184">
        <f t="shared" si="0"/>
        <v>-0.14999999999999997</v>
      </c>
      <c r="P24" s="97" t="str">
        <f t="shared" si="1"/>
        <v>not efficient</v>
      </c>
      <c r="Q24" s="97">
        <f t="shared" si="2"/>
        <v>0</v>
      </c>
      <c r="R24" s="97">
        <v>1</v>
      </c>
      <c r="T24" s="61">
        <v>3.2000000000000001E-2</v>
      </c>
      <c r="U24" s="176">
        <v>2.4500000000000001E-2</v>
      </c>
      <c r="V24" s="184">
        <f t="shared" si="3"/>
        <v>0.30612244897959179</v>
      </c>
      <c r="W24" s="97" t="str">
        <f t="shared" si="4"/>
        <v>efficient</v>
      </c>
      <c r="X24" s="97">
        <f t="shared" si="5"/>
        <v>1</v>
      </c>
      <c r="Y24" s="97">
        <v>1</v>
      </c>
    </row>
    <row r="25" spans="1:25" ht="16" x14ac:dyDescent="0.2">
      <c r="A25" s="169" t="s">
        <v>26</v>
      </c>
      <c r="B25" s="180" t="s">
        <v>59</v>
      </c>
      <c r="C25" s="61">
        <v>-0.20369999999999999</v>
      </c>
      <c r="D25" s="61">
        <v>0.111</v>
      </c>
      <c r="E25" s="61">
        <v>-0.16919999999999999</v>
      </c>
      <c r="F25" s="61">
        <v>9.5899999999999999E-2</v>
      </c>
      <c r="G25" s="176">
        <v>-0.21340000000000001</v>
      </c>
      <c r="H25" s="176">
        <v>0.1159</v>
      </c>
      <c r="I25" s="182">
        <v>-0.26400000000000001</v>
      </c>
      <c r="J25" s="182">
        <v>9.4E-2</v>
      </c>
      <c r="K25" s="183"/>
      <c r="L25" s="183"/>
      <c r="M25" s="61">
        <v>0.111</v>
      </c>
      <c r="N25" s="61">
        <v>9.5899999999999999E-2</v>
      </c>
      <c r="O25" s="184">
        <f t="shared" si="0"/>
        <v>-0.15745568300312829</v>
      </c>
      <c r="P25" s="97" t="str">
        <f t="shared" si="1"/>
        <v>not efficient</v>
      </c>
      <c r="Q25" s="97">
        <f t="shared" si="2"/>
        <v>0</v>
      </c>
      <c r="R25" s="97">
        <v>1</v>
      </c>
      <c r="T25" s="61">
        <v>9.5899999999999999E-2</v>
      </c>
      <c r="U25" s="176">
        <v>0.1159</v>
      </c>
      <c r="V25" s="184">
        <f t="shared" si="3"/>
        <v>-0.17256255392579814</v>
      </c>
      <c r="W25" s="97" t="str">
        <f t="shared" si="4"/>
        <v>not efficient</v>
      </c>
      <c r="X25" s="97">
        <f t="shared" si="5"/>
        <v>0</v>
      </c>
      <c r="Y25" s="97">
        <v>1</v>
      </c>
    </row>
    <row r="26" spans="1:25" ht="16" x14ac:dyDescent="0.2">
      <c r="A26" s="169" t="s">
        <v>29</v>
      </c>
      <c r="B26" s="180" t="s">
        <v>80</v>
      </c>
      <c r="C26" s="61">
        <v>0.55520000000000003</v>
      </c>
      <c r="D26" s="61">
        <v>0.25459999999999999</v>
      </c>
      <c r="E26" s="61">
        <v>0.64319999999999999</v>
      </c>
      <c r="F26" s="61">
        <v>0.24490000000000001</v>
      </c>
      <c r="G26" s="176">
        <v>0.49009999999999998</v>
      </c>
      <c r="H26" s="176">
        <v>0.38419999999999999</v>
      </c>
      <c r="I26" s="182">
        <v>0.44900000000000001</v>
      </c>
      <c r="J26" s="182">
        <v>0.26400000000000001</v>
      </c>
      <c r="K26" s="183"/>
      <c r="L26" s="183"/>
      <c r="M26" s="61">
        <v>0.25459999999999999</v>
      </c>
      <c r="N26" s="61">
        <v>0.24490000000000001</v>
      </c>
      <c r="O26" s="184">
        <f t="shared" si="0"/>
        <v>-3.9608003266639387E-2</v>
      </c>
      <c r="P26" s="97" t="str">
        <f t="shared" si="1"/>
        <v>not efficient</v>
      </c>
      <c r="Q26" s="97">
        <f t="shared" si="2"/>
        <v>0</v>
      </c>
      <c r="R26" s="97">
        <v>1</v>
      </c>
      <c r="T26" s="61">
        <v>0.24490000000000001</v>
      </c>
      <c r="U26" s="176">
        <v>0.38419999999999999</v>
      </c>
      <c r="V26" s="184">
        <f t="shared" si="3"/>
        <v>-0.36257157730348771</v>
      </c>
      <c r="W26" s="97" t="str">
        <f t="shared" si="4"/>
        <v>not efficient</v>
      </c>
      <c r="X26" s="97">
        <f t="shared" si="5"/>
        <v>0</v>
      </c>
      <c r="Y26" s="97">
        <v>1</v>
      </c>
    </row>
    <row r="27" spans="1:25" ht="16" x14ac:dyDescent="0.2">
      <c r="A27" s="169" t="s">
        <v>30</v>
      </c>
      <c r="B27" s="180" t="s">
        <v>82</v>
      </c>
      <c r="C27" s="61">
        <v>-4.3799999999999999E-2</v>
      </c>
      <c r="D27" s="61">
        <v>3.56E-2</v>
      </c>
      <c r="E27" s="61">
        <v>-3.1099999999999999E-2</v>
      </c>
      <c r="F27" s="61">
        <v>2.5899999999999999E-2</v>
      </c>
      <c r="G27" s="176">
        <v>-4.6199999999999998E-2</v>
      </c>
      <c r="H27" s="176">
        <v>2.0500000000000001E-2</v>
      </c>
      <c r="I27" s="182">
        <v>-5.8999999999999997E-2</v>
      </c>
      <c r="J27" s="182">
        <v>2.9000000000000001E-2</v>
      </c>
      <c r="K27" s="183"/>
      <c r="L27" s="183"/>
      <c r="M27" s="61">
        <v>3.56E-2</v>
      </c>
      <c r="N27" s="61">
        <v>2.5899999999999999E-2</v>
      </c>
      <c r="O27" s="184">
        <f t="shared" si="0"/>
        <v>-0.37451737451737455</v>
      </c>
      <c r="P27" s="97" t="str">
        <f t="shared" si="1"/>
        <v>not efficient</v>
      </c>
      <c r="Q27" s="97">
        <f t="shared" si="2"/>
        <v>0</v>
      </c>
      <c r="R27" s="97">
        <v>1</v>
      </c>
      <c r="T27" s="61">
        <v>2.5899999999999999E-2</v>
      </c>
      <c r="U27" s="176">
        <v>2.0500000000000001E-2</v>
      </c>
      <c r="V27" s="184">
        <f t="shared" si="3"/>
        <v>0.26341463414634136</v>
      </c>
      <c r="W27" s="97" t="str">
        <f t="shared" si="4"/>
        <v>efficient</v>
      </c>
      <c r="X27" s="97">
        <f t="shared" si="5"/>
        <v>1</v>
      </c>
      <c r="Y27" s="97">
        <v>1</v>
      </c>
    </row>
    <row r="28" spans="1:25" ht="16" x14ac:dyDescent="0.2">
      <c r="A28" s="169" t="s">
        <v>113</v>
      </c>
      <c r="B28" s="180" t="s">
        <v>84</v>
      </c>
      <c r="C28" s="61">
        <v>-10.059200000000001</v>
      </c>
      <c r="D28" s="61">
        <v>1.0667</v>
      </c>
      <c r="E28" s="61">
        <v>-10.0441</v>
      </c>
      <c r="F28" s="61">
        <v>1.0551999999999999</v>
      </c>
      <c r="G28" s="176">
        <v>-10.5246</v>
      </c>
      <c r="H28" s="176">
        <v>1.0330999999999999</v>
      </c>
      <c r="I28" s="182">
        <v>-10.525</v>
      </c>
      <c r="J28" s="182">
        <v>0.97499999999999998</v>
      </c>
      <c r="K28" s="183"/>
      <c r="L28" s="183"/>
      <c r="M28" s="61">
        <v>1.0667</v>
      </c>
      <c r="N28" s="61">
        <v>1.0551999999999999</v>
      </c>
      <c r="O28" s="184">
        <f t="shared" si="0"/>
        <v>-1.0898407884761246E-2</v>
      </c>
      <c r="P28" s="97" t="str">
        <f t="shared" si="1"/>
        <v>not efficient</v>
      </c>
      <c r="Q28" s="97">
        <f t="shared" si="2"/>
        <v>0</v>
      </c>
      <c r="R28" s="97">
        <v>1</v>
      </c>
      <c r="T28" s="61">
        <v>1.0551999999999999</v>
      </c>
      <c r="U28" s="176">
        <v>1.0330999999999999</v>
      </c>
      <c r="V28" s="184">
        <f t="shared" si="3"/>
        <v>2.1391927209369867E-2</v>
      </c>
      <c r="W28" s="97" t="str">
        <f t="shared" si="4"/>
        <v>efficient</v>
      </c>
      <c r="X28" s="97">
        <f t="shared" si="5"/>
        <v>1</v>
      </c>
      <c r="Y28" s="97">
        <v>1</v>
      </c>
    </row>
    <row r="29" spans="1:25" ht="16" x14ac:dyDescent="0.2">
      <c r="A29" s="169" t="s">
        <v>21</v>
      </c>
      <c r="B29" s="180" t="s">
        <v>49</v>
      </c>
      <c r="C29" s="61">
        <v>1.0636000000000001</v>
      </c>
      <c r="D29" s="61">
        <v>0.1118</v>
      </c>
      <c r="E29" s="61">
        <v>1.0611999999999999</v>
      </c>
      <c r="F29" s="61">
        <v>0.1108</v>
      </c>
      <c r="G29" s="176">
        <v>1.1128</v>
      </c>
      <c r="H29" s="176">
        <v>0.1096</v>
      </c>
      <c r="I29" s="182">
        <v>1.115</v>
      </c>
      <c r="J29" s="182">
        <v>0.10299999999999999</v>
      </c>
      <c r="K29" s="183"/>
      <c r="L29" s="183"/>
      <c r="M29" s="61">
        <v>0.1118</v>
      </c>
      <c r="N29" s="61">
        <v>0.1108</v>
      </c>
      <c r="O29" s="184">
        <f t="shared" si="0"/>
        <v>-9.0252707581227522E-3</v>
      </c>
      <c r="P29" s="97" t="str">
        <f t="shared" si="1"/>
        <v>not efficient</v>
      </c>
      <c r="Q29" s="97">
        <f t="shared" si="2"/>
        <v>0</v>
      </c>
      <c r="R29" s="97">
        <v>1</v>
      </c>
      <c r="T29" s="61">
        <v>0.1108</v>
      </c>
      <c r="U29" s="176">
        <v>0.1096</v>
      </c>
      <c r="V29" s="184">
        <f t="shared" si="3"/>
        <v>1.0948905109488984E-2</v>
      </c>
      <c r="W29" s="97" t="str">
        <f t="shared" si="4"/>
        <v>efficient</v>
      </c>
      <c r="X29" s="97">
        <f t="shared" si="5"/>
        <v>1</v>
      </c>
      <c r="Y29" s="97">
        <v>1</v>
      </c>
    </row>
    <row r="30" spans="1:25" ht="16" x14ac:dyDescent="0.2">
      <c r="A30" s="169" t="s">
        <v>22</v>
      </c>
      <c r="B30" s="180" t="s">
        <v>51</v>
      </c>
      <c r="C30" s="61">
        <v>0.95179999999999998</v>
      </c>
      <c r="D30" s="61">
        <v>7.9899999999999999E-2</v>
      </c>
      <c r="E30" s="61">
        <v>0.94350000000000001</v>
      </c>
      <c r="F30" s="61">
        <v>8.0799999999999997E-2</v>
      </c>
      <c r="G30" s="176">
        <v>0.95469999999999999</v>
      </c>
      <c r="H30" s="176">
        <v>6.4799999999999996E-2</v>
      </c>
      <c r="I30" s="182">
        <v>0.99399999999999999</v>
      </c>
      <c r="J30" s="182">
        <v>7.2999999999999995E-2</v>
      </c>
      <c r="K30" s="183"/>
      <c r="L30" s="183"/>
      <c r="M30" s="61">
        <v>7.9899999999999999E-2</v>
      </c>
      <c r="N30" s="61">
        <v>8.0799999999999997E-2</v>
      </c>
      <c r="O30" s="184">
        <f t="shared" si="0"/>
        <v>1.1138613861386114E-2</v>
      </c>
      <c r="P30" s="97" t="str">
        <f t="shared" si="1"/>
        <v>efficient</v>
      </c>
      <c r="Q30" s="97">
        <f t="shared" si="2"/>
        <v>1</v>
      </c>
      <c r="R30" s="97">
        <v>1</v>
      </c>
      <c r="T30" s="61">
        <v>8.0799999999999997E-2</v>
      </c>
      <c r="U30" s="176">
        <v>6.4799999999999996E-2</v>
      </c>
      <c r="V30" s="184">
        <f t="shared" si="3"/>
        <v>0.24691358024691359</v>
      </c>
      <c r="W30" s="97" t="str">
        <f t="shared" si="4"/>
        <v>efficient</v>
      </c>
      <c r="X30" s="97">
        <f t="shared" si="5"/>
        <v>1</v>
      </c>
      <c r="Y30" s="97">
        <v>1</v>
      </c>
    </row>
    <row r="31" spans="1:25" ht="16" x14ac:dyDescent="0.2">
      <c r="A31" s="169" t="s">
        <v>247</v>
      </c>
      <c r="B31" s="180" t="s">
        <v>55</v>
      </c>
      <c r="C31" s="61">
        <v>0.4758</v>
      </c>
      <c r="D31" s="61">
        <v>0.10730000000000001</v>
      </c>
      <c r="E31" s="61">
        <v>0.47770000000000001</v>
      </c>
      <c r="F31" s="61">
        <v>0.1071</v>
      </c>
      <c r="G31" s="176">
        <v>0.43569999999999998</v>
      </c>
      <c r="H31" s="176">
        <v>0.1103</v>
      </c>
      <c r="I31" s="182">
        <v>0.47699999999999998</v>
      </c>
      <c r="J31" s="182">
        <v>0.10299999999999999</v>
      </c>
      <c r="K31" s="183"/>
      <c r="L31" s="183"/>
      <c r="M31" s="61">
        <v>0.10730000000000001</v>
      </c>
      <c r="N31" s="61">
        <v>0.1071</v>
      </c>
      <c r="O31" s="184">
        <f t="shared" si="0"/>
        <v>-1.8674136321195679E-3</v>
      </c>
      <c r="P31" s="97" t="str">
        <f t="shared" si="1"/>
        <v>not efficient</v>
      </c>
      <c r="Q31" s="97">
        <f t="shared" si="2"/>
        <v>0</v>
      </c>
      <c r="R31" s="97">
        <v>1</v>
      </c>
      <c r="T31" s="61">
        <v>0.1071</v>
      </c>
      <c r="U31" s="176">
        <v>0.1103</v>
      </c>
      <c r="V31" s="184">
        <f t="shared" si="3"/>
        <v>-2.9011786038077921E-2</v>
      </c>
      <c r="W31" s="97" t="str">
        <f t="shared" si="4"/>
        <v>not efficient</v>
      </c>
      <c r="X31" s="97">
        <f t="shared" si="5"/>
        <v>0</v>
      </c>
      <c r="Y31" s="97">
        <v>1</v>
      </c>
    </row>
    <row r="32" spans="1:25" ht="16" x14ac:dyDescent="0.2">
      <c r="A32" s="97"/>
      <c r="B32" s="185" t="s">
        <v>89</v>
      </c>
      <c r="C32" s="186">
        <v>1.9455</v>
      </c>
      <c r="D32" s="186">
        <v>0.2029</v>
      </c>
      <c r="E32" s="187">
        <v>2.1396000000000002</v>
      </c>
      <c r="F32" s="187">
        <v>0.24679999999999999</v>
      </c>
      <c r="G32" s="188">
        <v>1.8269</v>
      </c>
      <c r="H32" s="188">
        <v>0.1381</v>
      </c>
      <c r="I32" s="189">
        <v>0.66300000000000003</v>
      </c>
      <c r="J32" s="189">
        <v>0.08</v>
      </c>
      <c r="K32" s="190"/>
      <c r="L32" s="190"/>
      <c r="M32" s="186">
        <v>0.2029</v>
      </c>
      <c r="N32" s="187">
        <v>0.24679999999999999</v>
      </c>
      <c r="O32" s="191">
        <f t="shared" si="0"/>
        <v>0.17787682333873581</v>
      </c>
      <c r="P32" s="192" t="str">
        <f t="shared" si="1"/>
        <v>efficient</v>
      </c>
      <c r="Q32" s="192">
        <f t="shared" si="2"/>
        <v>1</v>
      </c>
      <c r="R32" s="97">
        <v>1</v>
      </c>
      <c r="T32" s="68"/>
    </row>
    <row r="33" spans="1:25" ht="16" x14ac:dyDescent="0.2">
      <c r="A33" s="97"/>
      <c r="B33" s="185" t="s">
        <v>91</v>
      </c>
      <c r="C33" s="186">
        <v>5.4202000000000004</v>
      </c>
      <c r="D33" s="186">
        <v>0.90880000000000005</v>
      </c>
      <c r="E33" s="187">
        <v>6.1672000000000002</v>
      </c>
      <c r="F33" s="187">
        <v>1.3141</v>
      </c>
      <c r="G33" s="188">
        <v>4.8167</v>
      </c>
      <c r="H33" s="188">
        <v>0.64929999999999999</v>
      </c>
      <c r="I33" s="189">
        <v>0.219</v>
      </c>
      <c r="J33" s="189">
        <v>3.5000000000000003E-2</v>
      </c>
      <c r="K33" s="190"/>
      <c r="L33" s="190"/>
      <c r="M33" s="186">
        <v>0.90880000000000005</v>
      </c>
      <c r="N33" s="187">
        <v>1.3141</v>
      </c>
      <c r="O33" s="191">
        <f t="shared" si="0"/>
        <v>0.30842401643710521</v>
      </c>
      <c r="P33" s="192" t="str">
        <f t="shared" si="1"/>
        <v>efficient</v>
      </c>
      <c r="Q33" s="192">
        <f t="shared" si="2"/>
        <v>1</v>
      </c>
      <c r="R33" s="97">
        <v>1</v>
      </c>
      <c r="V33" s="8">
        <f>MAX(V3:V31)</f>
        <v>0.839622641509434</v>
      </c>
      <c r="X33">
        <f>SUM(X3:X31)</f>
        <v>22</v>
      </c>
      <c r="Y33" s="97">
        <f>SUM(Y3:Y31)</f>
        <v>29</v>
      </c>
    </row>
    <row r="34" spans="1:25" ht="16" x14ac:dyDescent="0.2">
      <c r="A34" s="97"/>
      <c r="B34" s="185" t="s">
        <v>92</v>
      </c>
      <c r="C34" s="186">
        <v>4.3975</v>
      </c>
      <c r="D34" s="186">
        <v>0.90110000000000001</v>
      </c>
      <c r="E34" s="187">
        <v>4.8212000000000002</v>
      </c>
      <c r="F34" s="187">
        <v>0.99750000000000005</v>
      </c>
      <c r="G34" s="188">
        <v>2.0394999999999999</v>
      </c>
      <c r="H34" s="188">
        <v>0.33500000000000002</v>
      </c>
      <c r="I34" s="189">
        <v>0.24399999999999999</v>
      </c>
      <c r="J34" s="189">
        <v>3.5999999999999997E-2</v>
      </c>
      <c r="K34" s="190"/>
      <c r="L34" s="190"/>
      <c r="M34" s="186">
        <v>0.90110000000000001</v>
      </c>
      <c r="N34" s="187">
        <v>0.99750000000000005</v>
      </c>
      <c r="O34" s="191">
        <f t="shared" si="0"/>
        <v>9.6641604010025098E-2</v>
      </c>
      <c r="P34" s="192" t="str">
        <f t="shared" si="1"/>
        <v>efficient</v>
      </c>
      <c r="Q34" s="192">
        <f t="shared" si="2"/>
        <v>1</v>
      </c>
      <c r="R34" s="97">
        <v>1</v>
      </c>
      <c r="V34" s="8">
        <f>MIN(V3:V31)</f>
        <v>-0.45531724754244862</v>
      </c>
      <c r="Y34" s="184">
        <f>X33/Y33</f>
        <v>0.75862068965517238</v>
      </c>
    </row>
    <row r="35" spans="1:25" ht="16" x14ac:dyDescent="0.2">
      <c r="A35" s="97"/>
      <c r="B35" s="185" t="s">
        <v>93</v>
      </c>
      <c r="C35" s="186">
        <v>6.4847000000000001</v>
      </c>
      <c r="D35" s="186">
        <v>1.4996</v>
      </c>
      <c r="E35" s="187">
        <v>7.0162000000000004</v>
      </c>
      <c r="F35" s="187">
        <v>1.9238</v>
      </c>
      <c r="G35" s="188"/>
      <c r="H35" s="188"/>
      <c r="I35" s="189">
        <v>0.17100000000000001</v>
      </c>
      <c r="J35" s="189">
        <v>3.3000000000000002E-2</v>
      </c>
      <c r="K35" s="190"/>
      <c r="L35" s="190"/>
      <c r="M35" s="186">
        <v>1.4996</v>
      </c>
      <c r="N35" s="187">
        <v>1.9238</v>
      </c>
      <c r="O35" s="191">
        <f t="shared" si="0"/>
        <v>0.22050109158956227</v>
      </c>
      <c r="P35" s="192" t="str">
        <f t="shared" si="1"/>
        <v>efficient</v>
      </c>
      <c r="Q35" s="192">
        <f t="shared" si="2"/>
        <v>1</v>
      </c>
      <c r="R35" s="97">
        <v>1</v>
      </c>
    </row>
    <row r="36" spans="1:25" ht="16" x14ac:dyDescent="0.2">
      <c r="A36" s="97"/>
      <c r="B36" s="185" t="s">
        <v>94</v>
      </c>
      <c r="C36" s="186">
        <v>2.0575000000000001</v>
      </c>
      <c r="D36" s="186">
        <v>0.3372</v>
      </c>
      <c r="E36" s="187">
        <v>1.9389000000000001</v>
      </c>
      <c r="F36" s="187">
        <v>0.3342</v>
      </c>
      <c r="G36" s="188">
        <v>2.3534999999999999</v>
      </c>
      <c r="H36" s="188">
        <v>0.28720000000000001</v>
      </c>
      <c r="I36" s="193"/>
      <c r="J36" s="193"/>
      <c r="K36" s="190"/>
      <c r="L36" s="190"/>
      <c r="M36" s="186">
        <v>0.3372</v>
      </c>
      <c r="N36" s="187">
        <v>0.3342</v>
      </c>
      <c r="O36" s="191">
        <f t="shared" si="0"/>
        <v>-8.9766606822262191E-3</v>
      </c>
      <c r="P36" s="192" t="str">
        <f t="shared" si="1"/>
        <v>not efficient</v>
      </c>
      <c r="Q36" s="192">
        <f t="shared" si="2"/>
        <v>0</v>
      </c>
      <c r="R36" s="97">
        <v>1</v>
      </c>
      <c r="S36" s="18"/>
    </row>
    <row r="37" spans="1:25" ht="16" x14ac:dyDescent="0.2">
      <c r="A37" s="97"/>
      <c r="B37" s="185" t="s">
        <v>95</v>
      </c>
      <c r="C37" s="186">
        <v>0.40250000000000002</v>
      </c>
      <c r="D37" s="186">
        <v>0.31619999999999998</v>
      </c>
      <c r="E37" s="187">
        <v>0.35589999999999999</v>
      </c>
      <c r="F37" s="187">
        <v>0.25769999999999998</v>
      </c>
      <c r="G37" s="188">
        <v>0.84379999999999999</v>
      </c>
      <c r="H37" s="188">
        <v>0.4541</v>
      </c>
      <c r="I37" s="193"/>
      <c r="J37" s="193"/>
      <c r="K37" s="190"/>
      <c r="L37" s="190"/>
      <c r="M37" s="186">
        <v>0.31619999999999998</v>
      </c>
      <c r="N37" s="187">
        <v>0.25769999999999998</v>
      </c>
      <c r="O37" s="191">
        <f t="shared" si="0"/>
        <v>-0.22700814901047731</v>
      </c>
      <c r="P37" s="192" t="str">
        <f t="shared" si="1"/>
        <v>not efficient</v>
      </c>
      <c r="Q37" s="192">
        <f t="shared" si="2"/>
        <v>0</v>
      </c>
      <c r="R37" s="97">
        <v>1</v>
      </c>
      <c r="S37" s="18"/>
    </row>
    <row r="38" spans="1:25" ht="16" x14ac:dyDescent="0.2">
      <c r="A38" s="97"/>
      <c r="B38" s="185" t="s">
        <v>96</v>
      </c>
      <c r="C38" s="186">
        <v>0.65539999999999998</v>
      </c>
      <c r="D38" s="186">
        <v>0.255</v>
      </c>
      <c r="E38" s="187">
        <v>0.64339999999999997</v>
      </c>
      <c r="F38" s="187">
        <v>0.2319</v>
      </c>
      <c r="G38" s="188">
        <v>0.62019999999999997</v>
      </c>
      <c r="H38" s="188">
        <v>0.24199999999999999</v>
      </c>
      <c r="I38" s="193"/>
      <c r="J38" s="193"/>
      <c r="K38" s="190"/>
      <c r="L38" s="190"/>
      <c r="M38" s="186">
        <v>0.255</v>
      </c>
      <c r="N38" s="187">
        <v>0.2319</v>
      </c>
      <c r="O38" s="191">
        <f t="shared" si="0"/>
        <v>-9.9611901681759416E-2</v>
      </c>
      <c r="P38" s="192" t="str">
        <f t="shared" si="1"/>
        <v>not efficient</v>
      </c>
      <c r="Q38" s="192">
        <f t="shared" si="2"/>
        <v>0</v>
      </c>
      <c r="R38" s="97">
        <v>1</v>
      </c>
      <c r="S38" s="68"/>
    </row>
    <row r="39" spans="1:25" ht="16" x14ac:dyDescent="0.2">
      <c r="A39" s="97"/>
      <c r="B39" s="185" t="s">
        <v>97</v>
      </c>
      <c r="C39" s="186">
        <v>1.1253</v>
      </c>
      <c r="D39" s="186">
        <v>0.28420000000000001</v>
      </c>
      <c r="E39" s="187">
        <v>1.1158999999999999</v>
      </c>
      <c r="F39" s="187">
        <v>0.27900000000000003</v>
      </c>
      <c r="G39" s="188">
        <v>1.0892999999999999</v>
      </c>
      <c r="H39" s="188">
        <v>0.25890000000000002</v>
      </c>
      <c r="I39" s="194"/>
      <c r="J39" s="194"/>
      <c r="K39" s="190"/>
      <c r="L39" s="190"/>
      <c r="M39" s="186">
        <v>0.28420000000000001</v>
      </c>
      <c r="N39" s="187">
        <v>0.27900000000000003</v>
      </c>
      <c r="O39" s="191">
        <f t="shared" si="0"/>
        <v>-1.8637992831541154E-2</v>
      </c>
      <c r="P39" s="192" t="str">
        <f t="shared" si="1"/>
        <v>not efficient</v>
      </c>
      <c r="Q39" s="192">
        <f t="shared" si="2"/>
        <v>0</v>
      </c>
      <c r="R39" s="97">
        <v>1</v>
      </c>
    </row>
    <row r="40" spans="1:25" ht="16" x14ac:dyDescent="0.2">
      <c r="A40" s="97"/>
      <c r="B40" s="185" t="s">
        <v>98</v>
      </c>
      <c r="C40" s="186">
        <v>0.98519999999999996</v>
      </c>
      <c r="D40" s="186">
        <v>0.28470000000000001</v>
      </c>
      <c r="E40" s="187">
        <v>0.96760000000000002</v>
      </c>
      <c r="F40" s="187">
        <v>0.2843</v>
      </c>
      <c r="G40" s="188">
        <v>0.97529999999999994</v>
      </c>
      <c r="H40" s="188">
        <v>0.24349999999999999</v>
      </c>
      <c r="I40" s="193"/>
      <c r="J40" s="193"/>
      <c r="K40" s="190"/>
      <c r="L40" s="190"/>
      <c r="M40" s="186">
        <v>0.28470000000000001</v>
      </c>
      <c r="N40" s="187">
        <v>0.2843</v>
      </c>
      <c r="O40" s="191">
        <f t="shared" si="0"/>
        <v>-1.4069644741470681E-3</v>
      </c>
      <c r="P40" s="192" t="str">
        <f t="shared" si="1"/>
        <v>not efficient</v>
      </c>
      <c r="Q40" s="192">
        <f t="shared" si="2"/>
        <v>0</v>
      </c>
      <c r="R40" s="97">
        <v>1</v>
      </c>
    </row>
    <row r="41" spans="1:25" ht="16" x14ac:dyDescent="0.2">
      <c r="A41" s="97"/>
      <c r="B41" s="185" t="s">
        <v>99</v>
      </c>
      <c r="C41" s="186">
        <v>1.1705000000000001</v>
      </c>
      <c r="D41" s="186">
        <v>0.26450000000000001</v>
      </c>
      <c r="E41" s="187">
        <v>1.1654</v>
      </c>
      <c r="F41" s="187">
        <v>0.2581</v>
      </c>
      <c r="G41" s="188">
        <v>0.9839</v>
      </c>
      <c r="H41" s="188">
        <v>0.2321</v>
      </c>
      <c r="I41" s="194"/>
      <c r="J41" s="194"/>
      <c r="K41" s="190"/>
      <c r="L41" s="190"/>
      <c r="M41" s="186">
        <v>0.26450000000000001</v>
      </c>
      <c r="N41" s="187">
        <v>0.2581</v>
      </c>
      <c r="O41" s="191">
        <f t="shared" si="0"/>
        <v>-2.4796590468810605E-2</v>
      </c>
      <c r="P41" s="192" t="str">
        <f t="shared" si="1"/>
        <v>not efficient</v>
      </c>
      <c r="Q41" s="192">
        <f t="shared" si="2"/>
        <v>0</v>
      </c>
      <c r="R41" s="97">
        <v>1</v>
      </c>
    </row>
    <row r="42" spans="1:25" ht="16" x14ac:dyDescent="0.2">
      <c r="A42" s="97"/>
      <c r="B42" s="185" t="s">
        <v>100</v>
      </c>
      <c r="C42" s="195"/>
      <c r="D42" s="195"/>
      <c r="E42" s="187">
        <v>4.0456000000000003</v>
      </c>
      <c r="F42" s="187">
        <v>0.48649999999999999</v>
      </c>
      <c r="G42" s="195"/>
      <c r="H42" s="195"/>
      <c r="I42" s="194"/>
      <c r="J42" s="194"/>
      <c r="K42" s="190"/>
      <c r="L42" s="190"/>
      <c r="M42" s="192"/>
      <c r="N42" s="187">
        <v>0.48649999999999999</v>
      </c>
      <c r="O42" s="191"/>
      <c r="P42" s="192" t="str">
        <f t="shared" si="1"/>
        <v>efficient</v>
      </c>
      <c r="Q42" s="192">
        <f t="shared" si="2"/>
        <v>1</v>
      </c>
      <c r="R42" s="97">
        <v>1</v>
      </c>
    </row>
    <row r="43" spans="1:25" ht="16" x14ac:dyDescent="0.2">
      <c r="A43" s="97"/>
      <c r="B43" s="185" t="s">
        <v>101</v>
      </c>
      <c r="C43" s="195"/>
      <c r="D43" s="195"/>
      <c r="E43" s="187">
        <v>2.2081</v>
      </c>
      <c r="F43" s="187">
        <v>0.36499999999999999</v>
      </c>
      <c r="G43" s="195"/>
      <c r="H43" s="195"/>
      <c r="I43" s="194"/>
      <c r="J43" s="194"/>
      <c r="K43" s="190"/>
      <c r="L43" s="190"/>
      <c r="M43" s="192"/>
      <c r="N43" s="187">
        <v>0.36499999999999999</v>
      </c>
      <c r="O43" s="191"/>
      <c r="P43" s="192" t="str">
        <f t="shared" si="1"/>
        <v>efficient</v>
      </c>
      <c r="Q43" s="192">
        <f t="shared" si="2"/>
        <v>1</v>
      </c>
      <c r="R43" s="97">
        <v>1</v>
      </c>
    </row>
    <row r="44" spans="1:25" ht="16" x14ac:dyDescent="0.2">
      <c r="A44" s="97"/>
      <c r="B44" s="185" t="s">
        <v>102</v>
      </c>
      <c r="C44" s="195"/>
      <c r="D44" s="195"/>
      <c r="E44" s="187">
        <v>1.6126</v>
      </c>
      <c r="F44" s="187">
        <v>0.29880000000000001</v>
      </c>
      <c r="G44" s="195"/>
      <c r="H44" s="195"/>
      <c r="I44" s="194"/>
      <c r="J44" s="194"/>
      <c r="K44" s="190"/>
      <c r="L44" s="190"/>
      <c r="M44" s="192"/>
      <c r="N44" s="187">
        <v>0.29880000000000001</v>
      </c>
      <c r="O44" s="191"/>
      <c r="P44" s="192" t="str">
        <f t="shared" si="1"/>
        <v>efficient</v>
      </c>
      <c r="Q44" s="192">
        <f t="shared" si="2"/>
        <v>1</v>
      </c>
      <c r="R44" s="97">
        <v>1</v>
      </c>
    </row>
    <row r="45" spans="1:25" ht="16" x14ac:dyDescent="0.2">
      <c r="A45" s="97"/>
      <c r="B45" s="185" t="s">
        <v>103</v>
      </c>
      <c r="C45" s="195"/>
      <c r="D45" s="195"/>
      <c r="E45" s="187">
        <v>0.99350000000000005</v>
      </c>
      <c r="F45" s="187">
        <v>0.26150000000000001</v>
      </c>
      <c r="G45" s="195"/>
      <c r="H45" s="195"/>
      <c r="I45" s="193"/>
      <c r="J45" s="193"/>
      <c r="K45" s="190"/>
      <c r="L45" s="190"/>
      <c r="M45" s="192"/>
      <c r="N45" s="187">
        <v>0.26150000000000001</v>
      </c>
      <c r="O45" s="191"/>
      <c r="P45" s="192" t="str">
        <f t="shared" si="1"/>
        <v>efficient</v>
      </c>
      <c r="Q45" s="192">
        <f t="shared" si="2"/>
        <v>1</v>
      </c>
      <c r="R45" s="97">
        <v>1</v>
      </c>
    </row>
    <row r="46" spans="1:25" x14ac:dyDescent="0.2">
      <c r="Q46" s="196">
        <f>SUM(Q3:Q41)</f>
        <v>19</v>
      </c>
      <c r="R46" s="196">
        <f>SUM(R3:R41)</f>
        <v>39</v>
      </c>
      <c r="S46">
        <f>R46-Q46</f>
        <v>20</v>
      </c>
    </row>
    <row r="48" spans="1:25" x14ac:dyDescent="0.2">
      <c r="O48" s="8">
        <f>MAX(O3:O31)</f>
        <v>0.21794871794871795</v>
      </c>
    </row>
    <row r="49" spans="15:15" x14ac:dyDescent="0.2">
      <c r="O49" s="8">
        <f>MIN(O3:O31)</f>
        <v>-0.37451737451737455</v>
      </c>
    </row>
  </sheetData>
  <mergeCells count="1">
    <mergeCell ref="M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pane ySplit="1" topLeftCell="A35" activePane="bottomLeft" state="frozen"/>
      <selection pane="bottomLeft" activeCell="B46" sqref="B46:C48"/>
    </sheetView>
  </sheetViews>
  <sheetFormatPr baseColWidth="10" defaultColWidth="8.83203125" defaultRowHeight="15" x14ac:dyDescent="0.2"/>
  <cols>
    <col min="1" max="1" width="66.5" customWidth="1"/>
    <col min="2" max="2" width="10.1640625" bestFit="1" customWidth="1"/>
    <col min="3" max="3" width="9.6640625" customWidth="1"/>
    <col min="4" max="4" width="10.1640625" bestFit="1" customWidth="1"/>
    <col min="5" max="5" width="9.5" customWidth="1"/>
    <col min="6" max="6" width="10.1640625" bestFit="1" customWidth="1"/>
    <col min="7" max="7" width="7.5" bestFit="1" customWidth="1"/>
    <col min="8" max="8" width="10.1640625" bestFit="1" customWidth="1"/>
    <col min="9" max="9" width="7.83203125" bestFit="1" customWidth="1"/>
    <col min="13" max="13" width="10.33203125" bestFit="1" customWidth="1"/>
    <col min="14" max="15" width="9.5" bestFit="1" customWidth="1"/>
  </cols>
  <sheetData>
    <row r="1" spans="1:14" ht="15.75" customHeight="1" x14ac:dyDescent="0.2">
      <c r="B1" s="208" t="s">
        <v>118</v>
      </c>
      <c r="C1" s="208"/>
      <c r="D1" s="208" t="s">
        <v>119</v>
      </c>
      <c r="E1" s="208"/>
      <c r="F1" s="208" t="s">
        <v>120</v>
      </c>
      <c r="G1" s="208"/>
      <c r="H1" s="208" t="s">
        <v>121</v>
      </c>
      <c r="I1" s="208"/>
    </row>
    <row r="2" spans="1:14" ht="16" x14ac:dyDescent="0.2">
      <c r="B2" s="35" t="s">
        <v>44</v>
      </c>
      <c r="C2" s="35" t="s">
        <v>45</v>
      </c>
      <c r="D2" s="34" t="s">
        <v>44</v>
      </c>
      <c r="E2" s="34" t="s">
        <v>45</v>
      </c>
      <c r="F2" s="34" t="s">
        <v>44</v>
      </c>
      <c r="G2" s="34" t="s">
        <v>45</v>
      </c>
      <c r="H2" s="34" t="s">
        <v>44</v>
      </c>
      <c r="I2" s="34" t="s">
        <v>45</v>
      </c>
    </row>
    <row r="3" spans="1:14" ht="16" x14ac:dyDescent="0.2">
      <c r="A3" s="13" t="s">
        <v>110</v>
      </c>
      <c r="B3" s="36">
        <v>-24.3401</v>
      </c>
      <c r="C3" s="36">
        <v>0.28810000000000002</v>
      </c>
      <c r="D3" s="36">
        <v>-26.050999999999998</v>
      </c>
      <c r="E3" s="36">
        <v>2.6812</v>
      </c>
      <c r="F3" s="36">
        <v>-24.544</v>
      </c>
      <c r="G3" s="36">
        <v>2.2155999999999998</v>
      </c>
      <c r="H3" s="34">
        <v>-24.4223</v>
      </c>
      <c r="I3" s="34">
        <v>2.2974999999999999</v>
      </c>
      <c r="M3" s="66"/>
      <c r="N3" s="66"/>
    </row>
    <row r="4" spans="1:14" ht="16" x14ac:dyDescent="0.2">
      <c r="A4" s="13" t="s">
        <v>21</v>
      </c>
      <c r="B4" s="36">
        <v>2.5831</v>
      </c>
      <c r="C4" s="36">
        <v>2.9899999999999999E-2</v>
      </c>
      <c r="D4" s="36">
        <v>2.7496999999999998</v>
      </c>
      <c r="E4" s="36">
        <v>0.27250000000000002</v>
      </c>
      <c r="F4" s="36">
        <v>2.5988000000000002</v>
      </c>
      <c r="G4" s="36">
        <v>0.2266</v>
      </c>
      <c r="H4" s="34">
        <v>2.5863</v>
      </c>
      <c r="I4" s="34">
        <v>0.23499999999999999</v>
      </c>
      <c r="M4" s="66"/>
      <c r="N4" s="66"/>
    </row>
    <row r="5" spans="1:14" ht="16" x14ac:dyDescent="0.2">
      <c r="A5" s="13" t="s">
        <v>22</v>
      </c>
      <c r="B5" s="36">
        <v>0.53320000000000001</v>
      </c>
      <c r="C5" s="36">
        <v>1.5299999999999999E-2</v>
      </c>
      <c r="D5" s="36">
        <v>0.36499999999999999</v>
      </c>
      <c r="E5" s="36">
        <v>0.1986</v>
      </c>
      <c r="F5" s="36">
        <v>0.47460000000000002</v>
      </c>
      <c r="G5" s="36">
        <v>0.16059999999999999</v>
      </c>
      <c r="H5" s="34">
        <v>0.47220000000000001</v>
      </c>
      <c r="I5" s="34">
        <v>0.16350000000000001</v>
      </c>
      <c r="M5" s="66"/>
      <c r="N5" s="66"/>
    </row>
    <row r="6" spans="1:14" ht="16" x14ac:dyDescent="0.2">
      <c r="A6" s="13" t="s">
        <v>23</v>
      </c>
      <c r="B6" s="36">
        <v>-0.58040000000000003</v>
      </c>
      <c r="C6" s="36">
        <v>2.24E-2</v>
      </c>
      <c r="D6" s="36">
        <v>-0.4743</v>
      </c>
      <c r="E6" s="36">
        <v>0.25130000000000002</v>
      </c>
      <c r="F6" s="36">
        <v>-0.5111</v>
      </c>
      <c r="G6" s="36">
        <v>0.1888</v>
      </c>
      <c r="H6" s="34">
        <v>-0.5323</v>
      </c>
      <c r="I6" s="34">
        <v>0.19350000000000001</v>
      </c>
      <c r="M6" s="66"/>
      <c r="N6" s="66"/>
    </row>
    <row r="7" spans="1:14" ht="16" x14ac:dyDescent="0.2">
      <c r="A7" s="13" t="s">
        <v>24</v>
      </c>
      <c r="B7" s="36">
        <v>0.88049999999999995</v>
      </c>
      <c r="C7" s="36">
        <v>2.1100000000000001E-2</v>
      </c>
      <c r="D7" s="36">
        <v>0.77100000000000002</v>
      </c>
      <c r="E7" s="36">
        <v>0.1487</v>
      </c>
      <c r="F7" s="36">
        <v>0.80059999999999998</v>
      </c>
      <c r="G7" s="36">
        <v>0.1305</v>
      </c>
      <c r="H7" s="34">
        <v>0.81640000000000001</v>
      </c>
      <c r="I7" s="34">
        <v>0.13250000000000001</v>
      </c>
      <c r="M7" s="66"/>
      <c r="N7" s="66"/>
    </row>
    <row r="8" spans="1:14" ht="16" x14ac:dyDescent="0.2">
      <c r="A8" s="13" t="s">
        <v>25</v>
      </c>
      <c r="B8" s="36">
        <v>0.14449999999999999</v>
      </c>
      <c r="C8" s="36">
        <v>6.4000000000000003E-3</v>
      </c>
      <c r="D8" s="36">
        <v>0.13719999999999999</v>
      </c>
      <c r="E8" s="36">
        <v>6.3600000000000004E-2</v>
      </c>
      <c r="F8" s="36">
        <v>0.13739999999999999</v>
      </c>
      <c r="G8" s="36">
        <v>5.7099999999999998E-2</v>
      </c>
      <c r="H8" s="34">
        <v>0.1381</v>
      </c>
      <c r="I8" s="34">
        <v>5.9299999999999999E-2</v>
      </c>
      <c r="M8" s="66"/>
      <c r="N8" s="66"/>
    </row>
    <row r="9" spans="1:14" ht="16" x14ac:dyDescent="0.2">
      <c r="A9" s="13" t="s">
        <v>26</v>
      </c>
      <c r="B9" s="36">
        <v>-0.20169999999999999</v>
      </c>
      <c r="C9" s="36">
        <v>1.61E-2</v>
      </c>
      <c r="D9" s="36">
        <v>-0.1148</v>
      </c>
      <c r="E9" s="36">
        <v>0.17030000000000001</v>
      </c>
      <c r="F9" s="36">
        <v>-0.1406</v>
      </c>
      <c r="G9" s="36">
        <v>0.1192</v>
      </c>
      <c r="H9" s="34">
        <v>-0.15</v>
      </c>
      <c r="I9" s="34">
        <v>0.1239</v>
      </c>
      <c r="M9" s="66"/>
      <c r="N9" s="66"/>
    </row>
    <row r="10" spans="1:14" ht="16" x14ac:dyDescent="0.2">
      <c r="A10" s="13" t="s">
        <v>111</v>
      </c>
      <c r="B10" s="36">
        <v>-16.113</v>
      </c>
      <c r="C10" s="36">
        <v>0.34289999999999998</v>
      </c>
      <c r="D10" s="36">
        <v>-16.195799999999998</v>
      </c>
      <c r="E10" s="36">
        <v>1.597</v>
      </c>
      <c r="F10" s="36">
        <v>-15.778700000000001</v>
      </c>
      <c r="G10" s="36">
        <v>1.5645</v>
      </c>
      <c r="H10" s="34">
        <v>-15.8261</v>
      </c>
      <c r="I10" s="34">
        <v>1.5711999999999999</v>
      </c>
      <c r="M10" s="66"/>
      <c r="N10" s="66"/>
    </row>
    <row r="11" spans="1:14" ht="16" x14ac:dyDescent="0.2">
      <c r="A11" s="13" t="s">
        <v>21</v>
      </c>
      <c r="B11" s="36">
        <v>1.6821999999999999</v>
      </c>
      <c r="C11" s="36">
        <v>3.5200000000000002E-2</v>
      </c>
      <c r="D11" s="36">
        <v>1.6893</v>
      </c>
      <c r="E11" s="36">
        <v>0.1651</v>
      </c>
      <c r="F11" s="36">
        <v>1.6463000000000001</v>
      </c>
      <c r="G11" s="36">
        <v>0.16200000000000001</v>
      </c>
      <c r="H11" s="34">
        <v>1.6515</v>
      </c>
      <c r="I11" s="34">
        <v>0.16250000000000001</v>
      </c>
      <c r="M11" s="66"/>
      <c r="N11" s="66"/>
    </row>
    <row r="12" spans="1:14" ht="16" x14ac:dyDescent="0.2">
      <c r="A12" s="13" t="s">
        <v>22</v>
      </c>
      <c r="B12" s="36">
        <v>0.67710000000000004</v>
      </c>
      <c r="C12" s="36">
        <v>1.8100000000000002E-2</v>
      </c>
      <c r="D12" s="36">
        <v>0.63939999999999997</v>
      </c>
      <c r="E12" s="36">
        <v>0.1207</v>
      </c>
      <c r="F12" s="36">
        <v>0.62760000000000005</v>
      </c>
      <c r="G12" s="36">
        <v>0.1222</v>
      </c>
      <c r="H12" s="34">
        <v>0.63039999999999996</v>
      </c>
      <c r="I12" s="34">
        <v>0.11940000000000001</v>
      </c>
      <c r="N12" s="66"/>
    </row>
    <row r="13" spans="1:14" ht="16" x14ac:dyDescent="0.2">
      <c r="A13" s="13" t="s">
        <v>23</v>
      </c>
      <c r="B13" s="36">
        <v>-0.67400000000000004</v>
      </c>
      <c r="C13" s="36">
        <v>3.3799999999999997E-2</v>
      </c>
      <c r="D13" s="36">
        <v>-0.64229999999999998</v>
      </c>
      <c r="E13" s="36">
        <v>0.1419</v>
      </c>
      <c r="F13" s="36">
        <v>-0.6361</v>
      </c>
      <c r="G13" s="36">
        <v>0.14299999999999999</v>
      </c>
      <c r="H13" s="34">
        <v>-0.63870000000000005</v>
      </c>
      <c r="I13" s="34">
        <v>0.1421</v>
      </c>
      <c r="N13" s="66"/>
    </row>
    <row r="14" spans="1:14" ht="16" x14ac:dyDescent="0.2">
      <c r="A14" s="13" t="s">
        <v>24</v>
      </c>
      <c r="B14" s="36">
        <v>0.60650000000000004</v>
      </c>
      <c r="C14" s="36">
        <v>2.8000000000000001E-2</v>
      </c>
      <c r="D14" s="36">
        <v>0.60399999999999998</v>
      </c>
      <c r="E14" s="36">
        <v>0.11749999999999999</v>
      </c>
      <c r="F14" s="36">
        <v>0.60570000000000002</v>
      </c>
      <c r="G14" s="36">
        <v>0.1183</v>
      </c>
      <c r="H14" s="34">
        <v>0.60529999999999995</v>
      </c>
      <c r="I14" s="34">
        <v>0.1152</v>
      </c>
      <c r="N14" s="66"/>
    </row>
    <row r="15" spans="1:14" ht="16" x14ac:dyDescent="0.2">
      <c r="A15" s="13" t="s">
        <v>25</v>
      </c>
      <c r="B15" s="36">
        <v>0.1089</v>
      </c>
      <c r="C15" s="36">
        <v>6.1999999999999998E-3</v>
      </c>
      <c r="D15" s="36">
        <v>9.2600000000000002E-2</v>
      </c>
      <c r="E15" s="36">
        <v>3.5900000000000001E-2</v>
      </c>
      <c r="F15" s="36">
        <v>9.3700000000000006E-2</v>
      </c>
      <c r="G15" s="36">
        <v>3.3799999999999997E-2</v>
      </c>
      <c r="H15" s="34">
        <v>9.4100000000000003E-2</v>
      </c>
      <c r="I15" s="34">
        <v>3.5000000000000003E-2</v>
      </c>
      <c r="N15" s="66"/>
    </row>
    <row r="16" spans="1:14" ht="16" x14ac:dyDescent="0.2">
      <c r="A16" s="13" t="s">
        <v>26</v>
      </c>
      <c r="B16" s="36">
        <v>-0.27410000000000001</v>
      </c>
      <c r="C16" s="36">
        <v>1.78E-2</v>
      </c>
      <c r="D16" s="36">
        <v>-0.26319999999999999</v>
      </c>
      <c r="E16" s="36">
        <v>9.69E-2</v>
      </c>
      <c r="F16" s="36">
        <v>-0.2621</v>
      </c>
      <c r="G16" s="36">
        <v>9.1700000000000004E-2</v>
      </c>
      <c r="H16" s="34">
        <v>-0.26490000000000002</v>
      </c>
      <c r="I16" s="34">
        <v>9.4299999999999995E-2</v>
      </c>
      <c r="N16" s="66"/>
    </row>
    <row r="17" spans="1:14" ht="16" x14ac:dyDescent="0.2">
      <c r="A17" s="13" t="s">
        <v>27</v>
      </c>
      <c r="B17" s="36">
        <v>6.9500000000000006E-2</v>
      </c>
      <c r="C17" s="36">
        <v>5.5999999999999999E-3</v>
      </c>
      <c r="D17" s="36">
        <v>6.93E-2</v>
      </c>
      <c r="E17" s="36">
        <v>3.61E-2</v>
      </c>
      <c r="F17" s="36">
        <v>6.7500000000000004E-2</v>
      </c>
      <c r="G17" s="36">
        <v>3.5900000000000001E-2</v>
      </c>
      <c r="H17" s="34">
        <v>6.7699999999999996E-2</v>
      </c>
      <c r="I17" s="34">
        <v>3.27E-2</v>
      </c>
      <c r="M17" s="66"/>
      <c r="N17" s="66"/>
    </row>
    <row r="18" spans="1:14" ht="16" x14ac:dyDescent="0.2">
      <c r="A18" s="13" t="s">
        <v>28</v>
      </c>
      <c r="B18" s="36">
        <v>0.76480000000000004</v>
      </c>
      <c r="C18" s="36">
        <v>7.6999999999999999E-2</v>
      </c>
      <c r="D18" s="36">
        <v>0.68530000000000002</v>
      </c>
      <c r="E18" s="36">
        <v>0.41120000000000001</v>
      </c>
      <c r="F18" s="36">
        <v>0.76019999999999999</v>
      </c>
      <c r="G18" s="36">
        <v>0.43769999999999998</v>
      </c>
      <c r="H18" s="34">
        <v>0.75949999999999995</v>
      </c>
      <c r="I18" s="34">
        <v>0.38300000000000001</v>
      </c>
      <c r="M18" s="66"/>
      <c r="N18" s="66"/>
    </row>
    <row r="19" spans="1:14" ht="16" x14ac:dyDescent="0.2">
      <c r="A19" s="13" t="s">
        <v>112</v>
      </c>
      <c r="B19" s="36">
        <v>-7.7384000000000004</v>
      </c>
      <c r="C19" s="36">
        <v>0.1804</v>
      </c>
      <c r="D19" s="36">
        <v>-7.9679000000000002</v>
      </c>
      <c r="E19" s="36">
        <v>2.4535999999999998</v>
      </c>
      <c r="F19" s="36">
        <v>-8.4213000000000005</v>
      </c>
      <c r="G19" s="36">
        <v>1.8331</v>
      </c>
      <c r="H19" s="34">
        <v>-8.4221000000000004</v>
      </c>
      <c r="I19" s="34">
        <v>1.8366</v>
      </c>
      <c r="M19" s="66"/>
      <c r="N19" s="66"/>
    </row>
    <row r="20" spans="1:14" ht="16" x14ac:dyDescent="0.2">
      <c r="A20" s="13" t="s">
        <v>21</v>
      </c>
      <c r="B20" s="36">
        <v>0.86739999999999995</v>
      </c>
      <c r="C20" s="36">
        <v>1.89E-2</v>
      </c>
      <c r="D20" s="36">
        <v>0.88900000000000001</v>
      </c>
      <c r="E20" s="36">
        <v>0.23760000000000001</v>
      </c>
      <c r="F20" s="36">
        <v>0.93240000000000001</v>
      </c>
      <c r="G20" s="36">
        <v>0.1845</v>
      </c>
      <c r="H20" s="34">
        <v>0.93220000000000003</v>
      </c>
      <c r="I20" s="34">
        <v>0.18459999999999999</v>
      </c>
      <c r="M20" s="66"/>
      <c r="N20" s="66"/>
    </row>
    <row r="21" spans="1:14" ht="16" x14ac:dyDescent="0.2">
      <c r="A21" s="13" t="s">
        <v>22</v>
      </c>
      <c r="B21" s="36">
        <v>0.84189999999999998</v>
      </c>
      <c r="C21" s="36">
        <v>2.0199999999999999E-2</v>
      </c>
      <c r="D21" s="36">
        <v>0.82450000000000001</v>
      </c>
      <c r="E21" s="36">
        <v>0.1923</v>
      </c>
      <c r="F21" s="36">
        <v>0.80959999999999999</v>
      </c>
      <c r="G21" s="36">
        <v>0.1208</v>
      </c>
      <c r="H21" s="34">
        <v>0.81</v>
      </c>
      <c r="I21" s="34">
        <v>0.1118</v>
      </c>
      <c r="M21" s="66"/>
      <c r="N21" s="66"/>
    </row>
    <row r="22" spans="1:14" ht="16" x14ac:dyDescent="0.2">
      <c r="A22" s="13" t="s">
        <v>23</v>
      </c>
      <c r="B22" s="36">
        <v>-0.1361</v>
      </c>
      <c r="C22" s="36">
        <v>2.1299999999999999E-2</v>
      </c>
      <c r="D22" s="36">
        <v>-0.1071</v>
      </c>
      <c r="E22" s="36">
        <v>0.15509999999999999</v>
      </c>
      <c r="F22" s="36">
        <v>-8.3400000000000002E-2</v>
      </c>
      <c r="G22" s="36">
        <v>0.12790000000000001</v>
      </c>
      <c r="H22" s="34">
        <v>-8.5099999999999995E-2</v>
      </c>
      <c r="I22" s="34">
        <v>0.12570000000000001</v>
      </c>
      <c r="M22" s="66"/>
      <c r="N22" s="66"/>
    </row>
    <row r="23" spans="1:14" ht="16" x14ac:dyDescent="0.2">
      <c r="A23" s="13" t="s">
        <v>24</v>
      </c>
      <c r="B23" s="36">
        <v>0.35210000000000002</v>
      </c>
      <c r="C23" s="36">
        <v>1.9099999999999999E-2</v>
      </c>
      <c r="D23" s="36">
        <v>0.34449999999999997</v>
      </c>
      <c r="E23" s="36">
        <v>0.18559999999999999</v>
      </c>
      <c r="F23" s="36">
        <v>0.34379999999999999</v>
      </c>
      <c r="G23" s="36">
        <v>0.1061</v>
      </c>
      <c r="H23" s="34">
        <v>0.3448</v>
      </c>
      <c r="I23" s="34">
        <v>0.1045</v>
      </c>
      <c r="M23" s="66"/>
      <c r="N23" s="66"/>
    </row>
    <row r="24" spans="1:14" ht="16" x14ac:dyDescent="0.2">
      <c r="A24" s="13" t="s">
        <v>25</v>
      </c>
      <c r="B24" s="36">
        <v>5.6599999999999998E-2</v>
      </c>
      <c r="C24" s="36">
        <v>5.4999999999999997E-3</v>
      </c>
      <c r="D24" s="36">
        <v>4.7600000000000003E-2</v>
      </c>
      <c r="E24" s="36">
        <v>5.5100000000000003E-2</v>
      </c>
      <c r="F24" s="36">
        <v>4.36E-2</v>
      </c>
      <c r="G24" s="36">
        <v>3.1099999999999999E-2</v>
      </c>
      <c r="H24" s="34">
        <v>4.48E-2</v>
      </c>
      <c r="I24" s="34">
        <v>3.2599999999999997E-2</v>
      </c>
      <c r="M24" s="66"/>
      <c r="N24" s="66"/>
    </row>
    <row r="25" spans="1:14" ht="16" x14ac:dyDescent="0.2">
      <c r="A25" s="13" t="s">
        <v>26</v>
      </c>
      <c r="B25" s="36">
        <v>-0.19850000000000001</v>
      </c>
      <c r="C25" s="36">
        <v>1.5699999999999999E-2</v>
      </c>
      <c r="D25" s="36">
        <v>-0.18140000000000001</v>
      </c>
      <c r="E25" s="36">
        <v>0.1618</v>
      </c>
      <c r="F25" s="36">
        <v>-0.16619999999999999</v>
      </c>
      <c r="G25" s="36">
        <v>0.10150000000000001</v>
      </c>
      <c r="H25" s="34">
        <v>-0.16739999999999999</v>
      </c>
      <c r="I25" s="34">
        <v>9.6500000000000002E-2</v>
      </c>
      <c r="M25" s="66"/>
      <c r="N25" s="66"/>
    </row>
    <row r="26" spans="1:14" ht="16" x14ac:dyDescent="0.2">
      <c r="A26" s="13" t="s">
        <v>29</v>
      </c>
      <c r="B26" s="36">
        <v>0.56640000000000001</v>
      </c>
      <c r="C26" s="36">
        <v>3.8399999999999997E-2</v>
      </c>
      <c r="D26" s="36">
        <v>0.59370000000000001</v>
      </c>
      <c r="E26" s="36">
        <v>0.28310000000000002</v>
      </c>
      <c r="F26" s="36">
        <v>0.63759999999999994</v>
      </c>
      <c r="G26" s="36">
        <v>0.24660000000000001</v>
      </c>
      <c r="H26" s="34">
        <v>0.63690000000000002</v>
      </c>
      <c r="I26" s="34">
        <v>0.23830000000000001</v>
      </c>
      <c r="M26" s="66"/>
      <c r="N26" s="66"/>
    </row>
    <row r="27" spans="1:14" ht="16" x14ac:dyDescent="0.2">
      <c r="A27" s="13" t="s">
        <v>30</v>
      </c>
      <c r="B27" s="36">
        <v>-3.8399999999999997E-2</v>
      </c>
      <c r="C27" s="36">
        <v>4.4999999999999997E-3</v>
      </c>
      <c r="D27" s="36">
        <v>-3.9899999999999998E-2</v>
      </c>
      <c r="E27" s="36">
        <v>9.35E-2</v>
      </c>
      <c r="F27" s="36">
        <v>-3.3799999999999997E-2</v>
      </c>
      <c r="G27" s="36">
        <v>3.1800000000000002E-2</v>
      </c>
      <c r="H27" s="34">
        <v>-3.32E-2</v>
      </c>
      <c r="I27" s="34">
        <v>3.1E-2</v>
      </c>
      <c r="M27" s="66"/>
      <c r="N27" s="66"/>
    </row>
    <row r="28" spans="1:14" ht="16" x14ac:dyDescent="0.2">
      <c r="A28" s="13" t="s">
        <v>113</v>
      </c>
      <c r="B28" s="36">
        <v>-10.3796</v>
      </c>
      <c r="C28" s="36">
        <v>0.19289999999999999</v>
      </c>
      <c r="D28" s="36">
        <v>-9.8582000000000001</v>
      </c>
      <c r="E28" s="36">
        <v>1.125</v>
      </c>
      <c r="F28" s="36">
        <v>-9.9361999999999995</v>
      </c>
      <c r="G28" s="36">
        <v>1.0692999999999999</v>
      </c>
      <c r="H28" s="34">
        <v>-9.9498999999999995</v>
      </c>
      <c r="I28" s="34">
        <v>1.0793999999999999</v>
      </c>
      <c r="M28" s="66"/>
      <c r="N28" s="66"/>
    </row>
    <row r="29" spans="1:14" ht="16" x14ac:dyDescent="0.2">
      <c r="A29" s="13" t="s">
        <v>21</v>
      </c>
      <c r="B29" s="36">
        <v>1.0983000000000001</v>
      </c>
      <c r="C29" s="36">
        <v>2.0299999999999999E-2</v>
      </c>
      <c r="D29" s="36">
        <v>1.0415000000000001</v>
      </c>
      <c r="E29" s="36">
        <v>0.11840000000000001</v>
      </c>
      <c r="F29" s="36">
        <v>1.0497000000000001</v>
      </c>
      <c r="G29" s="36">
        <v>0.1125</v>
      </c>
      <c r="H29" s="34">
        <v>1.0512999999999999</v>
      </c>
      <c r="I29" s="34">
        <v>0.1135</v>
      </c>
      <c r="M29" s="66"/>
      <c r="N29" s="66"/>
    </row>
    <row r="30" spans="1:14" ht="16" x14ac:dyDescent="0.2">
      <c r="A30" s="13" t="s">
        <v>22</v>
      </c>
      <c r="B30" s="36">
        <v>0.96709999999999996</v>
      </c>
      <c r="C30" s="36">
        <v>1.44E-2</v>
      </c>
      <c r="D30" s="36">
        <v>0.92989999999999995</v>
      </c>
      <c r="E30" s="36">
        <v>8.5500000000000007E-2</v>
      </c>
      <c r="F30" s="36">
        <v>0.94279999999999997</v>
      </c>
      <c r="G30" s="36">
        <v>8.2299999999999998E-2</v>
      </c>
      <c r="H30" s="34">
        <v>0.94310000000000005</v>
      </c>
      <c r="I30" s="34">
        <v>8.2299999999999998E-2</v>
      </c>
      <c r="M30" s="66"/>
      <c r="N30" s="66"/>
    </row>
    <row r="31" spans="1:14" ht="16" x14ac:dyDescent="0.2">
      <c r="A31" s="13" t="s">
        <v>24</v>
      </c>
      <c r="B31" s="36">
        <v>0.46970000000000001</v>
      </c>
      <c r="C31" s="36">
        <v>1.8599999999999998E-2</v>
      </c>
      <c r="D31" s="36">
        <v>0.47520000000000001</v>
      </c>
      <c r="E31" s="36">
        <v>0.1071</v>
      </c>
      <c r="F31" s="36">
        <v>0.48249999999999998</v>
      </c>
      <c r="G31" s="36">
        <v>0.1072</v>
      </c>
      <c r="H31" s="34">
        <v>0.48139999999999999</v>
      </c>
      <c r="I31" s="34">
        <v>0.10680000000000001</v>
      </c>
      <c r="M31" s="66"/>
      <c r="N31" s="66"/>
    </row>
    <row r="32" spans="1:14" ht="16" x14ac:dyDescent="0.2">
      <c r="B32" s="36">
        <v>1.9639</v>
      </c>
      <c r="C32" s="36">
        <v>3.4299999999999997E-2</v>
      </c>
      <c r="D32" s="36">
        <v>2.3622000000000001</v>
      </c>
      <c r="E32" s="36">
        <v>0.3135</v>
      </c>
      <c r="F32" s="36">
        <v>2.0838000000000001</v>
      </c>
      <c r="G32" s="36">
        <v>0.2349</v>
      </c>
      <c r="H32" s="34">
        <v>2.1232000000000002</v>
      </c>
      <c r="I32" s="34">
        <v>0.23980000000000001</v>
      </c>
      <c r="M32" s="66"/>
      <c r="N32" s="66"/>
    </row>
    <row r="33" spans="2:14" ht="16" x14ac:dyDescent="0.2">
      <c r="B33" s="36">
        <v>5.3775000000000004</v>
      </c>
      <c r="C33" s="36">
        <v>0.21410000000000001</v>
      </c>
      <c r="D33" s="36">
        <v>6.0507999999999997</v>
      </c>
      <c r="E33" s="36">
        <v>1.2936000000000001</v>
      </c>
      <c r="F33" s="36">
        <v>6.0433000000000003</v>
      </c>
      <c r="G33" s="36">
        <v>1.2808999999999999</v>
      </c>
      <c r="H33" s="34">
        <v>6.1032999999999999</v>
      </c>
      <c r="I33" s="34">
        <v>1.2861</v>
      </c>
      <c r="M33" s="66"/>
      <c r="N33" s="66"/>
    </row>
    <row r="34" spans="2:14" ht="16" x14ac:dyDescent="0.2">
      <c r="B34" s="36">
        <v>4.2274000000000003</v>
      </c>
      <c r="C34" s="36">
        <v>0.13589999999999999</v>
      </c>
      <c r="D34" s="36">
        <v>4.6273</v>
      </c>
      <c r="E34" s="36">
        <v>1.0993999999999999</v>
      </c>
      <c r="F34" s="36">
        <v>4.6830999999999996</v>
      </c>
      <c r="G34" s="36">
        <v>0.9859</v>
      </c>
      <c r="H34" s="34">
        <v>4.7248000000000001</v>
      </c>
      <c r="I34" s="34">
        <v>0.97330000000000005</v>
      </c>
      <c r="M34" s="66"/>
      <c r="N34" s="66"/>
    </row>
    <row r="35" spans="2:14" ht="16" x14ac:dyDescent="0.2">
      <c r="B35" s="36">
        <v>5.8028000000000004</v>
      </c>
      <c r="C35" s="36">
        <v>0.2923</v>
      </c>
      <c r="D35" s="36">
        <v>7.1764999999999999</v>
      </c>
      <c r="E35" s="36">
        <v>2.1267</v>
      </c>
      <c r="F35" s="36">
        <v>6.8349000000000002</v>
      </c>
      <c r="G35" s="36">
        <v>1.8428</v>
      </c>
      <c r="H35" s="34">
        <v>6.8639000000000001</v>
      </c>
      <c r="I35" s="34">
        <v>1.8812</v>
      </c>
      <c r="M35" s="66"/>
      <c r="N35" s="66"/>
    </row>
    <row r="36" spans="2:14" ht="16" x14ac:dyDescent="0.2">
      <c r="B36" s="36">
        <v>2.0851999999999999</v>
      </c>
      <c r="C36" s="36">
        <v>0.30859999999999999</v>
      </c>
      <c r="D36" s="36">
        <v>1.8694999999999999</v>
      </c>
      <c r="E36" s="36">
        <v>0.33119999999999999</v>
      </c>
      <c r="F36" s="36">
        <v>1.9387000000000001</v>
      </c>
      <c r="G36" s="36">
        <v>0.31900000000000001</v>
      </c>
      <c r="H36" s="34">
        <v>1.9416</v>
      </c>
      <c r="I36" s="34">
        <v>0.32290000000000002</v>
      </c>
      <c r="M36" s="66"/>
      <c r="N36" s="66"/>
    </row>
    <row r="37" spans="2:14" ht="16" x14ac:dyDescent="0.2">
      <c r="B37" s="36">
        <v>0.41</v>
      </c>
      <c r="C37" s="36">
        <v>0.29199999999999998</v>
      </c>
      <c r="D37" s="36">
        <v>0.30819999999999997</v>
      </c>
      <c r="E37" s="36">
        <v>1.3052999999999999</v>
      </c>
      <c r="F37" s="36">
        <v>0.3523</v>
      </c>
      <c r="G37" s="36">
        <v>0.28170000000000001</v>
      </c>
      <c r="H37" s="34">
        <v>0.35410000000000003</v>
      </c>
      <c r="I37" s="34">
        <v>0.28720000000000001</v>
      </c>
      <c r="M37" s="66"/>
      <c r="N37" s="66"/>
    </row>
    <row r="38" spans="2:14" ht="16" x14ac:dyDescent="0.2">
      <c r="B38" s="36">
        <v>0.66830000000000001</v>
      </c>
      <c r="C38" s="36">
        <v>0.2893</v>
      </c>
      <c r="D38" s="36">
        <v>0.64490000000000003</v>
      </c>
      <c r="E38" s="36">
        <v>0.24809999999999999</v>
      </c>
      <c r="F38" s="36">
        <v>0.65249999999999997</v>
      </c>
      <c r="G38" s="36">
        <v>0.23860000000000001</v>
      </c>
      <c r="H38" s="34">
        <v>0.65290000000000004</v>
      </c>
      <c r="I38" s="34">
        <v>0.2616</v>
      </c>
      <c r="M38" s="66"/>
      <c r="N38" s="66"/>
    </row>
    <row r="39" spans="2:14" ht="16" x14ac:dyDescent="0.2">
      <c r="B39" s="36">
        <v>1.1433</v>
      </c>
      <c r="C39" s="36">
        <v>0.29220000000000002</v>
      </c>
      <c r="D39" s="36">
        <v>1.1089</v>
      </c>
      <c r="E39" s="36">
        <v>0.28029999999999999</v>
      </c>
      <c r="F39" s="36">
        <v>1.1127</v>
      </c>
      <c r="G39" s="36">
        <v>0.27600000000000002</v>
      </c>
      <c r="H39" s="34">
        <v>1.1153999999999999</v>
      </c>
      <c r="I39" s="34">
        <v>0.27800000000000002</v>
      </c>
      <c r="M39" s="66"/>
      <c r="N39" s="66"/>
    </row>
    <row r="40" spans="2:14" ht="16" x14ac:dyDescent="0.2">
      <c r="B40" s="36">
        <v>0.99570000000000003</v>
      </c>
      <c r="C40" s="36">
        <v>0.29770000000000002</v>
      </c>
      <c r="D40" s="36">
        <v>0.96750000000000003</v>
      </c>
      <c r="E40" s="36">
        <v>0.28599999999999998</v>
      </c>
      <c r="F40" s="36">
        <v>0.97899999999999998</v>
      </c>
      <c r="G40" s="36">
        <v>0.28870000000000001</v>
      </c>
      <c r="H40" s="34">
        <v>0.97199999999999998</v>
      </c>
      <c r="I40" s="34">
        <v>0.2762</v>
      </c>
      <c r="M40" s="66"/>
      <c r="N40" s="66"/>
    </row>
    <row r="41" spans="2:14" ht="16" x14ac:dyDescent="0.2">
      <c r="B41" s="36">
        <v>1.1898</v>
      </c>
      <c r="C41" s="36">
        <v>0.26240000000000002</v>
      </c>
      <c r="D41" s="36">
        <v>1.1617999999999999</v>
      </c>
      <c r="E41" s="36">
        <v>0.2681</v>
      </c>
      <c r="F41" s="36">
        <v>1.1694</v>
      </c>
      <c r="G41" s="36">
        <v>0.25650000000000001</v>
      </c>
      <c r="H41" s="34">
        <v>1.1681999999999999</v>
      </c>
      <c r="I41" s="34">
        <v>0.26140000000000002</v>
      </c>
      <c r="M41" s="66"/>
      <c r="N41" s="66"/>
    </row>
    <row r="42" spans="2:14" ht="16" x14ac:dyDescent="0.2">
      <c r="B42" s="36">
        <v>0.62070000000000003</v>
      </c>
      <c r="C42" s="36">
        <v>1.6500000000000001E-2</v>
      </c>
      <c r="D42" s="36">
        <v>1.2362</v>
      </c>
      <c r="E42" s="36">
        <v>0.2742</v>
      </c>
      <c r="F42" s="36">
        <v>1.7717000000000001</v>
      </c>
      <c r="G42" s="36">
        <v>0.13250000000000001</v>
      </c>
      <c r="H42" s="34">
        <v>1.5569999999999999</v>
      </c>
      <c r="I42" s="34">
        <v>8.6699999999999999E-2</v>
      </c>
      <c r="N42" s="66"/>
    </row>
    <row r="43" spans="2:14" ht="16" x14ac:dyDescent="0.2">
      <c r="B43" s="36">
        <v>0.38990000000000002</v>
      </c>
      <c r="C43" s="36">
        <v>3.6600000000000001E-2</v>
      </c>
      <c r="D43" s="36">
        <v>1.2365999999999999</v>
      </c>
      <c r="E43" s="36">
        <v>0.2661</v>
      </c>
      <c r="F43" s="36">
        <v>1.2636000000000001</v>
      </c>
      <c r="G43" s="36">
        <v>6.5699999999999995E-2</v>
      </c>
      <c r="H43" s="34">
        <v>1.2212000000000001</v>
      </c>
      <c r="I43" s="34">
        <v>4.65E-2</v>
      </c>
      <c r="N43" s="66"/>
    </row>
    <row r="44" spans="2:14" ht="16" x14ac:dyDescent="0.2">
      <c r="B44" s="36">
        <v>0.29370000000000002</v>
      </c>
      <c r="C44" s="36">
        <v>3.2199999999999999E-2</v>
      </c>
      <c r="D44" s="36">
        <v>1.2367999999999999</v>
      </c>
      <c r="E44" s="36">
        <v>0.26240000000000002</v>
      </c>
      <c r="F44" s="36">
        <v>1.2339</v>
      </c>
      <c r="G44" s="36">
        <v>6.5000000000000002E-2</v>
      </c>
      <c r="H44" s="34">
        <v>1.1802999999999999</v>
      </c>
      <c r="I44" s="34">
        <v>4.2500000000000003E-2</v>
      </c>
      <c r="N44" s="66"/>
    </row>
    <row r="45" spans="2:14" ht="16" x14ac:dyDescent="0.2">
      <c r="B45" s="36">
        <v>0.21310000000000001</v>
      </c>
      <c r="C45" s="36">
        <v>3.5900000000000001E-2</v>
      </c>
      <c r="D45" s="36">
        <v>1.2369000000000001</v>
      </c>
      <c r="E45" s="36">
        <v>0.26919999999999999</v>
      </c>
      <c r="F45" s="36">
        <v>1.0927</v>
      </c>
      <c r="G45" s="36">
        <v>4.48E-2</v>
      </c>
      <c r="H45" s="34">
        <v>1.0827</v>
      </c>
      <c r="I45" s="34">
        <v>3.1199999999999999E-2</v>
      </c>
      <c r="N45" s="66"/>
    </row>
    <row r="46" spans="2:14" ht="16" x14ac:dyDescent="0.2">
      <c r="B46" s="210">
        <v>-29745.028310000002</v>
      </c>
      <c r="C46" s="210"/>
      <c r="D46" s="209">
        <v>-32209.36879</v>
      </c>
      <c r="E46" s="209"/>
      <c r="F46" s="209">
        <v>-29531.51109</v>
      </c>
      <c r="G46" s="209"/>
      <c r="H46" s="209">
        <v>-29505.919450000001</v>
      </c>
      <c r="I46" s="209"/>
    </row>
    <row r="47" spans="2:14" ht="16" x14ac:dyDescent="0.2">
      <c r="B47" s="210">
        <v>59576.056620000003</v>
      </c>
      <c r="C47" s="210"/>
      <c r="D47" s="209">
        <v>64504.737580000001</v>
      </c>
      <c r="E47" s="209"/>
      <c r="F47" s="209">
        <v>59149.02218</v>
      </c>
      <c r="G47" s="209"/>
      <c r="H47" s="209">
        <v>59097.838900000002</v>
      </c>
      <c r="I47" s="209"/>
    </row>
    <row r="48" spans="2:14" ht="16" x14ac:dyDescent="0.2">
      <c r="B48" s="210">
        <v>59731.421130000002</v>
      </c>
      <c r="C48" s="210"/>
      <c r="D48" s="209">
        <v>64660.10209</v>
      </c>
      <c r="E48" s="209"/>
      <c r="F48" s="209">
        <v>59304.386689999999</v>
      </c>
      <c r="G48" s="209"/>
      <c r="H48" s="209">
        <v>59253.203410000002</v>
      </c>
      <c r="I48" s="209"/>
    </row>
  </sheetData>
  <mergeCells count="16">
    <mergeCell ref="H1:I1"/>
    <mergeCell ref="H47:I47"/>
    <mergeCell ref="H48:I48"/>
    <mergeCell ref="B48:C48"/>
    <mergeCell ref="D47:E47"/>
    <mergeCell ref="F46:G46"/>
    <mergeCell ref="H46:I46"/>
    <mergeCell ref="B46:C46"/>
    <mergeCell ref="B47:C47"/>
    <mergeCell ref="B1:C1"/>
    <mergeCell ref="D1:E1"/>
    <mergeCell ref="D46:E46"/>
    <mergeCell ref="F1:G1"/>
    <mergeCell ref="D48:E48"/>
    <mergeCell ref="F48:G48"/>
    <mergeCell ref="F47:G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55"/>
  <sheetViews>
    <sheetView workbookViewId="0">
      <selection activeCell="V12" sqref="V12"/>
    </sheetView>
  </sheetViews>
  <sheetFormatPr baseColWidth="10" defaultColWidth="8.83203125" defaultRowHeight="15" x14ac:dyDescent="0.2"/>
  <cols>
    <col min="4" max="4" width="11.5" bestFit="1" customWidth="1"/>
    <col min="8" max="8" width="10" customWidth="1"/>
    <col min="13" max="13" width="8" style="20" customWidth="1"/>
    <col min="14" max="14" width="13.6640625" style="20" bestFit="1" customWidth="1"/>
    <col min="15" max="15" width="13.83203125" bestFit="1" customWidth="1"/>
    <col min="16" max="16" width="9.5" bestFit="1" customWidth="1"/>
    <col min="17" max="17" width="9.1640625" bestFit="1" customWidth="1"/>
    <col min="18" max="18" width="9.5" bestFit="1" customWidth="1"/>
    <col min="20" max="22" width="9.5" bestFit="1" customWidth="1"/>
  </cols>
  <sheetData>
    <row r="1" spans="3:23" x14ac:dyDescent="0.2">
      <c r="N1"/>
    </row>
    <row r="2" spans="3:23" ht="16" thickBot="1" x14ac:dyDescent="0.25">
      <c r="H2" t="s">
        <v>144</v>
      </c>
      <c r="N2"/>
      <c r="S2" t="s">
        <v>145</v>
      </c>
    </row>
    <row r="3" spans="3:23" ht="16" thickBot="1" x14ac:dyDescent="0.25">
      <c r="C3" s="38" t="s">
        <v>125</v>
      </c>
      <c r="D3" s="39" t="s">
        <v>126</v>
      </c>
      <c r="E3" s="39" t="s">
        <v>127</v>
      </c>
      <c r="F3" s="39"/>
      <c r="G3" s="39"/>
      <c r="H3" s="56"/>
      <c r="I3" s="39" t="s">
        <v>128</v>
      </c>
      <c r="J3" s="39"/>
      <c r="K3" s="39"/>
      <c r="L3" s="57"/>
      <c r="N3" t="s">
        <v>137</v>
      </c>
    </row>
    <row r="4" spans="3:23" ht="18" thickTop="1" thickBot="1" x14ac:dyDescent="0.25">
      <c r="C4" s="40" t="s">
        <v>13</v>
      </c>
      <c r="D4" s="41"/>
      <c r="E4" s="41" t="s">
        <v>129</v>
      </c>
      <c r="F4" s="41" t="s">
        <v>130</v>
      </c>
      <c r="G4" s="41" t="s">
        <v>131</v>
      </c>
      <c r="H4" s="60" t="s">
        <v>143</v>
      </c>
      <c r="I4" s="42" t="s">
        <v>129</v>
      </c>
      <c r="J4" s="41" t="s">
        <v>130</v>
      </c>
      <c r="K4" s="41" t="s">
        <v>131</v>
      </c>
      <c r="L4" s="47" t="s">
        <v>143</v>
      </c>
      <c r="N4" s="49"/>
      <c r="O4" s="50"/>
      <c r="P4" s="58" t="s">
        <v>127</v>
      </c>
      <c r="Q4" s="55"/>
      <c r="R4" s="55"/>
      <c r="S4" s="59"/>
      <c r="T4" s="58" t="s">
        <v>128</v>
      </c>
      <c r="U4" s="55"/>
      <c r="V4" s="55"/>
      <c r="W4" s="59"/>
    </row>
    <row r="5" spans="3:23" ht="17" thickTop="1" thickBot="1" x14ac:dyDescent="0.25">
      <c r="C5" s="43" t="s">
        <v>132</v>
      </c>
      <c r="D5" s="138">
        <v>429.6282987085915</v>
      </c>
      <c r="E5" s="138">
        <v>138.20803264167458</v>
      </c>
      <c r="F5" s="138">
        <v>99.515600000000006</v>
      </c>
      <c r="G5" s="138">
        <v>237.72363264167458</v>
      </c>
      <c r="H5" s="33">
        <f>(G5-D5)/D5</f>
        <v>-0.4466760375044152</v>
      </c>
      <c r="I5" s="144">
        <v>117.0136822132589</v>
      </c>
      <c r="J5" s="138">
        <v>154.39257000000001</v>
      </c>
      <c r="K5" s="138">
        <v>271.40625221325888</v>
      </c>
      <c r="L5" s="33">
        <f>(K5-D5)/D5</f>
        <v>-0.36827659390903289</v>
      </c>
      <c r="M5" s="48"/>
      <c r="N5" s="51" t="s">
        <v>138</v>
      </c>
      <c r="O5" s="50" t="s">
        <v>126</v>
      </c>
      <c r="P5" s="52" t="s">
        <v>139</v>
      </c>
      <c r="Q5" s="52" t="s">
        <v>140</v>
      </c>
      <c r="R5" s="52" t="s">
        <v>141</v>
      </c>
      <c r="S5" s="50" t="s">
        <v>143</v>
      </c>
      <c r="T5" s="52" t="s">
        <v>139</v>
      </c>
      <c r="U5" s="52" t="s">
        <v>140</v>
      </c>
      <c r="V5" s="52" t="s">
        <v>141</v>
      </c>
      <c r="W5" s="50" t="s">
        <v>143</v>
      </c>
    </row>
    <row r="6" spans="3:23" ht="17" thickTop="1" thickBot="1" x14ac:dyDescent="0.25">
      <c r="C6" s="44" t="s">
        <v>133</v>
      </c>
      <c r="D6" s="139">
        <v>396.48225983262518</v>
      </c>
      <c r="E6" s="139">
        <v>149.11067582850995</v>
      </c>
      <c r="F6" s="139">
        <v>107.36597</v>
      </c>
      <c r="G6" s="139">
        <v>256.47664582850996</v>
      </c>
      <c r="H6" s="33">
        <f t="shared" ref="H6:H23" si="0">(G6-D6)/D6</f>
        <v>-0.35311949155863498</v>
      </c>
      <c r="I6" s="145">
        <v>126.51863460190609</v>
      </c>
      <c r="J6" s="139">
        <v>167.00438</v>
      </c>
      <c r="K6" s="139">
        <v>293.52301460190608</v>
      </c>
      <c r="L6" s="33">
        <f t="shared" ref="L6:L23" si="1">(K6-D6)/D6</f>
        <v>-0.25968184622984969</v>
      </c>
      <c r="M6" s="48"/>
      <c r="N6" s="53" t="s">
        <v>13</v>
      </c>
      <c r="O6" s="149">
        <v>3651.1083126119656</v>
      </c>
      <c r="P6" s="150">
        <v>1347.1613574328389</v>
      </c>
      <c r="Q6" s="151">
        <v>993.35634287966559</v>
      </c>
      <c r="R6" s="151">
        <v>2340.5177003125045</v>
      </c>
      <c r="S6" s="33">
        <f>(R6-O6)/O6</f>
        <v>-0.35895692488012715</v>
      </c>
      <c r="T6" s="151">
        <v>1143.3048407207559</v>
      </c>
      <c r="U6" s="151">
        <v>1279.8140241859701</v>
      </c>
      <c r="V6" s="151">
        <v>2423.1188649067262</v>
      </c>
      <c r="W6" s="33">
        <f>(V6-O6)/O6</f>
        <v>-0.33633333841765661</v>
      </c>
    </row>
    <row r="7" spans="3:23" ht="17" thickTop="1" thickBot="1" x14ac:dyDescent="0.25">
      <c r="C7" s="44" t="s">
        <v>134</v>
      </c>
      <c r="D7" s="139">
        <v>371.37024411112054</v>
      </c>
      <c r="E7" s="139">
        <v>160.87336204511325</v>
      </c>
      <c r="F7" s="139">
        <v>115.8356</v>
      </c>
      <c r="G7" s="139">
        <v>276.70896204511325</v>
      </c>
      <c r="H7" s="33">
        <f t="shared" si="0"/>
        <v>-0.2548973256933395</v>
      </c>
      <c r="I7" s="145">
        <v>136.79564614939559</v>
      </c>
      <c r="J7" s="139">
        <v>180.66436999999999</v>
      </c>
      <c r="K7" s="139">
        <v>317.46001614939559</v>
      </c>
      <c r="L7" s="33">
        <f t="shared" si="1"/>
        <v>-0.14516571754627186</v>
      </c>
      <c r="M7" s="48"/>
      <c r="N7" s="54" t="s">
        <v>14</v>
      </c>
      <c r="O7" s="152">
        <v>277.46553568086398</v>
      </c>
      <c r="P7" s="153">
        <v>68.13071887826554</v>
      </c>
      <c r="Q7" s="154">
        <v>38.0808361616794</v>
      </c>
      <c r="R7" s="154">
        <v>106.21155503994494</v>
      </c>
      <c r="S7" s="33">
        <f t="shared" ref="S7:S9" si="2">(R7-O7)/O7</f>
        <v>-0.61720811639068718</v>
      </c>
      <c r="T7" s="154">
        <v>61.936007823074775</v>
      </c>
      <c r="U7" s="154">
        <v>79.586367220590162</v>
      </c>
      <c r="V7" s="154">
        <v>141.52237504366494</v>
      </c>
      <c r="W7" s="33">
        <f t="shared" ref="W7:W9" si="3">(V7-O7)/O7</f>
        <v>-0.4899461127797814</v>
      </c>
    </row>
    <row r="8" spans="3:23" ht="17" thickTop="1" thickBot="1" x14ac:dyDescent="0.25">
      <c r="C8" s="45" t="s">
        <v>135</v>
      </c>
      <c r="D8" s="140">
        <f>SUM(D5:D7)</f>
        <v>1197.4808026523374</v>
      </c>
      <c r="E8" s="141"/>
      <c r="F8" s="141"/>
      <c r="G8" s="141">
        <f>SUM(G5:G7)</f>
        <v>770.90924051529782</v>
      </c>
      <c r="H8" s="33">
        <f t="shared" si="0"/>
        <v>-0.35622413419255905</v>
      </c>
      <c r="I8" s="146"/>
      <c r="J8" s="141"/>
      <c r="K8" s="141">
        <v>882.38928296456061</v>
      </c>
      <c r="L8" s="33">
        <f t="shared" si="1"/>
        <v>-0.26312866059303064</v>
      </c>
      <c r="M8" s="48"/>
      <c r="N8" s="54" t="s">
        <v>142</v>
      </c>
      <c r="O8" s="152">
        <v>82.443250180476454</v>
      </c>
      <c r="P8" s="153">
        <v>23.018255846522436</v>
      </c>
      <c r="Q8" s="154">
        <v>25.585698714435626</v>
      </c>
      <c r="R8" s="154">
        <v>48.603954560958059</v>
      </c>
      <c r="S8" s="33">
        <f t="shared" si="2"/>
        <v>-0.41045562305514183</v>
      </c>
      <c r="T8" s="154">
        <v>23.049587536067875</v>
      </c>
      <c r="U8" s="154">
        <v>37.217374414026857</v>
      </c>
      <c r="V8" s="154">
        <v>60.266961950094732</v>
      </c>
      <c r="W8" s="33">
        <f t="shared" si="3"/>
        <v>-0.26898852461342349</v>
      </c>
    </row>
    <row r="9" spans="3:23" ht="17" thickTop="1" thickBot="1" x14ac:dyDescent="0.25">
      <c r="C9" s="40" t="s">
        <v>14</v>
      </c>
      <c r="D9" s="142"/>
      <c r="E9" s="142"/>
      <c r="F9" s="142"/>
      <c r="G9" s="142"/>
      <c r="H9" s="33"/>
      <c r="I9" s="147"/>
      <c r="J9" s="142"/>
      <c r="K9" s="142"/>
      <c r="L9" s="33"/>
      <c r="M9" s="48"/>
      <c r="N9" s="54" t="s">
        <v>16</v>
      </c>
      <c r="O9" s="155">
        <v>40.782973717280299</v>
      </c>
      <c r="P9" s="156">
        <v>11.619544367247958</v>
      </c>
      <c r="Q9" s="157">
        <v>11.716121371678692</v>
      </c>
      <c r="R9" s="157">
        <v>23.33566573892665</v>
      </c>
      <c r="S9" s="33">
        <f t="shared" si="2"/>
        <v>-0.42780862669072578</v>
      </c>
      <c r="T9" s="157">
        <v>11.300448548888285</v>
      </c>
      <c r="U9" s="157">
        <v>17.341215264244148</v>
      </c>
      <c r="V9" s="157">
        <v>28.641663813132432</v>
      </c>
      <c r="W9" s="33">
        <f t="shared" si="3"/>
        <v>-0.29770536077910936</v>
      </c>
    </row>
    <row r="10" spans="3:23" ht="16" thickTop="1" x14ac:dyDescent="0.2">
      <c r="C10" s="43" t="s">
        <v>132</v>
      </c>
      <c r="D10" s="138">
        <v>30.035360017111767</v>
      </c>
      <c r="E10" s="138">
        <v>10.776618490826115</v>
      </c>
      <c r="F10" s="138">
        <v>3.18344</v>
      </c>
      <c r="G10" s="138">
        <v>13.960058490826114</v>
      </c>
      <c r="H10" s="33">
        <f t="shared" si="0"/>
        <v>-0.53521254671584495</v>
      </c>
      <c r="I10" s="144">
        <v>9.8059771713808299</v>
      </c>
      <c r="J10" s="138">
        <v>10.05655</v>
      </c>
      <c r="K10" s="138">
        <v>19.86252717138083</v>
      </c>
      <c r="L10" s="33">
        <f t="shared" si="1"/>
        <v>-0.33869521923277307</v>
      </c>
      <c r="M10" s="48"/>
      <c r="N10"/>
    </row>
    <row r="11" spans="3:23" x14ac:dyDescent="0.2">
      <c r="C11" s="44" t="s">
        <v>133</v>
      </c>
      <c r="D11" s="139">
        <v>29.385136761049196</v>
      </c>
      <c r="E11" s="139">
        <v>11.345122796960668</v>
      </c>
      <c r="F11" s="139">
        <v>3.3513799999999998</v>
      </c>
      <c r="G11" s="139">
        <v>14.696502796960669</v>
      </c>
      <c r="H11" s="33">
        <f t="shared" si="0"/>
        <v>-0.49986610862259845</v>
      </c>
      <c r="I11" s="145">
        <v>10.313898763602838</v>
      </c>
      <c r="J11" s="139">
        <v>10.603759999999999</v>
      </c>
      <c r="K11" s="139">
        <v>20.917658763602837</v>
      </c>
      <c r="L11" s="33">
        <f t="shared" si="1"/>
        <v>-0.28815513319884334</v>
      </c>
      <c r="M11" s="48"/>
      <c r="N11"/>
      <c r="S11" s="8">
        <f>AVERAGE(S6:S9)</f>
        <v>-0.45360732275417048</v>
      </c>
      <c r="W11" s="8">
        <f>AVERAGE(W6:W9)</f>
        <v>-0.34824333414749276</v>
      </c>
    </row>
    <row r="12" spans="3:23" x14ac:dyDescent="0.2">
      <c r="C12" s="44" t="s">
        <v>134</v>
      </c>
      <c r="D12" s="139">
        <v>30.25393706050636</v>
      </c>
      <c r="E12" s="139">
        <v>11.943618151345987</v>
      </c>
      <c r="F12" s="139">
        <v>3.5281799999999999</v>
      </c>
      <c r="G12" s="139">
        <v>15.471798151345986</v>
      </c>
      <c r="H12" s="33">
        <f t="shared" si="0"/>
        <v>-0.48860215712080168</v>
      </c>
      <c r="I12" s="145">
        <v>10.84812797655372</v>
      </c>
      <c r="J12" s="139">
        <v>11.183960000000001</v>
      </c>
      <c r="K12" s="139">
        <v>22.032087976553719</v>
      </c>
      <c r="L12" s="33">
        <f t="shared" si="1"/>
        <v>-0.27176129399321997</v>
      </c>
      <c r="M12" s="48"/>
      <c r="N12"/>
    </row>
    <row r="13" spans="3:23" ht="16" thickBot="1" x14ac:dyDescent="0.25">
      <c r="C13" s="45" t="s">
        <v>135</v>
      </c>
      <c r="D13" s="140">
        <v>89.674433838667326</v>
      </c>
      <c r="E13" s="141"/>
      <c r="F13" s="141"/>
      <c r="G13" s="141">
        <v>44.128359439132765</v>
      </c>
      <c r="H13" s="33">
        <f t="shared" si="0"/>
        <v>-0.50790478902243419</v>
      </c>
      <c r="I13" s="146"/>
      <c r="J13" s="141"/>
      <c r="K13" s="141">
        <v>62.812273911537382</v>
      </c>
      <c r="L13" s="33">
        <f t="shared" si="1"/>
        <v>-0.29955204373475586</v>
      </c>
      <c r="M13" s="48"/>
      <c r="N13"/>
    </row>
    <row r="14" spans="3:23" ht="17" thickTop="1" thickBot="1" x14ac:dyDescent="0.25">
      <c r="C14" s="40" t="s">
        <v>136</v>
      </c>
      <c r="D14" s="142"/>
      <c r="E14" s="142"/>
      <c r="F14" s="142"/>
      <c r="G14" s="142"/>
      <c r="H14" s="33"/>
      <c r="I14" s="147"/>
      <c r="J14" s="142"/>
      <c r="K14" s="142"/>
      <c r="L14" s="33"/>
      <c r="M14" s="48"/>
      <c r="N14"/>
      <c r="W14">
        <f>V6+W6*V6</f>
        <v>1608.1432076898443</v>
      </c>
    </row>
    <row r="15" spans="3:23" ht="16" thickTop="1" x14ac:dyDescent="0.2">
      <c r="C15" s="43" t="s">
        <v>132</v>
      </c>
      <c r="D15" s="138">
        <v>9.5347717975455222</v>
      </c>
      <c r="E15" s="138">
        <v>3.7378033777511654</v>
      </c>
      <c r="F15" s="138">
        <v>2.02149</v>
      </c>
      <c r="G15" s="138">
        <v>5.759293377751165</v>
      </c>
      <c r="H15" s="33">
        <f t="shared" si="0"/>
        <v>-0.3959694578916147</v>
      </c>
      <c r="I15" s="144">
        <v>3.7326900022783338</v>
      </c>
      <c r="J15" s="138">
        <v>4.0018599999999998</v>
      </c>
      <c r="K15" s="138">
        <v>7.7345500022783336</v>
      </c>
      <c r="L15" s="33">
        <f t="shared" si="1"/>
        <v>-0.18880596552196546</v>
      </c>
      <c r="M15" s="48"/>
      <c r="N15"/>
      <c r="W15" s="97">
        <f t="shared" ref="W15:W17" si="4">V7+W7*V7</f>
        <v>72.184037519658958</v>
      </c>
    </row>
    <row r="16" spans="3:23" x14ac:dyDescent="0.2">
      <c r="C16" s="44" t="s">
        <v>133</v>
      </c>
      <c r="D16" s="139">
        <v>7.5488088553781942</v>
      </c>
      <c r="E16" s="139">
        <v>3.8355241865438843</v>
      </c>
      <c r="F16" s="139">
        <v>2.0743399999999999</v>
      </c>
      <c r="G16" s="139">
        <v>5.9098641865438841</v>
      </c>
      <c r="H16" s="33">
        <f t="shared" si="0"/>
        <v>-0.21711301746190514</v>
      </c>
      <c r="I16" s="145">
        <v>3.8405590841556529</v>
      </c>
      <c r="J16" s="139">
        <v>4.1255600000000001</v>
      </c>
      <c r="K16" s="139">
        <v>7.9661190841556531</v>
      </c>
      <c r="L16" s="33">
        <f t="shared" si="1"/>
        <v>5.5281599623514595E-2</v>
      </c>
      <c r="M16" s="48"/>
      <c r="N16"/>
      <c r="W16" s="97">
        <f t="shared" si="4"/>
        <v>44.055840772205414</v>
      </c>
    </row>
    <row r="17" spans="3:23" x14ac:dyDescent="0.2">
      <c r="C17" s="44" t="s">
        <v>134</v>
      </c>
      <c r="D17" s="139">
        <v>7.5463356594743471</v>
      </c>
      <c r="E17" s="139">
        <v>3.9358003589661679</v>
      </c>
      <c r="F17" s="139">
        <v>2.1285799999999999</v>
      </c>
      <c r="G17" s="139">
        <v>6.0643803589661678</v>
      </c>
      <c r="H17" s="33">
        <f t="shared" si="0"/>
        <v>-0.1963807823267972</v>
      </c>
      <c r="I17" s="145">
        <v>3.9515446815999518</v>
      </c>
      <c r="J17" s="139">
        <v>4.2536699999999996</v>
      </c>
      <c r="K17" s="139">
        <v>8.2052146815999514</v>
      </c>
      <c r="L17" s="33">
        <f t="shared" si="1"/>
        <v>8.7311120503682921E-2</v>
      </c>
      <c r="M17" s="48"/>
      <c r="N17"/>
      <c r="W17" s="97">
        <f t="shared" si="4"/>
        <v>20.114886954329879</v>
      </c>
    </row>
    <row r="18" spans="3:23" ht="16" thickBot="1" x14ac:dyDescent="0.25">
      <c r="C18" s="45" t="s">
        <v>135</v>
      </c>
      <c r="D18" s="140">
        <v>24.629916312398063</v>
      </c>
      <c r="E18" s="141"/>
      <c r="F18" s="141"/>
      <c r="G18" s="141">
        <v>17.733537923261217</v>
      </c>
      <c r="H18" s="33">
        <f t="shared" si="0"/>
        <v>-0.28000007396149323</v>
      </c>
      <c r="I18" s="146"/>
      <c r="J18" s="141"/>
      <c r="K18" s="141">
        <v>23.905883768033938</v>
      </c>
      <c r="L18" s="33">
        <f t="shared" si="1"/>
        <v>-2.9396467904345473E-2</v>
      </c>
      <c r="M18" s="48"/>
      <c r="N18"/>
    </row>
    <row r="19" spans="3:23" ht="17" thickTop="1" thickBot="1" x14ac:dyDescent="0.25">
      <c r="C19" s="40" t="s">
        <v>16</v>
      </c>
      <c r="D19" s="142"/>
      <c r="E19" s="142"/>
      <c r="F19" s="142"/>
      <c r="G19" s="142"/>
      <c r="H19" s="33"/>
      <c r="I19" s="147"/>
      <c r="J19" s="142"/>
      <c r="K19" s="142"/>
      <c r="L19" s="33"/>
      <c r="M19" s="48"/>
      <c r="N19"/>
    </row>
    <row r="20" spans="3:23" ht="16" thickTop="1" x14ac:dyDescent="0.2">
      <c r="C20" s="43" t="s">
        <v>132</v>
      </c>
      <c r="D20" s="138">
        <v>4.8195770166573109</v>
      </c>
      <c r="E20" s="138">
        <v>1.8742017357575416</v>
      </c>
      <c r="F20" s="138">
        <v>0.71428000000000003</v>
      </c>
      <c r="G20" s="138">
        <v>2.5884817357575418</v>
      </c>
      <c r="H20" s="33">
        <f t="shared" si="0"/>
        <v>-0.4629234626168871</v>
      </c>
      <c r="I20" s="144">
        <v>1.8228712124475148</v>
      </c>
      <c r="J20" s="138">
        <v>1.6535899999999999</v>
      </c>
      <c r="K20" s="138">
        <v>3.4764612124475147</v>
      </c>
      <c r="L20" s="33">
        <f t="shared" si="1"/>
        <v>-0.2786791869012053</v>
      </c>
      <c r="M20" s="48"/>
      <c r="N20"/>
    </row>
    <row r="21" spans="3:23" x14ac:dyDescent="0.2">
      <c r="C21" s="44" t="s">
        <v>133</v>
      </c>
      <c r="D21" s="139">
        <v>3.2576401700489308</v>
      </c>
      <c r="E21" s="139">
        <v>1.9359135611551141</v>
      </c>
      <c r="F21" s="139">
        <v>0.73780000000000001</v>
      </c>
      <c r="G21" s="139">
        <v>2.6737135611551142</v>
      </c>
      <c r="H21" s="33">
        <f t="shared" si="0"/>
        <v>-0.17924834494076303</v>
      </c>
      <c r="I21" s="145">
        <v>1.882752546867164</v>
      </c>
      <c r="J21" s="139">
        <v>1.7153700000000001</v>
      </c>
      <c r="K21" s="139">
        <v>3.598122546867164</v>
      </c>
      <c r="L21" s="33">
        <f t="shared" si="1"/>
        <v>0.10451810483817772</v>
      </c>
      <c r="M21" s="48"/>
      <c r="N21"/>
    </row>
    <row r="22" spans="3:23" x14ac:dyDescent="0.2">
      <c r="C22" s="44" t="s">
        <v>134</v>
      </c>
      <c r="D22" s="139">
        <v>3.5451191144621808</v>
      </c>
      <c r="E22" s="139">
        <v>1.9996568867113234</v>
      </c>
      <c r="F22" s="139">
        <v>0.76209000000000005</v>
      </c>
      <c r="G22" s="139">
        <v>2.7617468867113235</v>
      </c>
      <c r="H22" s="33">
        <f t="shared" si="0"/>
        <v>-0.22097204704776197</v>
      </c>
      <c r="I22" s="145">
        <v>1.9446005151294639</v>
      </c>
      <c r="J22" s="139">
        <v>1.7799100000000001</v>
      </c>
      <c r="K22" s="139">
        <v>3.724510515129464</v>
      </c>
      <c r="L22" s="33">
        <f t="shared" si="1"/>
        <v>5.0602361972962404E-2</v>
      </c>
      <c r="M22" s="48"/>
      <c r="N22"/>
    </row>
    <row r="23" spans="3:23" ht="16" thickBot="1" x14ac:dyDescent="0.25">
      <c r="C23" s="46" t="s">
        <v>135</v>
      </c>
      <c r="D23" s="140">
        <v>11.622336301168424</v>
      </c>
      <c r="E23" s="143"/>
      <c r="F23" s="143"/>
      <c r="G23" s="143">
        <v>8.0239421836239799</v>
      </c>
      <c r="H23" s="33">
        <f t="shared" si="0"/>
        <v>-0.30961022158536988</v>
      </c>
      <c r="I23" s="148"/>
      <c r="J23" s="143"/>
      <c r="K23" s="143">
        <v>10.799094274444144</v>
      </c>
      <c r="L23" s="33">
        <f t="shared" si="1"/>
        <v>-7.0832748716926852E-2</v>
      </c>
      <c r="M23" s="48"/>
      <c r="N23"/>
    </row>
    <row r="26" spans="3:23" x14ac:dyDescent="0.2">
      <c r="C26" t="s">
        <v>146</v>
      </c>
    </row>
    <row r="27" spans="3:23" x14ac:dyDescent="0.2">
      <c r="C27" t="s">
        <v>147</v>
      </c>
    </row>
    <row r="29" spans="3:23" x14ac:dyDescent="0.2">
      <c r="H29" s="8">
        <f t="shared" ref="H29" si="5">AVERAGE(H5:H23)</f>
        <v>-0.35654499989145133</v>
      </c>
      <c r="I29" s="8"/>
      <c r="J29" s="8"/>
      <c r="K29" s="8"/>
      <c r="L29" s="8">
        <f>AVERAGE(L5:L23)</f>
        <v>-0.15652610565899266</v>
      </c>
    </row>
    <row r="30" spans="3:23" x14ac:dyDescent="0.2">
      <c r="H30" s="8">
        <f>MAX(H5:H23)</f>
        <v>-0.17924834494076303</v>
      </c>
      <c r="I30" s="8"/>
      <c r="J30" s="8"/>
      <c r="K30" s="8"/>
      <c r="L30" s="8">
        <f t="shared" ref="L30" si="6">MAX(L5:L23)</f>
        <v>0.10451810483817772</v>
      </c>
    </row>
    <row r="31" spans="3:23" x14ac:dyDescent="0.2">
      <c r="H31" s="8">
        <f>MIN(H5:H23)</f>
        <v>-0.53521254671584495</v>
      </c>
      <c r="I31" s="8"/>
      <c r="J31" s="8"/>
      <c r="K31" s="8"/>
      <c r="L31" s="8">
        <f t="shared" ref="L31" si="7">MIN(L5:L23)</f>
        <v>-0.36827659390903289</v>
      </c>
    </row>
    <row r="33" spans="4:14" x14ac:dyDescent="0.2">
      <c r="L33" s="8"/>
    </row>
    <row r="34" spans="4:14" x14ac:dyDescent="0.2">
      <c r="L34" s="8"/>
    </row>
    <row r="35" spans="4:14" x14ac:dyDescent="0.2">
      <c r="L35" s="8"/>
    </row>
    <row r="36" spans="4:14" x14ac:dyDescent="0.2">
      <c r="L36" s="8"/>
    </row>
    <row r="37" spans="4:14" x14ac:dyDescent="0.2">
      <c r="D37" s="138">
        <v>429.6282987085915</v>
      </c>
      <c r="E37" s="138">
        <v>237.72363264167458</v>
      </c>
      <c r="F37" s="33">
        <f>(E37-D37)/D37</f>
        <v>-0.4466760375044152</v>
      </c>
      <c r="G37" s="138">
        <v>271.40625221325888</v>
      </c>
      <c r="H37" s="33">
        <f>(G37-D37)/D37</f>
        <v>-0.36827659390903289</v>
      </c>
      <c r="I37" s="20"/>
      <c r="J37" s="20"/>
      <c r="L37" s="8"/>
      <c r="M37"/>
      <c r="N37"/>
    </row>
    <row r="38" spans="4:14" x14ac:dyDescent="0.2">
      <c r="D38" s="139">
        <v>396.48225983262518</v>
      </c>
      <c r="E38" s="139">
        <v>256.47664582850996</v>
      </c>
      <c r="F38" s="33">
        <f>(E38-D38)/D38</f>
        <v>-0.35311949155863498</v>
      </c>
      <c r="G38" s="139">
        <v>293.52301460190608</v>
      </c>
      <c r="H38" s="33">
        <f>(G38-D38)/D38</f>
        <v>-0.25968184622984969</v>
      </c>
      <c r="I38" s="20"/>
      <c r="J38" s="20"/>
      <c r="M38"/>
      <c r="N38"/>
    </row>
    <row r="39" spans="4:14" x14ac:dyDescent="0.2">
      <c r="D39" s="139">
        <v>371.37024411112054</v>
      </c>
      <c r="E39" s="139">
        <v>276.70896204511325</v>
      </c>
      <c r="F39" s="33">
        <f>(E39-D39)/D39</f>
        <v>-0.2548973256933395</v>
      </c>
      <c r="G39" s="139">
        <v>317.46001614939559</v>
      </c>
      <c r="H39" s="33">
        <f>(G39-D39)/D39</f>
        <v>-0.14516571754627186</v>
      </c>
      <c r="I39" s="20"/>
      <c r="J39" s="20"/>
      <c r="M39"/>
      <c r="N39"/>
    </row>
    <row r="40" spans="4:14" ht="16" thickBot="1" x14ac:dyDescent="0.25">
      <c r="D40" s="140">
        <f>SUM(D37:D39)</f>
        <v>1197.4808026523374</v>
      </c>
      <c r="E40" s="141">
        <f>SUM(E37:E39)</f>
        <v>770.90924051529782</v>
      </c>
      <c r="F40" s="33">
        <f>(E40-D40)/D40</f>
        <v>-0.35622413419255905</v>
      </c>
      <c r="G40" s="141">
        <v>882.38928296456061</v>
      </c>
      <c r="H40" s="33">
        <f>(G40-D40)/D40</f>
        <v>-0.26312866059303064</v>
      </c>
      <c r="I40" s="20"/>
      <c r="J40" s="20"/>
      <c r="M40"/>
      <c r="N40"/>
    </row>
    <row r="41" spans="4:14" ht="17" thickTop="1" thickBot="1" x14ac:dyDescent="0.25">
      <c r="D41" s="142"/>
      <c r="E41" s="142"/>
      <c r="F41" s="33"/>
      <c r="G41" s="142"/>
      <c r="H41" s="33"/>
      <c r="I41" s="20"/>
      <c r="J41" s="20"/>
      <c r="M41"/>
      <c r="N41"/>
    </row>
    <row r="42" spans="4:14" ht="16" thickTop="1" x14ac:dyDescent="0.2">
      <c r="D42" s="138">
        <v>30.035360017111767</v>
      </c>
      <c r="E42" s="138">
        <v>13.960058490826114</v>
      </c>
      <c r="F42" s="33">
        <f>(E42-D42)/D42</f>
        <v>-0.53521254671584495</v>
      </c>
      <c r="G42" s="138">
        <v>19.86252717138083</v>
      </c>
      <c r="H42" s="33">
        <f>(G42-D42)/D42</f>
        <v>-0.33869521923277307</v>
      </c>
      <c r="I42" s="20"/>
      <c r="J42" s="20"/>
      <c r="M42"/>
      <c r="N42"/>
    </row>
    <row r="43" spans="4:14" x14ac:dyDescent="0.2">
      <c r="D43" s="139">
        <v>29.385136761049196</v>
      </c>
      <c r="E43" s="139">
        <v>14.696502796960669</v>
      </c>
      <c r="F43" s="33">
        <f>(E43-D43)/D43</f>
        <v>-0.49986610862259845</v>
      </c>
      <c r="G43" s="139">
        <v>20.917658763602837</v>
      </c>
      <c r="H43" s="33">
        <f>(G43-D43)/D43</f>
        <v>-0.28815513319884334</v>
      </c>
      <c r="I43" s="20"/>
      <c r="J43" s="20"/>
      <c r="M43"/>
      <c r="N43"/>
    </row>
    <row r="44" spans="4:14" x14ac:dyDescent="0.2">
      <c r="D44" s="139">
        <v>30.25393706050636</v>
      </c>
      <c r="E44" s="139">
        <v>15.471798151345986</v>
      </c>
      <c r="F44" s="33">
        <f>(E44-D44)/D44</f>
        <v>-0.48860215712080168</v>
      </c>
      <c r="G44" s="139">
        <v>22.032087976553719</v>
      </c>
      <c r="H44" s="33">
        <f>(G44-D44)/D44</f>
        <v>-0.27176129399321997</v>
      </c>
      <c r="I44" s="20"/>
      <c r="J44" s="20"/>
      <c r="M44"/>
      <c r="N44"/>
    </row>
    <row r="45" spans="4:14" ht="16" thickBot="1" x14ac:dyDescent="0.25">
      <c r="D45" s="140">
        <v>89.674433838667326</v>
      </c>
      <c r="E45" s="141">
        <v>44.128359439132765</v>
      </c>
      <c r="F45" s="33">
        <f>(E45-D45)/D45</f>
        <v>-0.50790478902243419</v>
      </c>
      <c r="G45" s="141">
        <v>62.812273911537382</v>
      </c>
      <c r="H45" s="33">
        <f>(G45-D45)/D45</f>
        <v>-0.29955204373475586</v>
      </c>
      <c r="I45" s="20"/>
      <c r="J45" s="20"/>
      <c r="M45"/>
      <c r="N45"/>
    </row>
    <row r="46" spans="4:14" ht="17" thickTop="1" thickBot="1" x14ac:dyDescent="0.25">
      <c r="D46" s="142"/>
      <c r="E46" s="142"/>
      <c r="F46" s="33"/>
      <c r="G46" s="142"/>
      <c r="H46" s="33"/>
      <c r="I46" s="20"/>
      <c r="J46" s="20"/>
      <c r="M46"/>
      <c r="N46"/>
    </row>
    <row r="47" spans="4:14" ht="16" thickTop="1" x14ac:dyDescent="0.2">
      <c r="D47" s="138">
        <v>9.5347717975455222</v>
      </c>
      <c r="E47" s="138">
        <v>5.759293377751165</v>
      </c>
      <c r="F47" s="33">
        <f>(E47-D47)/D47</f>
        <v>-0.3959694578916147</v>
      </c>
      <c r="G47" s="138">
        <v>7.7345500022783336</v>
      </c>
      <c r="H47" s="33">
        <f>(G47-D47)/D47</f>
        <v>-0.18880596552196546</v>
      </c>
      <c r="I47" s="20"/>
      <c r="J47" s="20"/>
      <c r="M47"/>
      <c r="N47"/>
    </row>
    <row r="48" spans="4:14" x14ac:dyDescent="0.2">
      <c r="D48" s="139">
        <v>7.5488088553781942</v>
      </c>
      <c r="E48" s="139">
        <v>5.9098641865438841</v>
      </c>
      <c r="F48" s="33">
        <f>(E48-D48)/D48</f>
        <v>-0.21711301746190514</v>
      </c>
      <c r="G48" s="139">
        <v>7.9661190841556531</v>
      </c>
      <c r="H48" s="33">
        <f>(G48-D48)/D48</f>
        <v>5.5281599623514595E-2</v>
      </c>
      <c r="I48" s="20"/>
      <c r="J48" s="20"/>
      <c r="M48"/>
      <c r="N48"/>
    </row>
    <row r="49" spans="4:14" x14ac:dyDescent="0.2">
      <c r="D49" s="139">
        <v>7.5463356594743471</v>
      </c>
      <c r="E49" s="139">
        <v>6.0643803589661678</v>
      </c>
      <c r="F49" s="33">
        <f>(E49-D49)/D49</f>
        <v>-0.1963807823267972</v>
      </c>
      <c r="G49" s="139">
        <v>8.2052146815999514</v>
      </c>
      <c r="H49" s="33">
        <f>(G49-D49)/D49</f>
        <v>8.7311120503682921E-2</v>
      </c>
      <c r="I49" s="20"/>
      <c r="J49" s="20"/>
      <c r="M49"/>
      <c r="N49"/>
    </row>
    <row r="50" spans="4:14" ht="16" thickBot="1" x14ac:dyDescent="0.25">
      <c r="D50" s="140">
        <v>24.629916312398063</v>
      </c>
      <c r="E50" s="141">
        <v>17.733537923261217</v>
      </c>
      <c r="F50" s="33">
        <f>(E50-D50)/D50</f>
        <v>-0.28000007396149323</v>
      </c>
      <c r="G50" s="141">
        <v>23.905883768033938</v>
      </c>
      <c r="H50" s="33">
        <f>(G50-D50)/D50</f>
        <v>-2.9396467904345473E-2</v>
      </c>
      <c r="I50" s="20"/>
      <c r="J50" s="20"/>
      <c r="M50"/>
      <c r="N50"/>
    </row>
    <row r="51" spans="4:14" ht="17" thickTop="1" thickBot="1" x14ac:dyDescent="0.25">
      <c r="D51" s="142"/>
      <c r="E51" s="142"/>
      <c r="F51" s="33"/>
      <c r="G51" s="142"/>
      <c r="H51" s="33"/>
      <c r="I51" s="20"/>
      <c r="J51" s="20"/>
      <c r="M51"/>
      <c r="N51"/>
    </row>
    <row r="52" spans="4:14" ht="16" thickTop="1" x14ac:dyDescent="0.2">
      <c r="D52" s="138">
        <v>4.8195770166573109</v>
      </c>
      <c r="E52" s="138">
        <v>2.5884817357575418</v>
      </c>
      <c r="F52" s="33">
        <f>(E52-D52)/D52</f>
        <v>-0.4629234626168871</v>
      </c>
      <c r="G52" s="138">
        <v>3.4764612124475147</v>
      </c>
      <c r="H52" s="33">
        <f>(G52-D52)/D52</f>
        <v>-0.2786791869012053</v>
      </c>
      <c r="I52" s="20"/>
      <c r="J52" s="20"/>
      <c r="M52"/>
      <c r="N52"/>
    </row>
    <row r="53" spans="4:14" x14ac:dyDescent="0.2">
      <c r="D53" s="139">
        <v>3.2576401700489308</v>
      </c>
      <c r="E53" s="139">
        <v>2.6737135611551142</v>
      </c>
      <c r="F53" s="33">
        <f>(E53-D53)/D53</f>
        <v>-0.17924834494076303</v>
      </c>
      <c r="G53" s="139">
        <v>3.598122546867164</v>
      </c>
      <c r="H53" s="33">
        <f>(G53-D53)/D53</f>
        <v>0.10451810483817772</v>
      </c>
      <c r="I53" s="20"/>
      <c r="J53" s="20"/>
      <c r="M53"/>
      <c r="N53"/>
    </row>
    <row r="54" spans="4:14" x14ac:dyDescent="0.2">
      <c r="D54" s="139">
        <v>3.5451191144621808</v>
      </c>
      <c r="E54" s="139">
        <v>2.7617468867113235</v>
      </c>
      <c r="F54" s="33">
        <f>(E54-D54)/D54</f>
        <v>-0.22097204704776197</v>
      </c>
      <c r="G54" s="139">
        <v>3.724510515129464</v>
      </c>
      <c r="H54" s="33">
        <f>(G54-D54)/D54</f>
        <v>5.0602361972962404E-2</v>
      </c>
      <c r="I54" s="20"/>
      <c r="J54" s="20"/>
      <c r="M54"/>
      <c r="N54"/>
    </row>
    <row r="55" spans="4:14" ht="16" thickBot="1" x14ac:dyDescent="0.25">
      <c r="D55" s="140">
        <v>11.622336301168424</v>
      </c>
      <c r="E55" s="143">
        <v>8.0239421836239799</v>
      </c>
      <c r="F55" s="33">
        <f>(E55-D55)/D55</f>
        <v>-0.30961022158536988</v>
      </c>
      <c r="G55" s="143">
        <v>10.799094274444144</v>
      </c>
      <c r="H55" s="33">
        <f>(G55-D55)/D55</f>
        <v>-7.0832748716926852E-2</v>
      </c>
      <c r="I55" s="20"/>
      <c r="J55" s="20"/>
      <c r="M55"/>
      <c r="N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topLeftCell="A12" workbookViewId="0">
      <selection activeCell="H47" sqref="H47"/>
    </sheetView>
  </sheetViews>
  <sheetFormatPr baseColWidth="10" defaultColWidth="8.83203125" defaultRowHeight="15" x14ac:dyDescent="0.2"/>
  <cols>
    <col min="1" max="1" width="13.5" customWidth="1"/>
    <col min="2" max="2" width="13.5" bestFit="1" customWidth="1"/>
    <col min="5" max="5" width="11.6640625" customWidth="1"/>
  </cols>
  <sheetData>
    <row r="1" spans="1:10" x14ac:dyDescent="0.2">
      <c r="A1" t="s">
        <v>151</v>
      </c>
    </row>
    <row r="2" spans="1:10" x14ac:dyDescent="0.2">
      <c r="B2" t="s">
        <v>152</v>
      </c>
      <c r="C2" t="s">
        <v>153</v>
      </c>
      <c r="D2" t="s">
        <v>154</v>
      </c>
      <c r="E2" s="63">
        <v>42611</v>
      </c>
      <c r="F2" s="64">
        <v>0.12430555555555556</v>
      </c>
      <c r="G2" t="s">
        <v>155</v>
      </c>
    </row>
    <row r="3" spans="1:10" x14ac:dyDescent="0.2">
      <c r="A3" t="s">
        <v>151</v>
      </c>
    </row>
    <row r="5" spans="1:10" x14ac:dyDescent="0.2">
      <c r="A5" t="s">
        <v>156</v>
      </c>
      <c r="B5" t="s">
        <v>157</v>
      </c>
      <c r="C5" t="s">
        <v>158</v>
      </c>
      <c r="D5">
        <v>0</v>
      </c>
    </row>
    <row r="6" spans="1:10" x14ac:dyDescent="0.2">
      <c r="A6" t="s">
        <v>159</v>
      </c>
      <c r="B6" t="s">
        <v>160</v>
      </c>
    </row>
    <row r="8" spans="1:10" x14ac:dyDescent="0.2">
      <c r="A8" t="s">
        <v>161</v>
      </c>
      <c r="B8" t="s">
        <v>162</v>
      </c>
      <c r="C8">
        <v>-86.544399999999996</v>
      </c>
    </row>
    <row r="9" spans="1:10" x14ac:dyDescent="0.2">
      <c r="A9" t="s">
        <v>163</v>
      </c>
      <c r="B9" t="s">
        <v>164</v>
      </c>
      <c r="C9" t="s">
        <v>165</v>
      </c>
      <c r="D9">
        <v>274</v>
      </c>
    </row>
    <row r="11" spans="1:10" x14ac:dyDescent="0.2">
      <c r="A11" t="s">
        <v>166</v>
      </c>
      <c r="B11" t="s">
        <v>167</v>
      </c>
      <c r="C11" t="s">
        <v>164</v>
      </c>
      <c r="D11" t="s">
        <v>168</v>
      </c>
      <c r="E11" t="s">
        <v>169</v>
      </c>
      <c r="F11" t="s">
        <v>170</v>
      </c>
      <c r="G11" t="s">
        <v>171</v>
      </c>
      <c r="H11" t="s">
        <v>168</v>
      </c>
      <c r="I11" t="s">
        <v>172</v>
      </c>
      <c r="J11" t="s">
        <v>173</v>
      </c>
    </row>
    <row r="12" spans="1:10" x14ac:dyDescent="0.2">
      <c r="A12" t="s">
        <v>174</v>
      </c>
      <c r="B12" t="s">
        <v>175</v>
      </c>
      <c r="C12" t="s">
        <v>167</v>
      </c>
    </row>
    <row r="14" spans="1:10" x14ac:dyDescent="0.2">
      <c r="A14" t="s">
        <v>42</v>
      </c>
      <c r="B14" t="s">
        <v>44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</row>
    <row r="15" spans="1:10" x14ac:dyDescent="0.2">
      <c r="A15" t="s">
        <v>181</v>
      </c>
    </row>
    <row r="16" spans="1:10" x14ac:dyDescent="0.2">
      <c r="A16" t="s">
        <v>47</v>
      </c>
      <c r="B16" s="65">
        <v>-23.497299999999999</v>
      </c>
      <c r="C16" s="65">
        <v>2.3668999999999998</v>
      </c>
      <c r="D16" s="65">
        <v>-9.9269999999999996</v>
      </c>
      <c r="E16" s="65">
        <v>0</v>
      </c>
      <c r="F16" s="65">
        <v>0</v>
      </c>
    </row>
    <row r="17" spans="1:6" x14ac:dyDescent="0.2">
      <c r="A17" t="s">
        <v>49</v>
      </c>
      <c r="B17" s="65">
        <v>2.4927999999999999</v>
      </c>
      <c r="C17" s="65">
        <v>0.2437</v>
      </c>
      <c r="D17" s="65">
        <v>10.228999999999999</v>
      </c>
      <c r="E17" s="65">
        <v>0</v>
      </c>
      <c r="F17" s="65">
        <v>-2.9999999999999997E-4</v>
      </c>
    </row>
    <row r="18" spans="1:6" x14ac:dyDescent="0.2">
      <c r="A18" t="s">
        <v>51</v>
      </c>
      <c r="B18" s="65">
        <v>0.48580000000000001</v>
      </c>
      <c r="C18" s="65">
        <v>0.1598</v>
      </c>
      <c r="D18" s="65">
        <v>3.0409999999999999</v>
      </c>
      <c r="E18" s="65">
        <v>2.3999999999999998E-3</v>
      </c>
      <c r="F18" s="65">
        <v>1E-4</v>
      </c>
    </row>
    <row r="19" spans="1:6" x14ac:dyDescent="0.2">
      <c r="A19" t="s">
        <v>53</v>
      </c>
      <c r="B19" s="65">
        <v>-0.61970000000000003</v>
      </c>
      <c r="C19" s="65">
        <v>0.2014</v>
      </c>
      <c r="D19" s="65">
        <v>-3.077</v>
      </c>
      <c r="E19" s="65">
        <v>2.0999999999999999E-3</v>
      </c>
      <c r="F19" s="65">
        <v>1E-4</v>
      </c>
    </row>
    <row r="20" spans="1:6" x14ac:dyDescent="0.2">
      <c r="A20" t="s">
        <v>55</v>
      </c>
      <c r="B20" s="65">
        <v>0.89700000000000002</v>
      </c>
      <c r="C20" s="65">
        <v>0.1353</v>
      </c>
      <c r="D20" s="65">
        <v>6.6289999999999996</v>
      </c>
      <c r="E20" s="65">
        <v>0</v>
      </c>
      <c r="F20" s="65">
        <v>1E-4</v>
      </c>
    </row>
    <row r="21" spans="1:6" x14ac:dyDescent="0.2">
      <c r="A21" t="s">
        <v>57</v>
      </c>
      <c r="B21" s="65">
        <v>0.14940000000000001</v>
      </c>
      <c r="C21" s="65">
        <v>5.7500000000000002E-2</v>
      </c>
      <c r="D21" s="65">
        <v>2.597</v>
      </c>
      <c r="E21" s="65">
        <v>9.4000000000000004E-3</v>
      </c>
      <c r="F21" s="65">
        <v>2.9999999999999997E-4</v>
      </c>
    </row>
    <row r="22" spans="1:6" x14ac:dyDescent="0.2">
      <c r="A22" t="s">
        <v>59</v>
      </c>
      <c r="B22" s="65">
        <v>-0.20649999999999999</v>
      </c>
      <c r="C22" s="65">
        <v>0.122</v>
      </c>
      <c r="D22" s="65">
        <v>-1.6930000000000001</v>
      </c>
      <c r="E22" s="65">
        <v>9.0499999999999997E-2</v>
      </c>
      <c r="F22" s="65">
        <v>0</v>
      </c>
    </row>
    <row r="23" spans="1:6" x14ac:dyDescent="0.2">
      <c r="A23" t="s">
        <v>61</v>
      </c>
      <c r="B23" s="65">
        <v>-16.1754</v>
      </c>
      <c r="C23" s="65">
        <v>1.5065</v>
      </c>
      <c r="D23" s="65">
        <v>-10.737</v>
      </c>
      <c r="E23" s="65">
        <v>0</v>
      </c>
      <c r="F23" s="65">
        <v>0</v>
      </c>
    </row>
    <row r="24" spans="1:6" x14ac:dyDescent="0.2">
      <c r="A24" t="s">
        <v>49</v>
      </c>
      <c r="B24" s="65">
        <v>1.6878</v>
      </c>
      <c r="C24" s="65">
        <v>0.15529999999999999</v>
      </c>
      <c r="D24" s="65">
        <v>10.866</v>
      </c>
      <c r="E24" s="65">
        <v>0</v>
      </c>
      <c r="F24" s="65">
        <v>-2.9999999999999997E-4</v>
      </c>
    </row>
    <row r="25" spans="1:6" x14ac:dyDescent="0.2">
      <c r="A25" t="s">
        <v>51</v>
      </c>
      <c r="B25" s="65">
        <v>0.65700000000000003</v>
      </c>
      <c r="C25" s="65">
        <v>0.1178</v>
      </c>
      <c r="D25" s="65">
        <v>5.577</v>
      </c>
      <c r="E25" s="65">
        <v>0</v>
      </c>
      <c r="F25" s="65">
        <v>4.0000000000000002E-4</v>
      </c>
    </row>
    <row r="26" spans="1:6" x14ac:dyDescent="0.2">
      <c r="A26" t="s">
        <v>53</v>
      </c>
      <c r="B26" s="65">
        <v>-0.6623</v>
      </c>
      <c r="C26" s="65">
        <v>0.14560000000000001</v>
      </c>
      <c r="D26" s="65">
        <v>-4.548</v>
      </c>
      <c r="E26" s="65">
        <v>0</v>
      </c>
      <c r="F26" s="65">
        <v>0</v>
      </c>
    </row>
    <row r="27" spans="1:6" x14ac:dyDescent="0.2">
      <c r="A27" t="s">
        <v>55</v>
      </c>
      <c r="B27" s="65">
        <v>0.60960000000000003</v>
      </c>
      <c r="C27" s="65">
        <v>0.1179</v>
      </c>
      <c r="D27" s="65">
        <v>5.1719999999999997</v>
      </c>
      <c r="E27" s="65">
        <v>0</v>
      </c>
      <c r="F27" s="65">
        <v>0</v>
      </c>
    </row>
    <row r="28" spans="1:6" x14ac:dyDescent="0.2">
      <c r="A28" t="s">
        <v>57</v>
      </c>
      <c r="B28" s="65">
        <v>0.1009</v>
      </c>
      <c r="C28" s="65">
        <v>3.6499999999999998E-2</v>
      </c>
      <c r="D28" s="65">
        <v>2.7629999999999999</v>
      </c>
      <c r="E28" s="65">
        <v>5.7000000000000002E-3</v>
      </c>
      <c r="F28" s="65">
        <v>5.9999999999999995E-4</v>
      </c>
    </row>
    <row r="29" spans="1:6" x14ac:dyDescent="0.2">
      <c r="A29" t="s">
        <v>59</v>
      </c>
      <c r="B29" s="65">
        <v>-0.26640000000000003</v>
      </c>
      <c r="C29" s="65">
        <v>9.4200000000000006E-2</v>
      </c>
      <c r="D29" s="65">
        <v>-2.8279999999999998</v>
      </c>
      <c r="E29" s="65">
        <v>4.7000000000000002E-3</v>
      </c>
      <c r="F29" s="65">
        <v>-2.9999999999999997E-4</v>
      </c>
    </row>
    <row r="30" spans="1:6" x14ac:dyDescent="0.2">
      <c r="A30" t="s">
        <v>69</v>
      </c>
      <c r="B30" s="65">
        <v>6.7599999999999993E-2</v>
      </c>
      <c r="C30" s="65">
        <v>3.3099999999999997E-2</v>
      </c>
      <c r="D30" s="65">
        <v>2.0430000000000001</v>
      </c>
      <c r="E30" s="65">
        <v>4.1000000000000002E-2</v>
      </c>
      <c r="F30" s="65">
        <v>8.0000000000000004E-4</v>
      </c>
    </row>
    <row r="31" spans="1:6" x14ac:dyDescent="0.2">
      <c r="A31" t="s">
        <v>70</v>
      </c>
      <c r="B31" s="65">
        <v>0.7097</v>
      </c>
      <c r="C31" s="65">
        <v>0.38879999999999998</v>
      </c>
      <c r="D31" s="65">
        <v>1.825</v>
      </c>
      <c r="E31" s="65">
        <v>6.7900000000000002E-2</v>
      </c>
      <c r="F31" s="65">
        <v>1E-4</v>
      </c>
    </row>
    <row r="32" spans="1:6" x14ac:dyDescent="0.2">
      <c r="A32" t="s">
        <v>72</v>
      </c>
      <c r="B32" s="65">
        <v>-7.5267999999999997</v>
      </c>
      <c r="C32" s="65">
        <v>2.1337999999999999</v>
      </c>
      <c r="D32" s="65">
        <v>-3.5270000000000001</v>
      </c>
      <c r="E32" s="65">
        <v>4.0000000000000002E-4</v>
      </c>
      <c r="F32" s="65">
        <v>-1E-4</v>
      </c>
    </row>
    <row r="33" spans="1:6" x14ac:dyDescent="0.2">
      <c r="A33" t="s">
        <v>49</v>
      </c>
      <c r="B33" s="65">
        <v>0.84730000000000005</v>
      </c>
      <c r="C33" s="65">
        <v>0.2114</v>
      </c>
      <c r="D33" s="65">
        <v>4.0090000000000003</v>
      </c>
      <c r="E33" s="65">
        <v>1E-4</v>
      </c>
      <c r="F33" s="65">
        <v>-2.0000000000000001E-4</v>
      </c>
    </row>
    <row r="34" spans="1:6" x14ac:dyDescent="0.2">
      <c r="A34" t="s">
        <v>51</v>
      </c>
      <c r="B34" s="65">
        <v>0.84360000000000002</v>
      </c>
      <c r="C34" s="65">
        <v>0.1275</v>
      </c>
      <c r="D34" s="65">
        <v>6.6139999999999999</v>
      </c>
      <c r="E34" s="65">
        <v>0</v>
      </c>
      <c r="F34" s="65">
        <v>-2.0000000000000001E-4</v>
      </c>
    </row>
    <row r="35" spans="1:6" x14ac:dyDescent="0.2">
      <c r="A35" t="s">
        <v>53</v>
      </c>
      <c r="B35" s="65">
        <v>-0.1368</v>
      </c>
      <c r="C35" s="65">
        <v>0.14449999999999999</v>
      </c>
      <c r="D35" s="65">
        <v>-0.94699999999999995</v>
      </c>
      <c r="E35" s="65">
        <v>0.34360000000000002</v>
      </c>
      <c r="F35" s="65">
        <v>1E-4</v>
      </c>
    </row>
    <row r="36" spans="1:6" x14ac:dyDescent="0.2">
      <c r="A36" t="s">
        <v>55</v>
      </c>
      <c r="B36" s="65">
        <v>0.34799999999999998</v>
      </c>
      <c r="C36" s="65">
        <v>0.10970000000000001</v>
      </c>
      <c r="D36" s="65">
        <v>3.173</v>
      </c>
      <c r="E36" s="65">
        <v>1.5E-3</v>
      </c>
      <c r="F36" s="65">
        <v>1E-4</v>
      </c>
    </row>
    <row r="37" spans="1:6" x14ac:dyDescent="0.2">
      <c r="A37" t="s">
        <v>57</v>
      </c>
      <c r="B37" s="65">
        <v>5.5399999999999998E-2</v>
      </c>
      <c r="C37" s="65">
        <v>3.6799999999999999E-2</v>
      </c>
      <c r="D37" s="65">
        <v>1.5069999999999999</v>
      </c>
      <c r="E37" s="65">
        <v>0.1318</v>
      </c>
      <c r="F37" s="65">
        <v>-4.0000000000000002E-4</v>
      </c>
    </row>
    <row r="38" spans="1:6" x14ac:dyDescent="0.2">
      <c r="A38" t="s">
        <v>59</v>
      </c>
      <c r="B38" s="65">
        <v>-0.20369999999999999</v>
      </c>
      <c r="C38" s="65">
        <v>0.111</v>
      </c>
      <c r="D38" s="65">
        <v>-1.835</v>
      </c>
      <c r="E38" s="65">
        <v>6.6500000000000004E-2</v>
      </c>
      <c r="F38" s="65">
        <v>-2.9999999999999997E-4</v>
      </c>
    </row>
    <row r="39" spans="1:6" x14ac:dyDescent="0.2">
      <c r="A39" t="s">
        <v>80</v>
      </c>
      <c r="B39" s="65">
        <v>0.55520000000000003</v>
      </c>
      <c r="C39" s="65">
        <v>0.25459999999999999</v>
      </c>
      <c r="D39" s="65">
        <v>2.1800000000000002</v>
      </c>
      <c r="E39" s="65">
        <v>2.92E-2</v>
      </c>
      <c r="F39" s="65">
        <v>-1E-4</v>
      </c>
    </row>
    <row r="40" spans="1:6" x14ac:dyDescent="0.2">
      <c r="A40" t="s">
        <v>82</v>
      </c>
      <c r="B40" s="65">
        <v>-4.3799999999999999E-2</v>
      </c>
      <c r="C40" s="65">
        <v>3.56E-2</v>
      </c>
      <c r="D40" s="65">
        <v>-1.232</v>
      </c>
      <c r="E40" s="65">
        <v>0.21790000000000001</v>
      </c>
      <c r="F40" s="65">
        <v>5.9999999999999995E-4</v>
      </c>
    </row>
    <row r="41" spans="1:6" x14ac:dyDescent="0.2">
      <c r="A41" t="s">
        <v>84</v>
      </c>
      <c r="B41" s="65">
        <v>-10.059200000000001</v>
      </c>
      <c r="C41" s="65">
        <v>1.0667</v>
      </c>
      <c r="D41" s="65">
        <v>-9.43</v>
      </c>
      <c r="E41" s="65">
        <v>0</v>
      </c>
      <c r="F41" s="65">
        <v>0</v>
      </c>
    </row>
    <row r="42" spans="1:6" x14ac:dyDescent="0.2">
      <c r="A42" t="s">
        <v>49</v>
      </c>
      <c r="B42" s="65">
        <v>1.0636000000000001</v>
      </c>
      <c r="C42" s="65">
        <v>0.1118</v>
      </c>
      <c r="D42" s="65">
        <v>9.51</v>
      </c>
      <c r="E42" s="65">
        <v>0</v>
      </c>
      <c r="F42" s="65">
        <v>-2.0000000000000001E-4</v>
      </c>
    </row>
    <row r="43" spans="1:6" x14ac:dyDescent="0.2">
      <c r="A43" t="s">
        <v>51</v>
      </c>
      <c r="B43" s="65">
        <v>0.95179999999999998</v>
      </c>
      <c r="C43" s="65">
        <v>7.9899999999999999E-2</v>
      </c>
      <c r="D43" s="65">
        <v>11.913</v>
      </c>
      <c r="E43" s="65">
        <v>0</v>
      </c>
      <c r="F43" s="65">
        <v>-1E-4</v>
      </c>
    </row>
    <row r="44" spans="1:6" x14ac:dyDescent="0.2">
      <c r="A44" t="s">
        <v>55</v>
      </c>
      <c r="B44" s="65">
        <v>0.4758</v>
      </c>
      <c r="C44" s="65">
        <v>0.10730000000000001</v>
      </c>
      <c r="D44" s="65">
        <v>4.4329999999999998</v>
      </c>
      <c r="E44" s="65">
        <v>0</v>
      </c>
      <c r="F44" s="65">
        <v>-1E-4</v>
      </c>
    </row>
    <row r="45" spans="1:6" x14ac:dyDescent="0.2">
      <c r="A45" t="s">
        <v>182</v>
      </c>
      <c r="B45" s="65">
        <v>1.9455</v>
      </c>
      <c r="C45" s="65">
        <v>0.2029</v>
      </c>
      <c r="D45" s="65">
        <v>9.5869999999999997</v>
      </c>
      <c r="E45" s="65">
        <v>0</v>
      </c>
      <c r="F45" s="65">
        <v>-1E-4</v>
      </c>
    </row>
    <row r="46" spans="1:6" x14ac:dyDescent="0.2">
      <c r="A46" t="s">
        <v>183</v>
      </c>
      <c r="B46" s="65">
        <v>5.4202000000000004</v>
      </c>
      <c r="C46" s="65">
        <v>0.90880000000000005</v>
      </c>
      <c r="D46" s="65">
        <v>5.9640000000000004</v>
      </c>
      <c r="E46" s="65">
        <v>0</v>
      </c>
      <c r="F46" s="65">
        <v>0</v>
      </c>
    </row>
    <row r="47" spans="1:6" x14ac:dyDescent="0.2">
      <c r="A47" t="s">
        <v>184</v>
      </c>
      <c r="B47" s="65">
        <v>4.3975</v>
      </c>
      <c r="C47" s="65">
        <v>0.90110000000000001</v>
      </c>
      <c r="D47" s="65">
        <v>4.88</v>
      </c>
      <c r="E47" s="65">
        <v>0</v>
      </c>
      <c r="F47" s="65">
        <v>0</v>
      </c>
    </row>
    <row r="48" spans="1:6" x14ac:dyDescent="0.2">
      <c r="A48" t="s">
        <v>185</v>
      </c>
      <c r="B48" s="65">
        <v>6.4847000000000001</v>
      </c>
      <c r="C48" s="65">
        <v>1.4996</v>
      </c>
      <c r="D48" s="65">
        <v>4.3239999999999998</v>
      </c>
      <c r="E48" s="65">
        <v>0</v>
      </c>
      <c r="F48" s="65">
        <v>-1E-4</v>
      </c>
    </row>
    <row r="49" spans="1:40" x14ac:dyDescent="0.2">
      <c r="A49" t="s">
        <v>94</v>
      </c>
      <c r="B49" s="65">
        <v>2.0575000000000001</v>
      </c>
      <c r="C49" s="65">
        <v>0.3372</v>
      </c>
      <c r="D49" s="65">
        <v>6.1020000000000003</v>
      </c>
      <c r="E49" s="65">
        <v>0</v>
      </c>
      <c r="F49" s="65">
        <v>0</v>
      </c>
    </row>
    <row r="50" spans="1:40" x14ac:dyDescent="0.2">
      <c r="A50" t="s">
        <v>95</v>
      </c>
      <c r="B50" s="65">
        <v>0.40250000000000002</v>
      </c>
      <c r="C50" s="65">
        <v>0.31619999999999998</v>
      </c>
      <c r="D50" s="65">
        <v>1.2729999999999999</v>
      </c>
      <c r="E50" s="65">
        <v>0.20300000000000001</v>
      </c>
      <c r="F50" s="65">
        <v>1E-4</v>
      </c>
    </row>
    <row r="51" spans="1:40" x14ac:dyDescent="0.2">
      <c r="A51" t="s">
        <v>96</v>
      </c>
      <c r="B51" s="65">
        <v>0.65539999999999998</v>
      </c>
      <c r="C51" s="65">
        <v>0.255</v>
      </c>
      <c r="D51" s="65">
        <v>2.57</v>
      </c>
      <c r="E51" s="65">
        <v>1.0200000000000001E-2</v>
      </c>
      <c r="F51" s="65">
        <v>1E-4</v>
      </c>
    </row>
    <row r="52" spans="1:40" x14ac:dyDescent="0.2">
      <c r="A52" t="s">
        <v>97</v>
      </c>
      <c r="B52" s="65">
        <v>1.1253</v>
      </c>
      <c r="C52" s="65">
        <v>0.28420000000000001</v>
      </c>
      <c r="D52" s="65">
        <v>3.9590000000000001</v>
      </c>
      <c r="E52" s="65">
        <v>1E-4</v>
      </c>
      <c r="F52" s="65">
        <v>0</v>
      </c>
    </row>
    <row r="53" spans="1:40" x14ac:dyDescent="0.2">
      <c r="A53" t="s">
        <v>98</v>
      </c>
      <c r="B53" s="65">
        <v>0.98519999999999996</v>
      </c>
      <c r="C53" s="65">
        <v>0.28470000000000001</v>
      </c>
      <c r="D53" s="65">
        <v>3.4609999999999999</v>
      </c>
      <c r="E53" s="65">
        <v>5.0000000000000001E-4</v>
      </c>
      <c r="F53" s="65">
        <v>0</v>
      </c>
    </row>
    <row r="54" spans="1:40" x14ac:dyDescent="0.2">
      <c r="A54" t="s">
        <v>99</v>
      </c>
      <c r="B54" s="65">
        <v>1.1705000000000001</v>
      </c>
      <c r="C54" s="65">
        <v>0.26450000000000001</v>
      </c>
      <c r="D54" s="65">
        <v>4.4249999999999998</v>
      </c>
      <c r="E54" s="65">
        <v>0</v>
      </c>
      <c r="F54" s="65">
        <v>0</v>
      </c>
    </row>
    <row r="56" spans="1:40" x14ac:dyDescent="0.2">
      <c r="A56" t="s">
        <v>186</v>
      </c>
      <c r="B56" t="s">
        <v>167</v>
      </c>
      <c r="C56" t="s">
        <v>164</v>
      </c>
      <c r="D56" t="s">
        <v>168</v>
      </c>
      <c r="E56" t="s">
        <v>169</v>
      </c>
    </row>
    <row r="57" spans="1:40" x14ac:dyDescent="0.2">
      <c r="B57">
        <v>1</v>
      </c>
      <c r="C57">
        <v>-0.997</v>
      </c>
      <c r="D57">
        <v>-0.22</v>
      </c>
      <c r="E57">
        <v>-0.54600000000000004</v>
      </c>
      <c r="F57">
        <v>0.33500000000000002</v>
      </c>
      <c r="G57">
        <v>0.158</v>
      </c>
      <c r="H57">
        <v>-0.375</v>
      </c>
      <c r="I57">
        <v>0.61399999999999999</v>
      </c>
      <c r="J57">
        <v>-0.61699999999999999</v>
      </c>
      <c r="K57">
        <v>-0.17699999999999999</v>
      </c>
      <c r="L57">
        <v>-0.308</v>
      </c>
      <c r="M57">
        <v>0.17699999999999999</v>
      </c>
      <c r="N57">
        <v>0.11799999999999999</v>
      </c>
      <c r="O57">
        <v>-0.16800000000000001</v>
      </c>
      <c r="P57">
        <v>5.0999999999999997E-2</v>
      </c>
      <c r="Q57">
        <v>-2.5999999999999999E-2</v>
      </c>
      <c r="R57">
        <v>1.7999999999999999E-2</v>
      </c>
      <c r="S57">
        <v>-2.3E-2</v>
      </c>
      <c r="T57">
        <v>-7.9000000000000001E-2</v>
      </c>
      <c r="U57">
        <v>-2.1999999999999999E-2</v>
      </c>
      <c r="V57">
        <v>-0.01</v>
      </c>
      <c r="W57">
        <v>-3.9E-2</v>
      </c>
      <c r="X57">
        <v>1.9E-2</v>
      </c>
      <c r="Y57">
        <v>-3.5000000000000003E-2</v>
      </c>
      <c r="Z57">
        <v>8.5000000000000006E-2</v>
      </c>
      <c r="AA57">
        <v>0.189</v>
      </c>
      <c r="AB57">
        <v>-0.19</v>
      </c>
      <c r="AC57">
        <v>-8.4000000000000005E-2</v>
      </c>
      <c r="AD57">
        <v>4.7E-2</v>
      </c>
      <c r="AE57">
        <v>-2.5999999999999999E-2</v>
      </c>
      <c r="AF57">
        <v>4.1000000000000002E-2</v>
      </c>
      <c r="AG57">
        <v>-2E-3</v>
      </c>
      <c r="AH57">
        <v>-9.4E-2</v>
      </c>
      <c r="AI57">
        <v>2.8000000000000001E-2</v>
      </c>
      <c r="AJ57">
        <v>-3.2000000000000001E-2</v>
      </c>
      <c r="AK57">
        <v>0.04</v>
      </c>
      <c r="AL57">
        <v>3.9E-2</v>
      </c>
      <c r="AM57">
        <v>4.5999999999999999E-2</v>
      </c>
      <c r="AN57">
        <v>1.6E-2</v>
      </c>
    </row>
    <row r="58" spans="1:40" x14ac:dyDescent="0.2">
      <c r="B58">
        <v>-0.997</v>
      </c>
      <c r="C58">
        <v>1</v>
      </c>
      <c r="D58">
        <v>0.26500000000000001</v>
      </c>
      <c r="E58">
        <v>0.53400000000000003</v>
      </c>
      <c r="F58">
        <v>-0.36199999999999999</v>
      </c>
      <c r="G58">
        <v>-0.20399999999999999</v>
      </c>
      <c r="H58">
        <v>0.35499999999999998</v>
      </c>
      <c r="I58">
        <v>-0.61399999999999999</v>
      </c>
      <c r="J58">
        <v>0.62</v>
      </c>
      <c r="K58">
        <v>0.20499999999999999</v>
      </c>
      <c r="L58">
        <v>0.30099999999999999</v>
      </c>
      <c r="M58">
        <v>-0.19400000000000001</v>
      </c>
      <c r="N58">
        <v>-0.15</v>
      </c>
      <c r="O58">
        <v>0.156</v>
      </c>
      <c r="P58">
        <v>-4.1000000000000002E-2</v>
      </c>
      <c r="Q58">
        <v>4.1000000000000002E-2</v>
      </c>
      <c r="R58">
        <v>-2.1999999999999999E-2</v>
      </c>
      <c r="S58">
        <v>2.7E-2</v>
      </c>
      <c r="T58">
        <v>8.4000000000000005E-2</v>
      </c>
      <c r="U58">
        <v>2.8000000000000001E-2</v>
      </c>
      <c r="V58">
        <v>0.01</v>
      </c>
      <c r="W58">
        <v>2.7E-2</v>
      </c>
      <c r="X58">
        <v>-0.02</v>
      </c>
      <c r="Y58">
        <v>3.9E-2</v>
      </c>
      <c r="Z58">
        <v>-8.5000000000000006E-2</v>
      </c>
      <c r="AA58">
        <v>-0.19</v>
      </c>
      <c r="AB58">
        <v>0.192</v>
      </c>
      <c r="AC58">
        <v>8.3000000000000004E-2</v>
      </c>
      <c r="AD58">
        <v>-5.8000000000000003E-2</v>
      </c>
      <c r="AE58">
        <v>1.9E-2</v>
      </c>
      <c r="AF58">
        <v>-3.9E-2</v>
      </c>
      <c r="AG58">
        <v>0.01</v>
      </c>
      <c r="AH58">
        <v>9.6000000000000002E-2</v>
      </c>
      <c r="AI58">
        <v>-1.6E-2</v>
      </c>
      <c r="AJ58">
        <v>5.1999999999999998E-2</v>
      </c>
      <c r="AK58">
        <v>-0.03</v>
      </c>
      <c r="AL58">
        <v>-3.6999999999999998E-2</v>
      </c>
      <c r="AM58">
        <v>-4.1000000000000002E-2</v>
      </c>
      <c r="AN58">
        <v>-1.7999999999999999E-2</v>
      </c>
    </row>
    <row r="59" spans="1:40" x14ac:dyDescent="0.2">
      <c r="B59">
        <v>-0.22</v>
      </c>
      <c r="C59">
        <v>0.26500000000000001</v>
      </c>
      <c r="D59">
        <v>1</v>
      </c>
      <c r="E59">
        <v>-0.111</v>
      </c>
      <c r="F59">
        <v>3.3000000000000002E-2</v>
      </c>
      <c r="G59">
        <v>-0.68</v>
      </c>
      <c r="H59">
        <v>4.8000000000000001E-2</v>
      </c>
      <c r="I59">
        <v>-0.13900000000000001</v>
      </c>
      <c r="J59">
        <v>0.17100000000000001</v>
      </c>
      <c r="K59">
        <v>0.59099999999999997</v>
      </c>
      <c r="L59">
        <v>-9.8000000000000004E-2</v>
      </c>
      <c r="M59">
        <v>-0.161</v>
      </c>
      <c r="N59">
        <v>-0.42299999999999999</v>
      </c>
      <c r="O59">
        <v>8.4000000000000005E-2</v>
      </c>
      <c r="P59">
        <v>0.17599999999999999</v>
      </c>
      <c r="Q59">
        <v>0.30299999999999999</v>
      </c>
      <c r="R59">
        <v>-7.3999999999999996E-2</v>
      </c>
      <c r="S59">
        <v>7.9000000000000001E-2</v>
      </c>
      <c r="T59">
        <v>7.1999999999999995E-2</v>
      </c>
      <c r="U59">
        <v>5.3999999999999999E-2</v>
      </c>
      <c r="V59">
        <v>6.2E-2</v>
      </c>
      <c r="W59">
        <v>-0.112</v>
      </c>
      <c r="X59">
        <v>0.03</v>
      </c>
      <c r="Y59">
        <v>5.6000000000000001E-2</v>
      </c>
      <c r="Z59">
        <v>6.0000000000000001E-3</v>
      </c>
      <c r="AA59">
        <v>-5.1999999999999998E-2</v>
      </c>
      <c r="AB59">
        <v>5.3999999999999999E-2</v>
      </c>
      <c r="AC59">
        <v>0.154</v>
      </c>
      <c r="AD59">
        <v>1.9E-2</v>
      </c>
      <c r="AE59">
        <v>-8.7999999999999995E-2</v>
      </c>
      <c r="AF59">
        <v>-4.7E-2</v>
      </c>
      <c r="AG59">
        <v>0.129</v>
      </c>
      <c r="AH59">
        <v>0.06</v>
      </c>
      <c r="AI59">
        <v>0.21</v>
      </c>
      <c r="AJ59">
        <v>0.22800000000000001</v>
      </c>
      <c r="AK59">
        <v>8.5999999999999993E-2</v>
      </c>
      <c r="AL59">
        <v>5.8999999999999997E-2</v>
      </c>
      <c r="AM59">
        <v>6.2E-2</v>
      </c>
      <c r="AN59">
        <v>-4.7E-2</v>
      </c>
    </row>
    <row r="60" spans="1:40" x14ac:dyDescent="0.2">
      <c r="B60">
        <v>-0.54600000000000004</v>
      </c>
      <c r="C60">
        <v>0.53400000000000003</v>
      </c>
      <c r="D60">
        <v>-0.111</v>
      </c>
      <c r="E60">
        <v>1</v>
      </c>
      <c r="F60">
        <v>-0.222</v>
      </c>
      <c r="G60">
        <v>1.6E-2</v>
      </c>
      <c r="H60">
        <v>-7.0000000000000001E-3</v>
      </c>
      <c r="I60">
        <v>-0.32100000000000001</v>
      </c>
      <c r="J60">
        <v>0.317</v>
      </c>
      <c r="K60">
        <v>-4.5999999999999999E-2</v>
      </c>
      <c r="L60">
        <v>0.42599999999999999</v>
      </c>
      <c r="M60">
        <v>-0.13500000000000001</v>
      </c>
      <c r="N60">
        <v>1.7999999999999999E-2</v>
      </c>
      <c r="O60">
        <v>1.4999999999999999E-2</v>
      </c>
      <c r="P60">
        <v>-7.3999999999999996E-2</v>
      </c>
      <c r="Q60">
        <v>-2.9000000000000001E-2</v>
      </c>
      <c r="R60">
        <v>-2.9000000000000001E-2</v>
      </c>
      <c r="S60">
        <v>3.5000000000000003E-2</v>
      </c>
      <c r="T60">
        <v>5.0999999999999997E-2</v>
      </c>
      <c r="U60">
        <v>0.127</v>
      </c>
      <c r="V60">
        <v>-0.11</v>
      </c>
      <c r="W60">
        <v>0.04</v>
      </c>
      <c r="X60">
        <v>-6.5000000000000002E-2</v>
      </c>
      <c r="Y60">
        <v>4.2999999999999997E-2</v>
      </c>
      <c r="Z60">
        <v>-4.4999999999999998E-2</v>
      </c>
      <c r="AA60">
        <v>-4.0000000000000001E-3</v>
      </c>
      <c r="AB60">
        <v>1.4999999999999999E-2</v>
      </c>
      <c r="AC60">
        <v>2.1000000000000001E-2</v>
      </c>
      <c r="AD60">
        <v>-0.11600000000000001</v>
      </c>
      <c r="AE60">
        <v>-6.3E-2</v>
      </c>
      <c r="AF60">
        <v>2.8000000000000001E-2</v>
      </c>
      <c r="AG60">
        <v>1.7999999999999999E-2</v>
      </c>
      <c r="AH60">
        <v>-2.5000000000000001E-2</v>
      </c>
      <c r="AI60">
        <v>-4.3999999999999997E-2</v>
      </c>
      <c r="AJ60">
        <v>3.1E-2</v>
      </c>
      <c r="AK60">
        <v>3.0000000000000001E-3</v>
      </c>
      <c r="AL60">
        <v>3.2000000000000001E-2</v>
      </c>
      <c r="AM60">
        <v>7.0000000000000007E-2</v>
      </c>
      <c r="AN60">
        <v>0.111</v>
      </c>
    </row>
    <row r="61" spans="1:40" x14ac:dyDescent="0.2">
      <c r="B61">
        <v>0.33500000000000002</v>
      </c>
      <c r="C61">
        <v>-0.36199999999999999</v>
      </c>
      <c r="D61">
        <v>3.3000000000000002E-2</v>
      </c>
      <c r="E61">
        <v>-0.222</v>
      </c>
      <c r="F61">
        <v>1</v>
      </c>
      <c r="G61">
        <v>-0.13700000000000001</v>
      </c>
      <c r="H61">
        <v>-4.4999999999999998E-2</v>
      </c>
      <c r="I61">
        <v>0.27100000000000002</v>
      </c>
      <c r="J61">
        <v>-0.28499999999999998</v>
      </c>
      <c r="K61">
        <v>-5.1999999999999998E-2</v>
      </c>
      <c r="L61">
        <v>-0.20499999999999999</v>
      </c>
      <c r="M61">
        <v>0.40100000000000002</v>
      </c>
      <c r="N61">
        <v>-8.3000000000000004E-2</v>
      </c>
      <c r="O61">
        <v>4.7E-2</v>
      </c>
      <c r="P61">
        <v>0.05</v>
      </c>
      <c r="Q61">
        <v>4.2000000000000003E-2</v>
      </c>
      <c r="R61">
        <v>8.0000000000000002E-3</v>
      </c>
      <c r="S61">
        <v>-8.0000000000000002E-3</v>
      </c>
      <c r="T61">
        <v>3.5000000000000003E-2</v>
      </c>
      <c r="U61">
        <v>-9.5000000000000001E-2</v>
      </c>
      <c r="V61">
        <v>0.159</v>
      </c>
      <c r="W61">
        <v>-0.191</v>
      </c>
      <c r="X61">
        <v>1.6E-2</v>
      </c>
      <c r="Y61">
        <v>-5.8999999999999997E-2</v>
      </c>
      <c r="Z61">
        <v>0.02</v>
      </c>
      <c r="AA61">
        <v>6.9000000000000006E-2</v>
      </c>
      <c r="AB61">
        <v>-9.0999999999999998E-2</v>
      </c>
      <c r="AC61">
        <v>-3.9E-2</v>
      </c>
      <c r="AD61">
        <v>0.27500000000000002</v>
      </c>
      <c r="AE61">
        <v>-7.6999999999999999E-2</v>
      </c>
      <c r="AF61">
        <v>-7.2999999999999995E-2</v>
      </c>
      <c r="AG61">
        <v>1.9E-2</v>
      </c>
      <c r="AH61">
        <v>-2E-3</v>
      </c>
      <c r="AI61">
        <v>0.2</v>
      </c>
      <c r="AJ61">
        <v>-9.0999999999999998E-2</v>
      </c>
      <c r="AK61">
        <v>-3.4000000000000002E-2</v>
      </c>
      <c r="AL61">
        <v>3.4000000000000002E-2</v>
      </c>
      <c r="AM61">
        <v>-1.7000000000000001E-2</v>
      </c>
      <c r="AN61">
        <v>-4.3999999999999997E-2</v>
      </c>
    </row>
    <row r="62" spans="1:40" x14ac:dyDescent="0.2">
      <c r="B62">
        <v>0.158</v>
      </c>
      <c r="C62">
        <v>-0.20399999999999999</v>
      </c>
      <c r="D62">
        <v>-0.68</v>
      </c>
      <c r="E62">
        <v>1.6E-2</v>
      </c>
      <c r="F62">
        <v>-0.13700000000000001</v>
      </c>
      <c r="G62">
        <v>1</v>
      </c>
      <c r="H62">
        <v>-7.0000000000000007E-2</v>
      </c>
      <c r="I62">
        <v>2.1999999999999999E-2</v>
      </c>
      <c r="J62">
        <v>-5.6000000000000001E-2</v>
      </c>
      <c r="K62">
        <v>-0.38700000000000001</v>
      </c>
      <c r="L62">
        <v>6.9000000000000006E-2</v>
      </c>
      <c r="M62">
        <v>4.2000000000000003E-2</v>
      </c>
      <c r="N62">
        <v>0.69899999999999995</v>
      </c>
      <c r="O62">
        <v>-3.5999999999999997E-2</v>
      </c>
      <c r="P62">
        <v>-0.14199999999999999</v>
      </c>
      <c r="Q62">
        <v>-0.26600000000000001</v>
      </c>
      <c r="R62">
        <v>-2.7E-2</v>
      </c>
      <c r="S62">
        <v>1.4E-2</v>
      </c>
      <c r="T62">
        <v>-0.12</v>
      </c>
      <c r="U62">
        <v>2.4E-2</v>
      </c>
      <c r="V62">
        <v>-0.13700000000000001</v>
      </c>
      <c r="W62">
        <v>0.40600000000000003</v>
      </c>
      <c r="X62">
        <v>7.0000000000000001E-3</v>
      </c>
      <c r="Y62">
        <v>-2.5000000000000001E-2</v>
      </c>
      <c r="Z62">
        <v>7.5999999999999998E-2</v>
      </c>
      <c r="AA62">
        <v>-6.4000000000000001E-2</v>
      </c>
      <c r="AB62">
        <v>6.6000000000000003E-2</v>
      </c>
      <c r="AC62">
        <v>0.127</v>
      </c>
      <c r="AD62">
        <v>-0.04</v>
      </c>
      <c r="AE62">
        <v>0.16800000000000001</v>
      </c>
      <c r="AF62">
        <v>-2.1000000000000001E-2</v>
      </c>
      <c r="AG62">
        <v>-4.1000000000000002E-2</v>
      </c>
      <c r="AH62">
        <v>-1.4999999999999999E-2</v>
      </c>
      <c r="AI62">
        <v>-0.23200000000000001</v>
      </c>
      <c r="AJ62">
        <v>-0.24199999999999999</v>
      </c>
      <c r="AK62">
        <v>-0.11600000000000001</v>
      </c>
      <c r="AL62">
        <v>2.1999999999999999E-2</v>
      </c>
      <c r="AM62">
        <v>-5.6000000000000001E-2</v>
      </c>
      <c r="AN62">
        <v>4.2000000000000003E-2</v>
      </c>
    </row>
    <row r="63" spans="1:40" x14ac:dyDescent="0.2">
      <c r="B63">
        <v>-0.375</v>
      </c>
      <c r="C63">
        <v>0.35499999999999998</v>
      </c>
      <c r="D63">
        <v>4.8000000000000001E-2</v>
      </c>
      <c r="E63">
        <v>-7.0000000000000001E-3</v>
      </c>
      <c r="F63">
        <v>-4.4999999999999998E-2</v>
      </c>
      <c r="G63">
        <v>-7.0000000000000007E-2</v>
      </c>
      <c r="H63">
        <v>1</v>
      </c>
      <c r="I63">
        <v>-0.191</v>
      </c>
      <c r="J63">
        <v>0.17699999999999999</v>
      </c>
      <c r="K63">
        <v>5.5E-2</v>
      </c>
      <c r="L63">
        <v>4.5999999999999999E-2</v>
      </c>
      <c r="M63">
        <v>6.0000000000000001E-3</v>
      </c>
      <c r="N63">
        <v>-3.2000000000000001E-2</v>
      </c>
      <c r="O63">
        <v>0.52100000000000002</v>
      </c>
      <c r="P63">
        <v>-3.3000000000000002E-2</v>
      </c>
      <c r="Q63">
        <v>8.3000000000000004E-2</v>
      </c>
      <c r="R63">
        <v>5.7000000000000002E-2</v>
      </c>
      <c r="S63">
        <v>-0.06</v>
      </c>
      <c r="T63">
        <v>8.9999999999999993E-3</v>
      </c>
      <c r="U63">
        <v>-0.14099999999999999</v>
      </c>
      <c r="V63">
        <v>0.05</v>
      </c>
      <c r="W63">
        <v>-2.7E-2</v>
      </c>
      <c r="X63">
        <v>0.129</v>
      </c>
      <c r="Y63">
        <v>-1.4E-2</v>
      </c>
      <c r="Z63">
        <v>2E-3</v>
      </c>
      <c r="AA63">
        <v>-1.7999999999999999E-2</v>
      </c>
      <c r="AB63">
        <v>1.0999999999999999E-2</v>
      </c>
      <c r="AC63">
        <v>5.8000000000000003E-2</v>
      </c>
      <c r="AD63">
        <v>5.1999999999999998E-2</v>
      </c>
      <c r="AE63">
        <v>-5.2999999999999999E-2</v>
      </c>
      <c r="AF63">
        <v>-9.7000000000000003E-2</v>
      </c>
      <c r="AG63">
        <v>-0.13</v>
      </c>
      <c r="AH63">
        <v>6.8000000000000005E-2</v>
      </c>
      <c r="AI63">
        <v>3.5999999999999997E-2</v>
      </c>
      <c r="AJ63">
        <v>0.10199999999999999</v>
      </c>
      <c r="AK63">
        <v>-2.8000000000000001E-2</v>
      </c>
      <c r="AL63">
        <v>-3.0000000000000001E-3</v>
      </c>
      <c r="AM63">
        <v>-7.8E-2</v>
      </c>
      <c r="AN63">
        <v>-4.4999999999999998E-2</v>
      </c>
    </row>
    <row r="64" spans="1:40" x14ac:dyDescent="0.2">
      <c r="B64">
        <v>0.61399999999999999</v>
      </c>
      <c r="C64">
        <v>-0.61399999999999999</v>
      </c>
      <c r="D64">
        <v>-0.13900000000000001</v>
      </c>
      <c r="E64">
        <v>-0.32100000000000001</v>
      </c>
      <c r="F64">
        <v>0.27100000000000002</v>
      </c>
      <c r="G64">
        <v>2.1999999999999999E-2</v>
      </c>
      <c r="H64">
        <v>-0.191</v>
      </c>
      <c r="I64">
        <v>1</v>
      </c>
      <c r="J64">
        <v>-0.996</v>
      </c>
      <c r="K64">
        <v>-0.221</v>
      </c>
      <c r="L64">
        <v>-0.442</v>
      </c>
      <c r="M64">
        <v>0.156</v>
      </c>
      <c r="N64">
        <v>0.02</v>
      </c>
      <c r="O64">
        <v>-0.20899999999999999</v>
      </c>
      <c r="P64">
        <v>0.153</v>
      </c>
      <c r="Q64">
        <v>0.23899999999999999</v>
      </c>
      <c r="R64">
        <v>0.124</v>
      </c>
      <c r="S64">
        <v>-0.13100000000000001</v>
      </c>
      <c r="T64">
        <v>-6.5000000000000002E-2</v>
      </c>
      <c r="U64">
        <v>-9.0999999999999998E-2</v>
      </c>
      <c r="V64">
        <v>5.7000000000000002E-2</v>
      </c>
      <c r="W64">
        <v>-4.2000000000000003E-2</v>
      </c>
      <c r="X64">
        <v>0.01</v>
      </c>
      <c r="Y64">
        <v>-1.9E-2</v>
      </c>
      <c r="Z64">
        <v>-7.0000000000000001E-3</v>
      </c>
      <c r="AA64">
        <v>0.30499999999999999</v>
      </c>
      <c r="AB64">
        <v>-0.316</v>
      </c>
      <c r="AC64">
        <v>-0.17699999999999999</v>
      </c>
      <c r="AD64">
        <v>0.122</v>
      </c>
      <c r="AE64">
        <v>0.03</v>
      </c>
      <c r="AF64">
        <v>1.6E-2</v>
      </c>
      <c r="AG64">
        <v>-2.4E-2</v>
      </c>
      <c r="AH64">
        <v>-7.8E-2</v>
      </c>
      <c r="AI64">
        <v>-0.105</v>
      </c>
      <c r="AJ64">
        <v>-7.0999999999999994E-2</v>
      </c>
      <c r="AK64">
        <v>6.8000000000000005E-2</v>
      </c>
      <c r="AL64">
        <v>0.02</v>
      </c>
      <c r="AM64">
        <v>0.13</v>
      </c>
      <c r="AN64">
        <v>-1.6E-2</v>
      </c>
    </row>
    <row r="65" spans="2:40" x14ac:dyDescent="0.2">
      <c r="B65">
        <v>-0.61699999999999999</v>
      </c>
      <c r="C65">
        <v>0.62</v>
      </c>
      <c r="D65">
        <v>0.17100000000000001</v>
      </c>
      <c r="E65">
        <v>0.317</v>
      </c>
      <c r="F65">
        <v>-0.28499999999999998</v>
      </c>
      <c r="G65">
        <v>-5.6000000000000001E-2</v>
      </c>
      <c r="H65">
        <v>0.17699999999999999</v>
      </c>
      <c r="I65">
        <v>-0.996</v>
      </c>
      <c r="J65">
        <v>1</v>
      </c>
      <c r="K65">
        <v>0.26</v>
      </c>
      <c r="L65">
        <v>0.434</v>
      </c>
      <c r="M65">
        <v>-0.21</v>
      </c>
      <c r="N65">
        <v>-7.0999999999999994E-2</v>
      </c>
      <c r="O65">
        <v>0.18</v>
      </c>
      <c r="P65">
        <v>-0.16300000000000001</v>
      </c>
      <c r="Q65">
        <v>-0.223</v>
      </c>
      <c r="R65">
        <v>-0.127</v>
      </c>
      <c r="S65">
        <v>0.13400000000000001</v>
      </c>
      <c r="T65">
        <v>7.1999999999999995E-2</v>
      </c>
      <c r="U65">
        <v>9.2999999999999999E-2</v>
      </c>
      <c r="V65">
        <v>-6.2E-2</v>
      </c>
      <c r="W65">
        <v>0.03</v>
      </c>
      <c r="X65">
        <v>-1.4999999999999999E-2</v>
      </c>
      <c r="Y65">
        <v>2.1999999999999999E-2</v>
      </c>
      <c r="Z65">
        <v>8.0000000000000002E-3</v>
      </c>
      <c r="AA65">
        <v>-0.318</v>
      </c>
      <c r="AB65">
        <v>0.32900000000000001</v>
      </c>
      <c r="AC65">
        <v>0.18</v>
      </c>
      <c r="AD65">
        <v>-0.123</v>
      </c>
      <c r="AE65">
        <v>-3.4000000000000002E-2</v>
      </c>
      <c r="AF65">
        <v>-8.9999999999999993E-3</v>
      </c>
      <c r="AG65">
        <v>2.8000000000000001E-2</v>
      </c>
      <c r="AH65">
        <v>8.1000000000000003E-2</v>
      </c>
      <c r="AI65">
        <v>0.107</v>
      </c>
      <c r="AJ65">
        <v>7.8E-2</v>
      </c>
      <c r="AK65">
        <v>-5.8999999999999997E-2</v>
      </c>
      <c r="AL65">
        <v>-2.4E-2</v>
      </c>
      <c r="AM65">
        <v>-0.12</v>
      </c>
      <c r="AN65">
        <v>1.7999999999999999E-2</v>
      </c>
    </row>
    <row r="66" spans="2:40" x14ac:dyDescent="0.2">
      <c r="B66">
        <v>-0.17699999999999999</v>
      </c>
      <c r="C66">
        <v>0.20499999999999999</v>
      </c>
      <c r="D66">
        <v>0.59099999999999997</v>
      </c>
      <c r="E66">
        <v>-4.5999999999999999E-2</v>
      </c>
      <c r="F66">
        <v>-5.1999999999999998E-2</v>
      </c>
      <c r="G66">
        <v>-0.38700000000000001</v>
      </c>
      <c r="H66">
        <v>5.5E-2</v>
      </c>
      <c r="I66">
        <v>-0.221</v>
      </c>
      <c r="J66">
        <v>0.26</v>
      </c>
      <c r="K66">
        <v>1</v>
      </c>
      <c r="L66">
        <v>-0.155</v>
      </c>
      <c r="M66">
        <v>-6.3E-2</v>
      </c>
      <c r="N66">
        <v>-0.50800000000000001</v>
      </c>
      <c r="O66">
        <v>-0.01</v>
      </c>
      <c r="P66">
        <v>0.28599999999999998</v>
      </c>
      <c r="Q66">
        <v>0.16700000000000001</v>
      </c>
      <c r="R66">
        <v>-5.8999999999999997E-2</v>
      </c>
      <c r="S66">
        <v>6.4000000000000001E-2</v>
      </c>
      <c r="T66">
        <v>0.19800000000000001</v>
      </c>
      <c r="U66">
        <v>-7.2999999999999995E-2</v>
      </c>
      <c r="V66">
        <v>9.9000000000000005E-2</v>
      </c>
      <c r="W66">
        <v>-0.125</v>
      </c>
      <c r="X66">
        <v>7.0000000000000001E-3</v>
      </c>
      <c r="Y66">
        <v>0.05</v>
      </c>
      <c r="Z66">
        <v>5.7000000000000002E-2</v>
      </c>
      <c r="AA66">
        <v>-0.182</v>
      </c>
      <c r="AB66">
        <v>0.182</v>
      </c>
      <c r="AC66">
        <v>0.28799999999999998</v>
      </c>
      <c r="AD66">
        <v>0.04</v>
      </c>
      <c r="AE66">
        <v>-0.16300000000000001</v>
      </c>
      <c r="AF66">
        <v>-8.1000000000000003E-2</v>
      </c>
      <c r="AG66">
        <v>0.121</v>
      </c>
      <c r="AH66">
        <v>7.8E-2</v>
      </c>
      <c r="AI66">
        <v>0.16700000000000001</v>
      </c>
      <c r="AJ66">
        <v>0.21199999999999999</v>
      </c>
      <c r="AK66">
        <v>3.2000000000000001E-2</v>
      </c>
      <c r="AL66">
        <v>-2E-3</v>
      </c>
      <c r="AM66">
        <v>7.3999999999999996E-2</v>
      </c>
      <c r="AN66">
        <v>-5.8000000000000003E-2</v>
      </c>
    </row>
    <row r="67" spans="2:40" x14ac:dyDescent="0.2">
      <c r="B67">
        <v>-0.308</v>
      </c>
      <c r="C67">
        <v>0.30099999999999999</v>
      </c>
      <c r="D67">
        <v>-9.8000000000000004E-2</v>
      </c>
      <c r="E67">
        <v>0.42599999999999999</v>
      </c>
      <c r="F67">
        <v>-0.20499999999999999</v>
      </c>
      <c r="G67">
        <v>6.9000000000000006E-2</v>
      </c>
      <c r="H67">
        <v>4.5999999999999999E-2</v>
      </c>
      <c r="I67">
        <v>-0.442</v>
      </c>
      <c r="J67">
        <v>0.434</v>
      </c>
      <c r="K67">
        <v>-0.155</v>
      </c>
      <c r="L67">
        <v>1</v>
      </c>
      <c r="M67">
        <v>-6.0000000000000001E-3</v>
      </c>
      <c r="N67">
        <v>-6.3E-2</v>
      </c>
      <c r="O67">
        <v>-0.218</v>
      </c>
      <c r="P67">
        <v>-0.28599999999999998</v>
      </c>
      <c r="Q67">
        <v>-0.16300000000000001</v>
      </c>
      <c r="R67">
        <v>-7.9000000000000001E-2</v>
      </c>
      <c r="S67">
        <v>8.1000000000000003E-2</v>
      </c>
      <c r="T67">
        <v>-9.2999999999999999E-2</v>
      </c>
      <c r="U67">
        <v>0.23699999999999999</v>
      </c>
      <c r="V67">
        <v>-0.128</v>
      </c>
      <c r="W67">
        <v>2.3E-2</v>
      </c>
      <c r="X67">
        <v>-6.3E-2</v>
      </c>
      <c r="Y67">
        <v>3.3000000000000002E-2</v>
      </c>
      <c r="Z67">
        <v>6.0000000000000001E-3</v>
      </c>
      <c r="AA67">
        <v>-2.5000000000000001E-2</v>
      </c>
      <c r="AB67">
        <v>3.6999999999999998E-2</v>
      </c>
      <c r="AC67">
        <v>-5.7000000000000002E-2</v>
      </c>
      <c r="AD67">
        <v>-0.13900000000000001</v>
      </c>
      <c r="AE67">
        <v>-3.1E-2</v>
      </c>
      <c r="AF67">
        <v>7.2999999999999995E-2</v>
      </c>
      <c r="AG67">
        <v>2.5000000000000001E-2</v>
      </c>
      <c r="AH67">
        <v>-1.6E-2</v>
      </c>
      <c r="AI67">
        <v>-6.8000000000000005E-2</v>
      </c>
      <c r="AJ67">
        <v>6.3E-2</v>
      </c>
      <c r="AK67">
        <v>5.7000000000000002E-2</v>
      </c>
      <c r="AL67">
        <v>2.5000000000000001E-2</v>
      </c>
      <c r="AM67">
        <v>-0.11</v>
      </c>
      <c r="AN67">
        <v>-2.8000000000000001E-2</v>
      </c>
    </row>
    <row r="68" spans="2:40" x14ac:dyDescent="0.2">
      <c r="B68">
        <v>0.17699999999999999</v>
      </c>
      <c r="C68">
        <v>-0.19400000000000001</v>
      </c>
      <c r="D68">
        <v>-0.161</v>
      </c>
      <c r="E68">
        <v>-0.13500000000000001</v>
      </c>
      <c r="F68">
        <v>0.40100000000000002</v>
      </c>
      <c r="G68">
        <v>4.2000000000000003E-2</v>
      </c>
      <c r="H68">
        <v>6.0000000000000001E-3</v>
      </c>
      <c r="I68">
        <v>0.156</v>
      </c>
      <c r="J68">
        <v>-0.21</v>
      </c>
      <c r="K68">
        <v>-6.3E-2</v>
      </c>
      <c r="L68">
        <v>-6.0000000000000001E-3</v>
      </c>
      <c r="M68">
        <v>1</v>
      </c>
      <c r="N68">
        <v>7.0000000000000001E-3</v>
      </c>
      <c r="O68">
        <v>-3.7999999999999999E-2</v>
      </c>
      <c r="P68">
        <v>-8.4000000000000005E-2</v>
      </c>
      <c r="Q68">
        <v>-0.33800000000000002</v>
      </c>
      <c r="R68">
        <v>4.3999999999999997E-2</v>
      </c>
      <c r="S68">
        <v>-4.2000000000000003E-2</v>
      </c>
      <c r="T68">
        <v>0.123</v>
      </c>
      <c r="U68">
        <v>-0.112</v>
      </c>
      <c r="V68">
        <v>0.121</v>
      </c>
      <c r="W68">
        <v>-0.14699999999999999</v>
      </c>
      <c r="X68">
        <v>9.7000000000000003E-2</v>
      </c>
      <c r="Y68">
        <v>-0.01</v>
      </c>
      <c r="Z68">
        <v>-7.0000000000000007E-2</v>
      </c>
      <c r="AA68">
        <v>0.10100000000000001</v>
      </c>
      <c r="AB68">
        <v>-0.115</v>
      </c>
      <c r="AC68">
        <v>-5.7000000000000002E-2</v>
      </c>
      <c r="AD68">
        <v>0.187</v>
      </c>
      <c r="AE68">
        <v>-7.9000000000000001E-2</v>
      </c>
      <c r="AF68">
        <v>-0.126</v>
      </c>
      <c r="AG68">
        <v>6.6000000000000003E-2</v>
      </c>
      <c r="AH68">
        <v>-1.4999999999999999E-2</v>
      </c>
      <c r="AI68">
        <v>0.186</v>
      </c>
      <c r="AJ68">
        <v>-1.7999999999999999E-2</v>
      </c>
      <c r="AK68">
        <v>-5.5E-2</v>
      </c>
      <c r="AL68">
        <v>2.5000000000000001E-2</v>
      </c>
      <c r="AM68">
        <v>-0.13100000000000001</v>
      </c>
      <c r="AN68">
        <v>-7.4999999999999997E-2</v>
      </c>
    </row>
    <row r="69" spans="2:40" x14ac:dyDescent="0.2">
      <c r="B69">
        <v>0.11799999999999999</v>
      </c>
      <c r="C69">
        <v>-0.15</v>
      </c>
      <c r="D69">
        <v>-0.42299999999999999</v>
      </c>
      <c r="E69">
        <v>1.7999999999999999E-2</v>
      </c>
      <c r="F69">
        <v>-8.3000000000000004E-2</v>
      </c>
      <c r="G69">
        <v>0.69899999999999995</v>
      </c>
      <c r="H69">
        <v>-3.2000000000000001E-2</v>
      </c>
      <c r="I69">
        <v>0.02</v>
      </c>
      <c r="J69">
        <v>-7.0999999999999994E-2</v>
      </c>
      <c r="K69">
        <v>-0.50800000000000001</v>
      </c>
      <c r="L69">
        <v>-6.3E-2</v>
      </c>
      <c r="M69">
        <v>7.0000000000000001E-3</v>
      </c>
      <c r="N69">
        <v>1</v>
      </c>
      <c r="O69">
        <v>0.108</v>
      </c>
      <c r="P69">
        <v>-0.104</v>
      </c>
      <c r="Q69">
        <v>-0.13900000000000001</v>
      </c>
      <c r="R69">
        <v>-6.7000000000000004E-2</v>
      </c>
      <c r="S69">
        <v>5.1999999999999998E-2</v>
      </c>
      <c r="T69">
        <v>-0.151</v>
      </c>
      <c r="U69">
        <v>3.9E-2</v>
      </c>
      <c r="V69">
        <v>-9.5000000000000001E-2</v>
      </c>
      <c r="W69">
        <v>0.45600000000000002</v>
      </c>
      <c r="X69">
        <v>-3.0000000000000001E-3</v>
      </c>
      <c r="Y69">
        <v>-1.7999999999999999E-2</v>
      </c>
      <c r="Z69">
        <v>9.5000000000000001E-2</v>
      </c>
      <c r="AA69">
        <v>-7.1999999999999995E-2</v>
      </c>
      <c r="AB69">
        <v>8.1000000000000003E-2</v>
      </c>
      <c r="AC69">
        <v>0.20200000000000001</v>
      </c>
      <c r="AD69">
        <v>-9.0999999999999998E-2</v>
      </c>
      <c r="AE69">
        <v>0.16700000000000001</v>
      </c>
      <c r="AF69">
        <v>-0.126</v>
      </c>
      <c r="AG69">
        <v>1.7999999999999999E-2</v>
      </c>
      <c r="AH69">
        <v>-4.3999999999999997E-2</v>
      </c>
      <c r="AI69">
        <v>-0.13400000000000001</v>
      </c>
      <c r="AJ69">
        <v>-0.13</v>
      </c>
      <c r="AK69">
        <v>-4.7E-2</v>
      </c>
      <c r="AL69">
        <v>0.13200000000000001</v>
      </c>
      <c r="AM69">
        <v>5.5E-2</v>
      </c>
      <c r="AN69">
        <v>9.5000000000000001E-2</v>
      </c>
    </row>
    <row r="70" spans="2:40" x14ac:dyDescent="0.2">
      <c r="B70">
        <v>-0.16800000000000001</v>
      </c>
      <c r="C70">
        <v>0.156</v>
      </c>
      <c r="D70">
        <v>8.4000000000000005E-2</v>
      </c>
      <c r="E70">
        <v>1.4999999999999999E-2</v>
      </c>
      <c r="F70">
        <v>4.7E-2</v>
      </c>
      <c r="G70">
        <v>-3.5999999999999997E-2</v>
      </c>
      <c r="H70">
        <v>0.52100000000000002</v>
      </c>
      <c r="I70">
        <v>-0.20899999999999999</v>
      </c>
      <c r="J70">
        <v>0.18</v>
      </c>
      <c r="K70">
        <v>-0.01</v>
      </c>
      <c r="L70">
        <v>-0.218</v>
      </c>
      <c r="M70">
        <v>-3.7999999999999999E-2</v>
      </c>
      <c r="N70">
        <v>0.108</v>
      </c>
      <c r="O70">
        <v>1</v>
      </c>
      <c r="P70">
        <v>0.111</v>
      </c>
      <c r="Q70">
        <v>7.8E-2</v>
      </c>
      <c r="R70">
        <v>2.7E-2</v>
      </c>
      <c r="S70">
        <v>-3.1E-2</v>
      </c>
      <c r="T70">
        <v>2.5000000000000001E-2</v>
      </c>
      <c r="U70">
        <v>-0.127</v>
      </c>
      <c r="V70">
        <v>9.1999999999999998E-2</v>
      </c>
      <c r="W70">
        <v>-4.3999999999999997E-2</v>
      </c>
      <c r="X70">
        <v>0.20399999999999999</v>
      </c>
      <c r="Y70">
        <v>-1.7000000000000001E-2</v>
      </c>
      <c r="Z70">
        <v>-8.0000000000000002E-3</v>
      </c>
      <c r="AA70">
        <v>4.2000000000000003E-2</v>
      </c>
      <c r="AB70">
        <v>-4.1000000000000002E-2</v>
      </c>
      <c r="AC70">
        <v>2E-3</v>
      </c>
      <c r="AD70">
        <v>8.0000000000000002E-3</v>
      </c>
      <c r="AE70">
        <v>-5.8999999999999997E-2</v>
      </c>
      <c r="AF70">
        <v>-0.10100000000000001</v>
      </c>
      <c r="AG70">
        <v>-0.114</v>
      </c>
      <c r="AH70">
        <v>0.11</v>
      </c>
      <c r="AI70">
        <v>0.111</v>
      </c>
      <c r="AJ70">
        <v>1.7999999999999999E-2</v>
      </c>
      <c r="AK70">
        <v>-5.8000000000000003E-2</v>
      </c>
      <c r="AL70">
        <v>-3.9E-2</v>
      </c>
      <c r="AM70">
        <v>-4.4999999999999998E-2</v>
      </c>
      <c r="AN70">
        <v>-1.7999999999999999E-2</v>
      </c>
    </row>
    <row r="71" spans="2:40" x14ac:dyDescent="0.2">
      <c r="B71">
        <v>5.0999999999999997E-2</v>
      </c>
      <c r="C71">
        <v>-4.1000000000000002E-2</v>
      </c>
      <c r="D71">
        <v>0.17599999999999999</v>
      </c>
      <c r="E71">
        <v>-7.3999999999999996E-2</v>
      </c>
      <c r="F71">
        <v>0.05</v>
      </c>
      <c r="G71">
        <v>-0.14199999999999999</v>
      </c>
      <c r="H71">
        <v>-3.3000000000000002E-2</v>
      </c>
      <c r="I71">
        <v>0.153</v>
      </c>
      <c r="J71">
        <v>-0.16300000000000001</v>
      </c>
      <c r="K71">
        <v>0.28599999999999998</v>
      </c>
      <c r="L71">
        <v>-0.28599999999999998</v>
      </c>
      <c r="M71">
        <v>-8.4000000000000005E-2</v>
      </c>
      <c r="N71">
        <v>-0.104</v>
      </c>
      <c r="O71">
        <v>0.111</v>
      </c>
      <c r="P71">
        <v>1</v>
      </c>
      <c r="Q71">
        <v>0.28899999999999998</v>
      </c>
      <c r="R71">
        <v>2.3E-2</v>
      </c>
      <c r="S71">
        <v>-2.1999999999999999E-2</v>
      </c>
      <c r="T71">
        <v>-5.6000000000000001E-2</v>
      </c>
      <c r="U71">
        <v>6.0000000000000001E-3</v>
      </c>
      <c r="V71">
        <v>7.6999999999999999E-2</v>
      </c>
      <c r="W71">
        <v>-1.7999999999999999E-2</v>
      </c>
      <c r="X71">
        <v>-9.8000000000000004E-2</v>
      </c>
      <c r="Y71">
        <v>-3.2000000000000001E-2</v>
      </c>
      <c r="Z71">
        <v>5.0000000000000001E-3</v>
      </c>
      <c r="AA71">
        <v>0.13800000000000001</v>
      </c>
      <c r="AB71">
        <v>-0.13500000000000001</v>
      </c>
      <c r="AC71">
        <v>-5.8000000000000003E-2</v>
      </c>
      <c r="AD71">
        <v>-3.7999999999999999E-2</v>
      </c>
      <c r="AE71">
        <v>-7.2999999999999995E-2</v>
      </c>
      <c r="AF71">
        <v>5.2999999999999999E-2</v>
      </c>
      <c r="AG71">
        <v>-2.8000000000000001E-2</v>
      </c>
      <c r="AH71">
        <v>-2.7E-2</v>
      </c>
      <c r="AI71">
        <v>-1.7999999999999999E-2</v>
      </c>
      <c r="AJ71">
        <v>8.5000000000000006E-2</v>
      </c>
      <c r="AK71">
        <v>-6.9000000000000006E-2</v>
      </c>
      <c r="AL71">
        <v>-1.0999999999999999E-2</v>
      </c>
      <c r="AM71">
        <v>-2.1000000000000001E-2</v>
      </c>
      <c r="AN71">
        <v>-0.08</v>
      </c>
    </row>
    <row r="72" spans="2:40" x14ac:dyDescent="0.2">
      <c r="B72">
        <v>-2.5999999999999999E-2</v>
      </c>
      <c r="C72">
        <v>4.1000000000000002E-2</v>
      </c>
      <c r="D72">
        <v>0.30299999999999999</v>
      </c>
      <c r="E72">
        <v>-2.9000000000000001E-2</v>
      </c>
      <c r="F72">
        <v>4.2000000000000003E-2</v>
      </c>
      <c r="G72">
        <v>-0.26600000000000001</v>
      </c>
      <c r="H72">
        <v>8.3000000000000004E-2</v>
      </c>
      <c r="I72">
        <v>0.23899999999999999</v>
      </c>
      <c r="J72">
        <v>-0.223</v>
      </c>
      <c r="K72">
        <v>0.16700000000000001</v>
      </c>
      <c r="L72">
        <v>-0.16300000000000001</v>
      </c>
      <c r="M72">
        <v>-0.33800000000000002</v>
      </c>
      <c r="N72">
        <v>-0.13900000000000001</v>
      </c>
      <c r="O72">
        <v>7.8E-2</v>
      </c>
      <c r="P72">
        <v>0.28899999999999998</v>
      </c>
      <c r="Q72">
        <v>1</v>
      </c>
      <c r="R72">
        <v>1.7999999999999999E-2</v>
      </c>
      <c r="S72">
        <v>-2.1999999999999999E-2</v>
      </c>
      <c r="T72">
        <v>-5.1999999999999998E-2</v>
      </c>
      <c r="U72">
        <v>1.9E-2</v>
      </c>
      <c r="V72">
        <v>0.11799999999999999</v>
      </c>
      <c r="W72">
        <v>5.8999999999999997E-2</v>
      </c>
      <c r="X72">
        <v>-6.0999999999999999E-2</v>
      </c>
      <c r="Y72">
        <v>-2.4E-2</v>
      </c>
      <c r="Z72">
        <v>-2.1999999999999999E-2</v>
      </c>
      <c r="AA72">
        <v>4.7E-2</v>
      </c>
      <c r="AB72">
        <v>-0.04</v>
      </c>
      <c r="AC72">
        <v>-1.7999999999999999E-2</v>
      </c>
      <c r="AD72">
        <v>-5.6000000000000001E-2</v>
      </c>
      <c r="AE72">
        <v>-1.7999999999999999E-2</v>
      </c>
      <c r="AF72">
        <v>0.17599999999999999</v>
      </c>
      <c r="AG72">
        <v>-3.3000000000000002E-2</v>
      </c>
      <c r="AH72">
        <v>-2.4E-2</v>
      </c>
      <c r="AI72">
        <v>-0.16</v>
      </c>
      <c r="AJ72">
        <v>7.9000000000000001E-2</v>
      </c>
      <c r="AK72">
        <v>7.5999999999999998E-2</v>
      </c>
      <c r="AL72">
        <v>-5.1999999999999998E-2</v>
      </c>
      <c r="AM72">
        <v>7.9000000000000001E-2</v>
      </c>
      <c r="AN72">
        <v>-8.1000000000000003E-2</v>
      </c>
    </row>
    <row r="73" spans="2:40" x14ac:dyDescent="0.2">
      <c r="B73">
        <v>1.7999999999999999E-2</v>
      </c>
      <c r="C73">
        <v>-2.1999999999999999E-2</v>
      </c>
      <c r="D73">
        <v>-7.3999999999999996E-2</v>
      </c>
      <c r="E73">
        <v>-2.9000000000000001E-2</v>
      </c>
      <c r="F73">
        <v>8.0000000000000002E-3</v>
      </c>
      <c r="G73">
        <v>-2.7E-2</v>
      </c>
      <c r="H73">
        <v>5.7000000000000002E-2</v>
      </c>
      <c r="I73">
        <v>0.124</v>
      </c>
      <c r="J73">
        <v>-0.127</v>
      </c>
      <c r="K73">
        <v>-5.8999999999999997E-2</v>
      </c>
      <c r="L73">
        <v>-7.9000000000000001E-2</v>
      </c>
      <c r="M73">
        <v>4.3999999999999997E-2</v>
      </c>
      <c r="N73">
        <v>-6.7000000000000004E-2</v>
      </c>
      <c r="O73">
        <v>2.7E-2</v>
      </c>
      <c r="P73">
        <v>2.3E-2</v>
      </c>
      <c r="Q73">
        <v>1.7999999999999999E-2</v>
      </c>
      <c r="R73">
        <v>1</v>
      </c>
      <c r="S73">
        <v>-0.996</v>
      </c>
      <c r="T73">
        <v>0.23300000000000001</v>
      </c>
      <c r="U73">
        <v>-0.67300000000000004</v>
      </c>
      <c r="V73">
        <v>0.379</v>
      </c>
      <c r="W73">
        <v>9.8000000000000004E-2</v>
      </c>
      <c r="X73">
        <v>-0.60099999999999998</v>
      </c>
      <c r="Y73">
        <v>-0.27100000000000002</v>
      </c>
      <c r="Z73">
        <v>-0.40899999999999997</v>
      </c>
      <c r="AA73">
        <v>0.24299999999999999</v>
      </c>
      <c r="AB73">
        <v>-0.247</v>
      </c>
      <c r="AC73">
        <v>-0.18099999999999999</v>
      </c>
      <c r="AD73">
        <v>5.2999999999999999E-2</v>
      </c>
      <c r="AE73">
        <v>-5.3999999999999999E-2</v>
      </c>
      <c r="AF73">
        <v>0.01</v>
      </c>
      <c r="AG73">
        <v>-0.51700000000000002</v>
      </c>
      <c r="AH73">
        <v>6.4000000000000001E-2</v>
      </c>
      <c r="AI73">
        <v>-0.10199999999999999</v>
      </c>
      <c r="AJ73">
        <v>-4.9000000000000002E-2</v>
      </c>
      <c r="AK73">
        <v>-5.3999999999999999E-2</v>
      </c>
      <c r="AL73">
        <v>-0.13100000000000001</v>
      </c>
      <c r="AM73">
        <v>-3.4000000000000002E-2</v>
      </c>
      <c r="AN73">
        <v>-0.13</v>
      </c>
    </row>
    <row r="74" spans="2:40" x14ac:dyDescent="0.2">
      <c r="B74">
        <v>-2.3E-2</v>
      </c>
      <c r="C74">
        <v>2.7E-2</v>
      </c>
      <c r="D74">
        <v>7.9000000000000001E-2</v>
      </c>
      <c r="E74">
        <v>3.5000000000000003E-2</v>
      </c>
      <c r="F74">
        <v>-8.0000000000000002E-3</v>
      </c>
      <c r="G74">
        <v>1.4E-2</v>
      </c>
      <c r="H74">
        <v>-0.06</v>
      </c>
      <c r="I74">
        <v>-0.13100000000000001</v>
      </c>
      <c r="J74">
        <v>0.13400000000000001</v>
      </c>
      <c r="K74">
        <v>6.4000000000000001E-2</v>
      </c>
      <c r="L74">
        <v>8.1000000000000003E-2</v>
      </c>
      <c r="M74">
        <v>-4.2000000000000003E-2</v>
      </c>
      <c r="N74">
        <v>5.1999999999999998E-2</v>
      </c>
      <c r="O74">
        <v>-3.1E-2</v>
      </c>
      <c r="P74">
        <v>-2.1999999999999999E-2</v>
      </c>
      <c r="Q74">
        <v>-2.1999999999999999E-2</v>
      </c>
      <c r="R74">
        <v>-0.996</v>
      </c>
      <c r="S74">
        <v>1</v>
      </c>
      <c r="T74">
        <v>-0.16800000000000001</v>
      </c>
      <c r="U74">
        <v>0.67200000000000004</v>
      </c>
      <c r="V74">
        <v>-0.42799999999999999</v>
      </c>
      <c r="W74">
        <v>-0.106</v>
      </c>
      <c r="X74">
        <v>0.56399999999999995</v>
      </c>
      <c r="Y74">
        <v>0.23400000000000001</v>
      </c>
      <c r="Z74">
        <v>0.34499999999999997</v>
      </c>
      <c r="AA74">
        <v>-0.25</v>
      </c>
      <c r="AB74">
        <v>0.25600000000000001</v>
      </c>
      <c r="AC74">
        <v>0.183</v>
      </c>
      <c r="AD74">
        <v>-6.7000000000000004E-2</v>
      </c>
      <c r="AE74">
        <v>5.0999999999999997E-2</v>
      </c>
      <c r="AF74">
        <v>-1E-3</v>
      </c>
      <c r="AG74">
        <v>0.497</v>
      </c>
      <c r="AH74">
        <v>-6.3E-2</v>
      </c>
      <c r="AI74">
        <v>0.104</v>
      </c>
      <c r="AJ74">
        <v>1.7999999999999999E-2</v>
      </c>
      <c r="AK74">
        <v>4.5999999999999999E-2</v>
      </c>
      <c r="AL74">
        <v>0.11700000000000001</v>
      </c>
      <c r="AM74">
        <v>0.02</v>
      </c>
      <c r="AN74">
        <v>0.11799999999999999</v>
      </c>
    </row>
    <row r="75" spans="2:40" x14ac:dyDescent="0.2">
      <c r="B75">
        <v>-7.9000000000000001E-2</v>
      </c>
      <c r="C75">
        <v>8.4000000000000005E-2</v>
      </c>
      <c r="D75">
        <v>7.1999999999999995E-2</v>
      </c>
      <c r="E75">
        <v>5.0999999999999997E-2</v>
      </c>
      <c r="F75">
        <v>3.5000000000000003E-2</v>
      </c>
      <c r="G75">
        <v>-0.12</v>
      </c>
      <c r="H75">
        <v>8.9999999999999993E-3</v>
      </c>
      <c r="I75">
        <v>-6.5000000000000002E-2</v>
      </c>
      <c r="J75">
        <v>7.1999999999999995E-2</v>
      </c>
      <c r="K75">
        <v>0.19800000000000001</v>
      </c>
      <c r="L75">
        <v>-9.2999999999999999E-2</v>
      </c>
      <c r="M75">
        <v>0.123</v>
      </c>
      <c r="N75">
        <v>-0.151</v>
      </c>
      <c r="O75">
        <v>2.5000000000000001E-2</v>
      </c>
      <c r="P75">
        <v>-5.6000000000000001E-2</v>
      </c>
      <c r="Q75">
        <v>-5.1999999999999998E-2</v>
      </c>
      <c r="R75">
        <v>0.23300000000000001</v>
      </c>
      <c r="S75">
        <v>-0.16800000000000001</v>
      </c>
      <c r="T75">
        <v>1</v>
      </c>
      <c r="U75">
        <v>-0.17199999999999999</v>
      </c>
      <c r="V75">
        <v>-5.6000000000000001E-2</v>
      </c>
      <c r="W75">
        <v>-0.214</v>
      </c>
      <c r="X75">
        <v>-0.39300000000000002</v>
      </c>
      <c r="Y75">
        <v>-0.315</v>
      </c>
      <c r="Z75">
        <v>-0.621</v>
      </c>
      <c r="AA75">
        <v>-7.1999999999999995E-2</v>
      </c>
      <c r="AB75">
        <v>7.3999999999999996E-2</v>
      </c>
      <c r="AC75">
        <v>0.29299999999999998</v>
      </c>
      <c r="AD75">
        <v>4.3999999999999997E-2</v>
      </c>
      <c r="AE75">
        <v>-5.8999999999999997E-2</v>
      </c>
      <c r="AF75">
        <v>0</v>
      </c>
      <c r="AG75">
        <v>-0.28799999999999998</v>
      </c>
      <c r="AH75">
        <v>0.08</v>
      </c>
      <c r="AI75">
        <v>7.5999999999999998E-2</v>
      </c>
      <c r="AJ75">
        <v>-0.308</v>
      </c>
      <c r="AK75">
        <v>-9.7000000000000003E-2</v>
      </c>
      <c r="AL75">
        <v>-0.23799999999999999</v>
      </c>
      <c r="AM75">
        <v>-0.14799999999999999</v>
      </c>
      <c r="AN75">
        <v>-0.17499999999999999</v>
      </c>
    </row>
    <row r="76" spans="2:40" x14ac:dyDescent="0.2">
      <c r="B76">
        <v>-2.1999999999999999E-2</v>
      </c>
      <c r="C76">
        <v>2.8000000000000001E-2</v>
      </c>
      <c r="D76">
        <v>5.3999999999999999E-2</v>
      </c>
      <c r="E76">
        <v>0.127</v>
      </c>
      <c r="F76">
        <v>-9.5000000000000001E-2</v>
      </c>
      <c r="G76">
        <v>2.4E-2</v>
      </c>
      <c r="H76">
        <v>-0.14099999999999999</v>
      </c>
      <c r="I76">
        <v>-9.0999999999999998E-2</v>
      </c>
      <c r="J76">
        <v>9.2999999999999999E-2</v>
      </c>
      <c r="K76">
        <v>-7.2999999999999995E-2</v>
      </c>
      <c r="L76">
        <v>0.23699999999999999</v>
      </c>
      <c r="M76">
        <v>-0.112</v>
      </c>
      <c r="N76">
        <v>3.9E-2</v>
      </c>
      <c r="O76">
        <v>-0.127</v>
      </c>
      <c r="P76">
        <v>6.0000000000000001E-3</v>
      </c>
      <c r="Q76">
        <v>1.9E-2</v>
      </c>
      <c r="R76">
        <v>-0.67300000000000004</v>
      </c>
      <c r="S76">
        <v>0.67200000000000004</v>
      </c>
      <c r="T76">
        <v>-0.17199999999999999</v>
      </c>
      <c r="U76">
        <v>1</v>
      </c>
      <c r="V76">
        <v>-0.28499999999999998</v>
      </c>
      <c r="W76">
        <v>-1E-3</v>
      </c>
      <c r="X76">
        <v>0.20799999999999999</v>
      </c>
      <c r="Y76">
        <v>0.22900000000000001</v>
      </c>
      <c r="Z76">
        <v>0.13100000000000001</v>
      </c>
      <c r="AA76">
        <v>-4.5999999999999999E-2</v>
      </c>
      <c r="AB76">
        <v>5.6000000000000001E-2</v>
      </c>
      <c r="AC76">
        <v>8.5999999999999993E-2</v>
      </c>
      <c r="AD76">
        <v>-0.106</v>
      </c>
      <c r="AE76">
        <v>9.0999999999999998E-2</v>
      </c>
      <c r="AF76">
        <v>0.02</v>
      </c>
      <c r="AG76">
        <v>0.26600000000000001</v>
      </c>
      <c r="AH76">
        <v>-0.17499999999999999</v>
      </c>
      <c r="AI76">
        <v>1.7999999999999999E-2</v>
      </c>
      <c r="AJ76">
        <v>-3.3000000000000002E-2</v>
      </c>
      <c r="AK76">
        <v>0.14599999999999999</v>
      </c>
      <c r="AL76">
        <v>-1.4999999999999999E-2</v>
      </c>
      <c r="AM76">
        <v>-7.0000000000000001E-3</v>
      </c>
      <c r="AN76">
        <v>0.113</v>
      </c>
    </row>
    <row r="77" spans="2:40" x14ac:dyDescent="0.2">
      <c r="B77">
        <v>-0.01</v>
      </c>
      <c r="C77">
        <v>0.01</v>
      </c>
      <c r="D77">
        <v>6.2E-2</v>
      </c>
      <c r="E77">
        <v>-0.11</v>
      </c>
      <c r="F77">
        <v>0.159</v>
      </c>
      <c r="G77">
        <v>-0.13700000000000001</v>
      </c>
      <c r="H77">
        <v>0.05</v>
      </c>
      <c r="I77">
        <v>5.7000000000000002E-2</v>
      </c>
      <c r="J77">
        <v>-6.2E-2</v>
      </c>
      <c r="K77">
        <v>9.9000000000000005E-2</v>
      </c>
      <c r="L77">
        <v>-0.128</v>
      </c>
      <c r="M77">
        <v>0.121</v>
      </c>
      <c r="N77">
        <v>-9.5000000000000001E-2</v>
      </c>
      <c r="O77">
        <v>9.1999999999999998E-2</v>
      </c>
      <c r="P77">
        <v>7.6999999999999999E-2</v>
      </c>
      <c r="Q77">
        <v>0.11799999999999999</v>
      </c>
      <c r="R77">
        <v>0.379</v>
      </c>
      <c r="S77">
        <v>-0.42799999999999999</v>
      </c>
      <c r="T77">
        <v>-5.6000000000000001E-2</v>
      </c>
      <c r="U77">
        <v>-0.28499999999999998</v>
      </c>
      <c r="V77">
        <v>1</v>
      </c>
      <c r="W77">
        <v>-0.14499999999999999</v>
      </c>
      <c r="X77">
        <v>-0.11899999999999999</v>
      </c>
      <c r="Y77">
        <v>5.0000000000000001E-3</v>
      </c>
      <c r="Z77">
        <v>0.16800000000000001</v>
      </c>
      <c r="AA77">
        <v>7.6999999999999999E-2</v>
      </c>
      <c r="AB77">
        <v>-0.104</v>
      </c>
      <c r="AC77">
        <v>-3.0000000000000001E-3</v>
      </c>
      <c r="AD77">
        <v>0.32700000000000001</v>
      </c>
      <c r="AE77">
        <v>-8.9999999999999993E-3</v>
      </c>
      <c r="AF77">
        <v>-3.5000000000000003E-2</v>
      </c>
      <c r="AG77">
        <v>-3.5000000000000003E-2</v>
      </c>
      <c r="AH77">
        <v>6.6000000000000003E-2</v>
      </c>
      <c r="AI77">
        <v>1.4999999999999999E-2</v>
      </c>
      <c r="AJ77">
        <v>0.189</v>
      </c>
      <c r="AK77">
        <v>1.9E-2</v>
      </c>
      <c r="AL77">
        <v>-0.107</v>
      </c>
      <c r="AM77">
        <v>4.8000000000000001E-2</v>
      </c>
      <c r="AN77">
        <v>-9.0999999999999998E-2</v>
      </c>
    </row>
    <row r="78" spans="2:40" x14ac:dyDescent="0.2">
      <c r="B78">
        <v>-3.9E-2</v>
      </c>
      <c r="C78">
        <v>2.7E-2</v>
      </c>
      <c r="D78">
        <v>-0.112</v>
      </c>
      <c r="E78">
        <v>0.04</v>
      </c>
      <c r="F78">
        <v>-0.191</v>
      </c>
      <c r="G78">
        <v>0.40600000000000003</v>
      </c>
      <c r="H78">
        <v>-2.7E-2</v>
      </c>
      <c r="I78">
        <v>-4.2000000000000003E-2</v>
      </c>
      <c r="J78">
        <v>0.03</v>
      </c>
      <c r="K78">
        <v>-0.125</v>
      </c>
      <c r="L78">
        <v>2.3E-2</v>
      </c>
      <c r="M78">
        <v>-0.14699999999999999</v>
      </c>
      <c r="N78">
        <v>0.45600000000000002</v>
      </c>
      <c r="O78">
        <v>-4.3999999999999997E-2</v>
      </c>
      <c r="P78">
        <v>-1.7999999999999999E-2</v>
      </c>
      <c r="Q78">
        <v>5.8999999999999997E-2</v>
      </c>
      <c r="R78">
        <v>9.8000000000000004E-2</v>
      </c>
      <c r="S78">
        <v>-0.106</v>
      </c>
      <c r="T78">
        <v>-0.214</v>
      </c>
      <c r="U78">
        <v>-1E-3</v>
      </c>
      <c r="V78">
        <v>-0.14499999999999999</v>
      </c>
      <c r="W78">
        <v>1</v>
      </c>
      <c r="X78">
        <v>-0.157</v>
      </c>
      <c r="Y78">
        <v>-0.26500000000000001</v>
      </c>
      <c r="Z78">
        <v>-0.23799999999999999</v>
      </c>
      <c r="AA78">
        <v>-0.16600000000000001</v>
      </c>
      <c r="AB78">
        <v>0.17899999999999999</v>
      </c>
      <c r="AC78">
        <v>0.14099999999999999</v>
      </c>
      <c r="AD78">
        <v>-0.13800000000000001</v>
      </c>
      <c r="AE78">
        <v>7.8E-2</v>
      </c>
      <c r="AF78">
        <v>-1.0999999999999999E-2</v>
      </c>
      <c r="AG78">
        <v>-0.11700000000000001</v>
      </c>
      <c r="AH78">
        <v>-0.183</v>
      </c>
      <c r="AI78">
        <v>-0.16200000000000001</v>
      </c>
      <c r="AJ78">
        <v>-0.124</v>
      </c>
      <c r="AK78">
        <v>-6.9000000000000006E-2</v>
      </c>
      <c r="AL78">
        <v>-3.4000000000000002E-2</v>
      </c>
      <c r="AM78">
        <v>-1.4999999999999999E-2</v>
      </c>
      <c r="AN78">
        <v>3.0000000000000001E-3</v>
      </c>
    </row>
    <row r="79" spans="2:40" x14ac:dyDescent="0.2">
      <c r="B79">
        <v>1.9E-2</v>
      </c>
      <c r="C79">
        <v>-0.02</v>
      </c>
      <c r="D79">
        <v>0.03</v>
      </c>
      <c r="E79">
        <v>-6.5000000000000002E-2</v>
      </c>
      <c r="F79">
        <v>1.6E-2</v>
      </c>
      <c r="G79">
        <v>7.0000000000000001E-3</v>
      </c>
      <c r="H79">
        <v>0.129</v>
      </c>
      <c r="I79">
        <v>0.01</v>
      </c>
      <c r="J79">
        <v>-1.4999999999999999E-2</v>
      </c>
      <c r="K79">
        <v>7.0000000000000001E-3</v>
      </c>
      <c r="L79">
        <v>-6.3E-2</v>
      </c>
      <c r="M79">
        <v>9.7000000000000003E-2</v>
      </c>
      <c r="N79">
        <v>-3.0000000000000001E-3</v>
      </c>
      <c r="O79">
        <v>0.20399999999999999</v>
      </c>
      <c r="P79">
        <v>-9.8000000000000004E-2</v>
      </c>
      <c r="Q79">
        <v>-6.0999999999999999E-2</v>
      </c>
      <c r="R79">
        <v>-0.60099999999999998</v>
      </c>
      <c r="S79">
        <v>0.56399999999999995</v>
      </c>
      <c r="T79">
        <v>-0.39300000000000002</v>
      </c>
      <c r="U79">
        <v>0.20799999999999999</v>
      </c>
      <c r="V79">
        <v>-0.11899999999999999</v>
      </c>
      <c r="W79">
        <v>-0.157</v>
      </c>
      <c r="X79">
        <v>1</v>
      </c>
      <c r="Y79">
        <v>0.36199999999999999</v>
      </c>
      <c r="Z79">
        <v>0.52800000000000002</v>
      </c>
      <c r="AA79">
        <v>-5.0999999999999997E-2</v>
      </c>
      <c r="AB79">
        <v>4.5999999999999999E-2</v>
      </c>
      <c r="AC79">
        <v>3.4000000000000002E-2</v>
      </c>
      <c r="AD79">
        <v>0.04</v>
      </c>
      <c r="AE79">
        <v>-2.4E-2</v>
      </c>
      <c r="AF79">
        <v>-4.4999999999999998E-2</v>
      </c>
      <c r="AG79">
        <v>0.39500000000000002</v>
      </c>
      <c r="AH79">
        <v>0.05</v>
      </c>
      <c r="AI79">
        <v>0.14399999999999999</v>
      </c>
      <c r="AJ79">
        <v>0.17100000000000001</v>
      </c>
      <c r="AK79">
        <v>0.02</v>
      </c>
      <c r="AL79">
        <v>0.21199999999999999</v>
      </c>
      <c r="AM79">
        <v>5.7000000000000002E-2</v>
      </c>
      <c r="AN79">
        <v>0.16400000000000001</v>
      </c>
    </row>
    <row r="80" spans="2:40" x14ac:dyDescent="0.2">
      <c r="B80">
        <v>-3.5000000000000003E-2</v>
      </c>
      <c r="C80">
        <v>3.9E-2</v>
      </c>
      <c r="D80">
        <v>5.6000000000000001E-2</v>
      </c>
      <c r="E80">
        <v>4.2999999999999997E-2</v>
      </c>
      <c r="F80">
        <v>-5.8999999999999997E-2</v>
      </c>
      <c r="G80">
        <v>-2.5000000000000001E-2</v>
      </c>
      <c r="H80">
        <v>-1.4E-2</v>
      </c>
      <c r="I80">
        <v>-1.9E-2</v>
      </c>
      <c r="J80">
        <v>2.1999999999999999E-2</v>
      </c>
      <c r="K80">
        <v>0.05</v>
      </c>
      <c r="L80">
        <v>3.3000000000000002E-2</v>
      </c>
      <c r="M80">
        <v>-0.01</v>
      </c>
      <c r="N80">
        <v>-1.7999999999999999E-2</v>
      </c>
      <c r="O80">
        <v>-1.7000000000000001E-2</v>
      </c>
      <c r="P80">
        <v>-3.2000000000000001E-2</v>
      </c>
      <c r="Q80">
        <v>-2.4E-2</v>
      </c>
      <c r="R80">
        <v>-0.27100000000000002</v>
      </c>
      <c r="S80">
        <v>0.23400000000000001</v>
      </c>
      <c r="T80">
        <v>-0.315</v>
      </c>
      <c r="U80">
        <v>0.22900000000000001</v>
      </c>
      <c r="V80">
        <v>5.0000000000000001E-3</v>
      </c>
      <c r="W80">
        <v>-0.26500000000000001</v>
      </c>
      <c r="X80">
        <v>0.36199999999999999</v>
      </c>
      <c r="Y80">
        <v>1</v>
      </c>
      <c r="Z80">
        <v>0.28899999999999998</v>
      </c>
      <c r="AA80">
        <v>2.5999999999999999E-2</v>
      </c>
      <c r="AB80">
        <v>-2.7E-2</v>
      </c>
      <c r="AC80">
        <v>3.2000000000000001E-2</v>
      </c>
      <c r="AD80">
        <v>2.7E-2</v>
      </c>
      <c r="AE80">
        <v>7.3999999999999996E-2</v>
      </c>
      <c r="AF80">
        <v>-5.6000000000000001E-2</v>
      </c>
      <c r="AG80">
        <v>0.32900000000000001</v>
      </c>
      <c r="AH80">
        <v>1.9E-2</v>
      </c>
      <c r="AI80">
        <v>-6.0000000000000001E-3</v>
      </c>
      <c r="AJ80">
        <v>0.13</v>
      </c>
      <c r="AK80">
        <v>8.4000000000000005E-2</v>
      </c>
      <c r="AL80">
        <v>0.104</v>
      </c>
      <c r="AM80">
        <v>0.1</v>
      </c>
      <c r="AN80">
        <v>0.108</v>
      </c>
    </row>
    <row r="81" spans="2:40" x14ac:dyDescent="0.2">
      <c r="B81">
        <v>8.5000000000000006E-2</v>
      </c>
      <c r="C81">
        <v>-8.5000000000000006E-2</v>
      </c>
      <c r="D81">
        <v>6.0000000000000001E-3</v>
      </c>
      <c r="E81">
        <v>-4.4999999999999998E-2</v>
      </c>
      <c r="F81">
        <v>0.02</v>
      </c>
      <c r="G81">
        <v>7.5999999999999998E-2</v>
      </c>
      <c r="H81">
        <v>2E-3</v>
      </c>
      <c r="I81">
        <v>-7.0000000000000001E-3</v>
      </c>
      <c r="J81">
        <v>8.0000000000000002E-3</v>
      </c>
      <c r="K81">
        <v>5.7000000000000002E-2</v>
      </c>
      <c r="L81">
        <v>6.0000000000000001E-3</v>
      </c>
      <c r="M81">
        <v>-7.0000000000000007E-2</v>
      </c>
      <c r="N81">
        <v>9.5000000000000001E-2</v>
      </c>
      <c r="O81">
        <v>-8.0000000000000002E-3</v>
      </c>
      <c r="P81">
        <v>5.0000000000000001E-3</v>
      </c>
      <c r="Q81">
        <v>-2.1999999999999999E-2</v>
      </c>
      <c r="R81">
        <v>-0.40899999999999997</v>
      </c>
      <c r="S81">
        <v>0.34499999999999997</v>
      </c>
      <c r="T81">
        <v>-0.621</v>
      </c>
      <c r="U81">
        <v>0.13100000000000001</v>
      </c>
      <c r="V81">
        <v>0.16800000000000001</v>
      </c>
      <c r="W81">
        <v>-0.23799999999999999</v>
      </c>
      <c r="X81">
        <v>0.52800000000000002</v>
      </c>
      <c r="Y81">
        <v>0.28899999999999998</v>
      </c>
      <c r="Z81">
        <v>1</v>
      </c>
      <c r="AA81">
        <v>-1.2999999999999999E-2</v>
      </c>
      <c r="AB81">
        <v>8.0000000000000002E-3</v>
      </c>
      <c r="AC81">
        <v>6.8000000000000005E-2</v>
      </c>
      <c r="AD81">
        <v>4.7E-2</v>
      </c>
      <c r="AE81">
        <v>-3.2000000000000001E-2</v>
      </c>
      <c r="AF81">
        <v>-0.122</v>
      </c>
      <c r="AG81">
        <v>0.38100000000000001</v>
      </c>
      <c r="AH81">
        <v>5.3999999999999999E-2</v>
      </c>
      <c r="AI81">
        <v>9.5000000000000001E-2</v>
      </c>
      <c r="AJ81">
        <v>0.42399999999999999</v>
      </c>
      <c r="AK81">
        <v>0.107</v>
      </c>
      <c r="AL81">
        <v>0.29199999999999998</v>
      </c>
      <c r="AM81">
        <v>0.185</v>
      </c>
      <c r="AN81">
        <v>0.23200000000000001</v>
      </c>
    </row>
    <row r="82" spans="2:40" x14ac:dyDescent="0.2">
      <c r="B82">
        <v>0.189</v>
      </c>
      <c r="C82">
        <v>-0.19</v>
      </c>
      <c r="D82">
        <v>-5.1999999999999998E-2</v>
      </c>
      <c r="E82">
        <v>-4.0000000000000001E-3</v>
      </c>
      <c r="F82">
        <v>6.9000000000000006E-2</v>
      </c>
      <c r="G82">
        <v>-6.4000000000000001E-2</v>
      </c>
      <c r="H82">
        <v>-1.7999999999999999E-2</v>
      </c>
      <c r="I82">
        <v>0.30499999999999999</v>
      </c>
      <c r="J82">
        <v>-0.318</v>
      </c>
      <c r="K82">
        <v>-0.182</v>
      </c>
      <c r="L82">
        <v>-2.5000000000000001E-2</v>
      </c>
      <c r="M82">
        <v>0.10100000000000001</v>
      </c>
      <c r="N82">
        <v>-7.1999999999999995E-2</v>
      </c>
      <c r="O82">
        <v>4.2000000000000003E-2</v>
      </c>
      <c r="P82">
        <v>0.13800000000000001</v>
      </c>
      <c r="Q82">
        <v>4.7E-2</v>
      </c>
      <c r="R82">
        <v>0.24299999999999999</v>
      </c>
      <c r="S82">
        <v>-0.25</v>
      </c>
      <c r="T82">
        <v>-7.1999999999999995E-2</v>
      </c>
      <c r="U82">
        <v>-4.5999999999999999E-2</v>
      </c>
      <c r="V82">
        <v>7.6999999999999999E-2</v>
      </c>
      <c r="W82">
        <v>-0.16600000000000001</v>
      </c>
      <c r="X82">
        <v>-5.0999999999999997E-2</v>
      </c>
      <c r="Y82">
        <v>2.5999999999999999E-2</v>
      </c>
      <c r="Z82">
        <v>-1.2999999999999999E-2</v>
      </c>
      <c r="AA82">
        <v>1</v>
      </c>
      <c r="AB82">
        <v>-0.996</v>
      </c>
      <c r="AC82">
        <v>-0.25600000000000001</v>
      </c>
      <c r="AD82">
        <v>0.185</v>
      </c>
      <c r="AE82">
        <v>-3.5000000000000003E-2</v>
      </c>
      <c r="AF82">
        <v>-7.4999999999999997E-2</v>
      </c>
      <c r="AG82">
        <v>-6.2E-2</v>
      </c>
      <c r="AH82">
        <v>-6.7000000000000004E-2</v>
      </c>
      <c r="AI82">
        <v>-3.6999999999999998E-2</v>
      </c>
      <c r="AJ82">
        <v>0.13500000000000001</v>
      </c>
      <c r="AK82">
        <v>5.8999999999999997E-2</v>
      </c>
      <c r="AL82">
        <v>2.9000000000000001E-2</v>
      </c>
      <c r="AM82">
        <v>-7.6999999999999999E-2</v>
      </c>
      <c r="AN82">
        <v>-6.4000000000000001E-2</v>
      </c>
    </row>
    <row r="83" spans="2:40" x14ac:dyDescent="0.2">
      <c r="B83">
        <v>-0.19</v>
      </c>
      <c r="C83">
        <v>0.192</v>
      </c>
      <c r="D83">
        <v>5.3999999999999999E-2</v>
      </c>
      <c r="E83">
        <v>1.4999999999999999E-2</v>
      </c>
      <c r="F83">
        <v>-9.0999999999999998E-2</v>
      </c>
      <c r="G83">
        <v>6.6000000000000003E-2</v>
      </c>
      <c r="H83">
        <v>1.0999999999999999E-2</v>
      </c>
      <c r="I83">
        <v>-0.316</v>
      </c>
      <c r="J83">
        <v>0.32900000000000001</v>
      </c>
      <c r="K83">
        <v>0.182</v>
      </c>
      <c r="L83">
        <v>3.6999999999999998E-2</v>
      </c>
      <c r="M83">
        <v>-0.115</v>
      </c>
      <c r="N83">
        <v>8.1000000000000003E-2</v>
      </c>
      <c r="O83">
        <v>-4.1000000000000002E-2</v>
      </c>
      <c r="P83">
        <v>-0.13500000000000001</v>
      </c>
      <c r="Q83">
        <v>-0.04</v>
      </c>
      <c r="R83">
        <v>-0.247</v>
      </c>
      <c r="S83">
        <v>0.25600000000000001</v>
      </c>
      <c r="T83">
        <v>7.3999999999999996E-2</v>
      </c>
      <c r="U83">
        <v>5.6000000000000001E-2</v>
      </c>
      <c r="V83">
        <v>-0.104</v>
      </c>
      <c r="W83">
        <v>0.17899999999999999</v>
      </c>
      <c r="X83">
        <v>4.5999999999999999E-2</v>
      </c>
      <c r="Y83">
        <v>-2.7E-2</v>
      </c>
      <c r="Z83">
        <v>8.0000000000000002E-3</v>
      </c>
      <c r="AA83">
        <v>-0.996</v>
      </c>
      <c r="AB83">
        <v>1</v>
      </c>
      <c r="AC83">
        <v>0.26400000000000001</v>
      </c>
      <c r="AD83">
        <v>-0.26300000000000001</v>
      </c>
      <c r="AE83">
        <v>3.3000000000000002E-2</v>
      </c>
      <c r="AF83">
        <v>7.0000000000000007E-2</v>
      </c>
      <c r="AG83">
        <v>5.8000000000000003E-2</v>
      </c>
      <c r="AH83">
        <v>5.8000000000000003E-2</v>
      </c>
      <c r="AI83">
        <v>3.6999999999999998E-2</v>
      </c>
      <c r="AJ83">
        <v>-0.13200000000000001</v>
      </c>
      <c r="AK83">
        <v>-5.2999999999999999E-2</v>
      </c>
      <c r="AL83">
        <v>-2.8000000000000001E-2</v>
      </c>
      <c r="AM83">
        <v>6.8000000000000005E-2</v>
      </c>
      <c r="AN83">
        <v>6.9000000000000006E-2</v>
      </c>
    </row>
    <row r="84" spans="2:40" x14ac:dyDescent="0.2">
      <c r="B84">
        <v>-8.4000000000000005E-2</v>
      </c>
      <c r="C84">
        <v>8.3000000000000004E-2</v>
      </c>
      <c r="D84">
        <v>0.154</v>
      </c>
      <c r="E84">
        <v>2.1000000000000001E-2</v>
      </c>
      <c r="F84">
        <v>-3.9E-2</v>
      </c>
      <c r="G84">
        <v>0.127</v>
      </c>
      <c r="H84">
        <v>5.8000000000000003E-2</v>
      </c>
      <c r="I84">
        <v>-0.17699999999999999</v>
      </c>
      <c r="J84">
        <v>0.18</v>
      </c>
      <c r="K84">
        <v>0.28799999999999998</v>
      </c>
      <c r="L84">
        <v>-5.7000000000000002E-2</v>
      </c>
      <c r="M84">
        <v>-5.7000000000000002E-2</v>
      </c>
      <c r="N84">
        <v>0.20200000000000001</v>
      </c>
      <c r="O84">
        <v>2E-3</v>
      </c>
      <c r="P84">
        <v>-5.8000000000000003E-2</v>
      </c>
      <c r="Q84">
        <v>-1.7999999999999999E-2</v>
      </c>
      <c r="R84">
        <v>-0.18099999999999999</v>
      </c>
      <c r="S84">
        <v>0.183</v>
      </c>
      <c r="T84">
        <v>0.29299999999999998</v>
      </c>
      <c r="U84">
        <v>8.5999999999999993E-2</v>
      </c>
      <c r="V84">
        <v>-3.0000000000000001E-3</v>
      </c>
      <c r="W84">
        <v>0.14099999999999999</v>
      </c>
      <c r="X84">
        <v>3.4000000000000002E-2</v>
      </c>
      <c r="Y84">
        <v>3.2000000000000001E-2</v>
      </c>
      <c r="Z84">
        <v>6.8000000000000005E-2</v>
      </c>
      <c r="AA84">
        <v>-0.25600000000000001</v>
      </c>
      <c r="AB84">
        <v>0.26400000000000001</v>
      </c>
      <c r="AC84">
        <v>1</v>
      </c>
      <c r="AD84">
        <v>8.9999999999999993E-3</v>
      </c>
      <c r="AE84">
        <v>-6.0000000000000001E-3</v>
      </c>
      <c r="AF84">
        <v>-0.13400000000000001</v>
      </c>
      <c r="AG84">
        <v>8.6999999999999994E-2</v>
      </c>
      <c r="AH84">
        <v>-6.5000000000000002E-2</v>
      </c>
      <c r="AI84">
        <v>7.0000000000000007E-2</v>
      </c>
      <c r="AJ84">
        <v>-7.6999999999999999E-2</v>
      </c>
      <c r="AK84">
        <v>-2.1999999999999999E-2</v>
      </c>
      <c r="AL84">
        <v>8.9999999999999993E-3</v>
      </c>
      <c r="AM84">
        <v>4.0000000000000001E-3</v>
      </c>
      <c r="AN84">
        <v>2.3E-2</v>
      </c>
    </row>
    <row r="85" spans="2:40" x14ac:dyDescent="0.2">
      <c r="B85">
        <v>4.7E-2</v>
      </c>
      <c r="C85">
        <v>-5.8000000000000003E-2</v>
      </c>
      <c r="D85">
        <v>1.9E-2</v>
      </c>
      <c r="E85">
        <v>-0.11600000000000001</v>
      </c>
      <c r="F85">
        <v>0.27500000000000002</v>
      </c>
      <c r="G85">
        <v>-0.04</v>
      </c>
      <c r="H85">
        <v>5.1999999999999998E-2</v>
      </c>
      <c r="I85">
        <v>0.122</v>
      </c>
      <c r="J85">
        <v>-0.123</v>
      </c>
      <c r="K85">
        <v>0.04</v>
      </c>
      <c r="L85">
        <v>-0.13900000000000001</v>
      </c>
      <c r="M85">
        <v>0.187</v>
      </c>
      <c r="N85">
        <v>-9.0999999999999998E-2</v>
      </c>
      <c r="O85">
        <v>8.0000000000000002E-3</v>
      </c>
      <c r="P85">
        <v>-3.7999999999999999E-2</v>
      </c>
      <c r="Q85">
        <v>-5.6000000000000001E-2</v>
      </c>
      <c r="R85">
        <v>5.2999999999999999E-2</v>
      </c>
      <c r="S85">
        <v>-6.7000000000000004E-2</v>
      </c>
      <c r="T85">
        <v>4.3999999999999997E-2</v>
      </c>
      <c r="U85">
        <v>-0.106</v>
      </c>
      <c r="V85">
        <v>0.32700000000000001</v>
      </c>
      <c r="W85">
        <v>-0.13800000000000001</v>
      </c>
      <c r="X85">
        <v>0.04</v>
      </c>
      <c r="Y85">
        <v>2.7E-2</v>
      </c>
      <c r="Z85">
        <v>4.7E-2</v>
      </c>
      <c r="AA85">
        <v>0.185</v>
      </c>
      <c r="AB85">
        <v>-0.26300000000000001</v>
      </c>
      <c r="AC85">
        <v>8.9999999999999993E-3</v>
      </c>
      <c r="AD85">
        <v>1</v>
      </c>
      <c r="AE85">
        <v>4.8000000000000001E-2</v>
      </c>
      <c r="AF85">
        <v>6.7000000000000004E-2</v>
      </c>
      <c r="AG85">
        <v>9.2999999999999999E-2</v>
      </c>
      <c r="AH85">
        <v>6.3E-2</v>
      </c>
      <c r="AI85">
        <v>8.0000000000000002E-3</v>
      </c>
      <c r="AJ85">
        <v>8.0000000000000002E-3</v>
      </c>
      <c r="AK85">
        <v>-3.6999999999999998E-2</v>
      </c>
      <c r="AL85">
        <v>-6.0000000000000001E-3</v>
      </c>
      <c r="AM85">
        <v>9.5000000000000001E-2</v>
      </c>
      <c r="AN85">
        <v>-7.2999999999999995E-2</v>
      </c>
    </row>
    <row r="86" spans="2:40" x14ac:dyDescent="0.2">
      <c r="B86">
        <v>-2.5999999999999999E-2</v>
      </c>
      <c r="C86">
        <v>1.9E-2</v>
      </c>
      <c r="D86">
        <v>-8.7999999999999995E-2</v>
      </c>
      <c r="E86">
        <v>-6.3E-2</v>
      </c>
      <c r="F86">
        <v>-7.6999999999999999E-2</v>
      </c>
      <c r="G86">
        <v>0.16800000000000001</v>
      </c>
      <c r="H86">
        <v>-5.2999999999999999E-2</v>
      </c>
      <c r="I86">
        <v>0.03</v>
      </c>
      <c r="J86">
        <v>-3.4000000000000002E-2</v>
      </c>
      <c r="K86">
        <v>-0.16300000000000001</v>
      </c>
      <c r="L86">
        <v>-3.1E-2</v>
      </c>
      <c r="M86">
        <v>-7.9000000000000001E-2</v>
      </c>
      <c r="N86">
        <v>0.16700000000000001</v>
      </c>
      <c r="O86">
        <v>-5.8999999999999997E-2</v>
      </c>
      <c r="P86">
        <v>-7.2999999999999995E-2</v>
      </c>
      <c r="Q86">
        <v>-1.7999999999999999E-2</v>
      </c>
      <c r="R86">
        <v>-5.3999999999999999E-2</v>
      </c>
      <c r="S86">
        <v>5.0999999999999997E-2</v>
      </c>
      <c r="T86">
        <v>-5.8999999999999997E-2</v>
      </c>
      <c r="U86">
        <v>9.0999999999999998E-2</v>
      </c>
      <c r="V86">
        <v>-8.9999999999999993E-3</v>
      </c>
      <c r="W86">
        <v>7.8E-2</v>
      </c>
      <c r="X86">
        <v>-2.4E-2</v>
      </c>
      <c r="Y86">
        <v>7.3999999999999996E-2</v>
      </c>
      <c r="Z86">
        <v>-3.2000000000000001E-2</v>
      </c>
      <c r="AA86">
        <v>-3.5000000000000003E-2</v>
      </c>
      <c r="AB86">
        <v>3.3000000000000002E-2</v>
      </c>
      <c r="AC86">
        <v>-6.0000000000000001E-3</v>
      </c>
      <c r="AD86">
        <v>4.8000000000000001E-2</v>
      </c>
      <c r="AE86">
        <v>1</v>
      </c>
      <c r="AF86">
        <v>0.22600000000000001</v>
      </c>
      <c r="AG86">
        <v>8.0000000000000002E-3</v>
      </c>
      <c r="AH86">
        <v>8.9999999999999993E-3</v>
      </c>
      <c r="AI86">
        <v>-0.32</v>
      </c>
      <c r="AJ86">
        <v>-0.18</v>
      </c>
      <c r="AK86">
        <v>2.5000000000000001E-2</v>
      </c>
      <c r="AL86">
        <v>-0.14299999999999999</v>
      </c>
      <c r="AM86">
        <v>4.0000000000000001E-3</v>
      </c>
      <c r="AN86">
        <v>3.2000000000000001E-2</v>
      </c>
    </row>
    <row r="87" spans="2:40" x14ac:dyDescent="0.2">
      <c r="B87">
        <v>4.1000000000000002E-2</v>
      </c>
      <c r="C87">
        <v>-3.9E-2</v>
      </c>
      <c r="D87">
        <v>-4.7E-2</v>
      </c>
      <c r="E87">
        <v>2.8000000000000001E-2</v>
      </c>
      <c r="F87">
        <v>-7.2999999999999995E-2</v>
      </c>
      <c r="G87">
        <v>-2.1000000000000001E-2</v>
      </c>
      <c r="H87">
        <v>-9.7000000000000003E-2</v>
      </c>
      <c r="I87">
        <v>1.6E-2</v>
      </c>
      <c r="J87">
        <v>-8.9999999999999993E-3</v>
      </c>
      <c r="K87">
        <v>-8.1000000000000003E-2</v>
      </c>
      <c r="L87">
        <v>7.2999999999999995E-2</v>
      </c>
      <c r="M87">
        <v>-0.126</v>
      </c>
      <c r="N87">
        <v>-0.126</v>
      </c>
      <c r="O87">
        <v>-0.10100000000000001</v>
      </c>
      <c r="P87">
        <v>5.2999999999999999E-2</v>
      </c>
      <c r="Q87">
        <v>0.17599999999999999</v>
      </c>
      <c r="R87">
        <v>0.01</v>
      </c>
      <c r="S87">
        <v>-1E-3</v>
      </c>
      <c r="T87">
        <v>0</v>
      </c>
      <c r="U87">
        <v>0.02</v>
      </c>
      <c r="V87">
        <v>-3.5000000000000003E-2</v>
      </c>
      <c r="W87">
        <v>-1.0999999999999999E-2</v>
      </c>
      <c r="X87">
        <v>-4.4999999999999998E-2</v>
      </c>
      <c r="Y87">
        <v>-5.6000000000000001E-2</v>
      </c>
      <c r="Z87">
        <v>-0.122</v>
      </c>
      <c r="AA87">
        <v>-7.4999999999999997E-2</v>
      </c>
      <c r="AB87">
        <v>7.0000000000000007E-2</v>
      </c>
      <c r="AC87">
        <v>-0.13400000000000001</v>
      </c>
      <c r="AD87">
        <v>6.7000000000000004E-2</v>
      </c>
      <c r="AE87">
        <v>0.22600000000000001</v>
      </c>
      <c r="AF87">
        <v>1</v>
      </c>
      <c r="AG87">
        <v>2.5000000000000001E-2</v>
      </c>
      <c r="AH87">
        <v>0.124</v>
      </c>
      <c r="AI87">
        <v>-0.377</v>
      </c>
      <c r="AJ87">
        <v>-0.19</v>
      </c>
      <c r="AK87">
        <v>-0.08</v>
      </c>
      <c r="AL87">
        <v>-0.19400000000000001</v>
      </c>
      <c r="AM87">
        <v>-0.123</v>
      </c>
      <c r="AN87">
        <v>-0.121</v>
      </c>
    </row>
    <row r="88" spans="2:40" x14ac:dyDescent="0.2">
      <c r="B88">
        <v>-2E-3</v>
      </c>
      <c r="C88">
        <v>0.01</v>
      </c>
      <c r="D88">
        <v>0.129</v>
      </c>
      <c r="E88">
        <v>1.7999999999999999E-2</v>
      </c>
      <c r="F88">
        <v>1.9E-2</v>
      </c>
      <c r="G88">
        <v>-4.1000000000000002E-2</v>
      </c>
      <c r="H88">
        <v>-0.13</v>
      </c>
      <c r="I88">
        <v>-2.4E-2</v>
      </c>
      <c r="J88">
        <v>2.8000000000000001E-2</v>
      </c>
      <c r="K88">
        <v>0.121</v>
      </c>
      <c r="L88">
        <v>2.5000000000000001E-2</v>
      </c>
      <c r="M88">
        <v>6.6000000000000003E-2</v>
      </c>
      <c r="N88">
        <v>1.7999999999999999E-2</v>
      </c>
      <c r="O88">
        <v>-0.114</v>
      </c>
      <c r="P88">
        <v>-2.8000000000000001E-2</v>
      </c>
      <c r="Q88">
        <v>-3.3000000000000002E-2</v>
      </c>
      <c r="R88">
        <v>-0.51700000000000002</v>
      </c>
      <c r="S88">
        <v>0.497</v>
      </c>
      <c r="T88">
        <v>-0.28799999999999998</v>
      </c>
      <c r="U88">
        <v>0.26600000000000001</v>
      </c>
      <c r="V88">
        <v>-3.5000000000000003E-2</v>
      </c>
      <c r="W88">
        <v>-0.11700000000000001</v>
      </c>
      <c r="X88">
        <v>0.39500000000000002</v>
      </c>
      <c r="Y88">
        <v>0.32900000000000001</v>
      </c>
      <c r="Z88">
        <v>0.38100000000000001</v>
      </c>
      <c r="AA88">
        <v>-6.2E-2</v>
      </c>
      <c r="AB88">
        <v>5.8000000000000003E-2</v>
      </c>
      <c r="AC88">
        <v>8.6999999999999994E-2</v>
      </c>
      <c r="AD88">
        <v>9.2999999999999999E-2</v>
      </c>
      <c r="AE88">
        <v>8.0000000000000002E-3</v>
      </c>
      <c r="AF88">
        <v>2.5000000000000001E-2</v>
      </c>
      <c r="AG88">
        <v>1</v>
      </c>
      <c r="AH88">
        <v>0.18099999999999999</v>
      </c>
      <c r="AI88">
        <v>3.9E-2</v>
      </c>
      <c r="AJ88">
        <v>0.158</v>
      </c>
      <c r="AK88">
        <v>1.4E-2</v>
      </c>
      <c r="AL88">
        <v>0.15</v>
      </c>
      <c r="AM88">
        <v>7.3999999999999996E-2</v>
      </c>
      <c r="AN88">
        <v>-5.0000000000000001E-3</v>
      </c>
    </row>
    <row r="89" spans="2:40" x14ac:dyDescent="0.2">
      <c r="B89">
        <v>-9.4E-2</v>
      </c>
      <c r="C89">
        <v>9.6000000000000002E-2</v>
      </c>
      <c r="D89">
        <v>0.06</v>
      </c>
      <c r="E89">
        <v>-2.5000000000000001E-2</v>
      </c>
      <c r="F89">
        <v>-2E-3</v>
      </c>
      <c r="G89">
        <v>-1.4999999999999999E-2</v>
      </c>
      <c r="H89">
        <v>6.8000000000000005E-2</v>
      </c>
      <c r="I89">
        <v>-7.8E-2</v>
      </c>
      <c r="J89">
        <v>8.1000000000000003E-2</v>
      </c>
      <c r="K89">
        <v>7.8E-2</v>
      </c>
      <c r="L89">
        <v>-1.6E-2</v>
      </c>
      <c r="M89">
        <v>-1.4999999999999999E-2</v>
      </c>
      <c r="N89">
        <v>-4.3999999999999997E-2</v>
      </c>
      <c r="O89">
        <v>0.11</v>
      </c>
      <c r="P89">
        <v>-2.7E-2</v>
      </c>
      <c r="Q89">
        <v>-2.4E-2</v>
      </c>
      <c r="R89">
        <v>6.4000000000000001E-2</v>
      </c>
      <c r="S89">
        <v>-6.3E-2</v>
      </c>
      <c r="T89">
        <v>0.08</v>
      </c>
      <c r="U89">
        <v>-0.17499999999999999</v>
      </c>
      <c r="V89">
        <v>6.6000000000000003E-2</v>
      </c>
      <c r="W89">
        <v>-0.183</v>
      </c>
      <c r="X89">
        <v>0.05</v>
      </c>
      <c r="Y89">
        <v>1.9E-2</v>
      </c>
      <c r="Z89">
        <v>5.3999999999999999E-2</v>
      </c>
      <c r="AA89">
        <v>-6.7000000000000004E-2</v>
      </c>
      <c r="AB89">
        <v>5.8000000000000003E-2</v>
      </c>
      <c r="AC89">
        <v>-6.5000000000000002E-2</v>
      </c>
      <c r="AD89">
        <v>6.3E-2</v>
      </c>
      <c r="AE89">
        <v>8.9999999999999993E-3</v>
      </c>
      <c r="AF89">
        <v>0.124</v>
      </c>
      <c r="AG89">
        <v>0.18099999999999999</v>
      </c>
      <c r="AH89">
        <v>1</v>
      </c>
      <c r="AI89">
        <v>-5.0000000000000001E-3</v>
      </c>
      <c r="AJ89">
        <v>-1.7000000000000001E-2</v>
      </c>
      <c r="AK89">
        <v>-8.5999999999999993E-2</v>
      </c>
      <c r="AL89">
        <v>-0.153</v>
      </c>
      <c r="AM89">
        <v>-0.14399999999999999</v>
      </c>
      <c r="AN89">
        <v>-0.13200000000000001</v>
      </c>
    </row>
    <row r="90" spans="2:40" x14ac:dyDescent="0.2">
      <c r="B90">
        <v>2.8000000000000001E-2</v>
      </c>
      <c r="C90">
        <v>-1.6E-2</v>
      </c>
      <c r="D90">
        <v>0.21</v>
      </c>
      <c r="E90">
        <v>-4.3999999999999997E-2</v>
      </c>
      <c r="F90">
        <v>0.2</v>
      </c>
      <c r="G90">
        <v>-0.23200000000000001</v>
      </c>
      <c r="H90">
        <v>3.5999999999999997E-2</v>
      </c>
      <c r="I90">
        <v>-0.105</v>
      </c>
      <c r="J90">
        <v>0.107</v>
      </c>
      <c r="K90">
        <v>0.16700000000000001</v>
      </c>
      <c r="L90">
        <v>-6.8000000000000005E-2</v>
      </c>
      <c r="M90">
        <v>0.186</v>
      </c>
      <c r="N90">
        <v>-0.13400000000000001</v>
      </c>
      <c r="O90">
        <v>0.111</v>
      </c>
      <c r="P90">
        <v>-1.7999999999999999E-2</v>
      </c>
      <c r="Q90">
        <v>-0.16</v>
      </c>
      <c r="R90">
        <v>-0.10199999999999999</v>
      </c>
      <c r="S90">
        <v>0.104</v>
      </c>
      <c r="T90">
        <v>7.5999999999999998E-2</v>
      </c>
      <c r="U90">
        <v>1.7999999999999999E-2</v>
      </c>
      <c r="V90">
        <v>1.4999999999999999E-2</v>
      </c>
      <c r="W90">
        <v>-0.16200000000000001</v>
      </c>
      <c r="X90">
        <v>0.14399999999999999</v>
      </c>
      <c r="Y90">
        <v>-6.0000000000000001E-3</v>
      </c>
      <c r="Z90">
        <v>9.5000000000000001E-2</v>
      </c>
      <c r="AA90">
        <v>-3.6999999999999998E-2</v>
      </c>
      <c r="AB90">
        <v>3.6999999999999998E-2</v>
      </c>
      <c r="AC90">
        <v>7.0000000000000007E-2</v>
      </c>
      <c r="AD90">
        <v>8.0000000000000002E-3</v>
      </c>
      <c r="AE90">
        <v>-0.32</v>
      </c>
      <c r="AF90">
        <v>-0.377</v>
      </c>
      <c r="AG90">
        <v>3.9E-2</v>
      </c>
      <c r="AH90">
        <v>-5.0000000000000001E-3</v>
      </c>
      <c r="AI90">
        <v>1</v>
      </c>
      <c r="AJ90">
        <v>0.252</v>
      </c>
      <c r="AK90">
        <v>8.5000000000000006E-2</v>
      </c>
      <c r="AL90">
        <v>0.14599999999999999</v>
      </c>
      <c r="AM90">
        <v>0.122</v>
      </c>
      <c r="AN90">
        <v>-1.4E-2</v>
      </c>
    </row>
    <row r="91" spans="2:40" x14ac:dyDescent="0.2">
      <c r="B91">
        <v>-3.2000000000000001E-2</v>
      </c>
      <c r="C91">
        <v>5.1999999999999998E-2</v>
      </c>
      <c r="D91">
        <v>0.22800000000000001</v>
      </c>
      <c r="E91">
        <v>3.1E-2</v>
      </c>
      <c r="F91">
        <v>-9.0999999999999998E-2</v>
      </c>
      <c r="G91">
        <v>-0.24199999999999999</v>
      </c>
      <c r="H91">
        <v>0.10199999999999999</v>
      </c>
      <c r="I91">
        <v>-7.0999999999999994E-2</v>
      </c>
      <c r="J91">
        <v>7.8E-2</v>
      </c>
      <c r="K91">
        <v>0.21199999999999999</v>
      </c>
      <c r="L91">
        <v>6.3E-2</v>
      </c>
      <c r="M91">
        <v>-1.7999999999999999E-2</v>
      </c>
      <c r="N91">
        <v>-0.13</v>
      </c>
      <c r="O91">
        <v>1.7999999999999999E-2</v>
      </c>
      <c r="P91">
        <v>8.5000000000000006E-2</v>
      </c>
      <c r="Q91">
        <v>7.9000000000000001E-2</v>
      </c>
      <c r="R91">
        <v>-4.9000000000000002E-2</v>
      </c>
      <c r="S91">
        <v>1.7999999999999999E-2</v>
      </c>
      <c r="T91">
        <v>-0.308</v>
      </c>
      <c r="U91">
        <v>-3.3000000000000002E-2</v>
      </c>
      <c r="V91">
        <v>0.189</v>
      </c>
      <c r="W91">
        <v>-0.124</v>
      </c>
      <c r="X91">
        <v>0.17100000000000001</v>
      </c>
      <c r="Y91">
        <v>0.13</v>
      </c>
      <c r="Z91">
        <v>0.42399999999999999</v>
      </c>
      <c r="AA91">
        <v>0.13500000000000001</v>
      </c>
      <c r="AB91">
        <v>-0.13200000000000001</v>
      </c>
      <c r="AC91">
        <v>-7.6999999999999999E-2</v>
      </c>
      <c r="AD91">
        <v>8.0000000000000002E-3</v>
      </c>
      <c r="AE91">
        <v>-0.18</v>
      </c>
      <c r="AF91">
        <v>-0.19</v>
      </c>
      <c r="AG91">
        <v>0.158</v>
      </c>
      <c r="AH91">
        <v>-1.7000000000000001E-2</v>
      </c>
      <c r="AI91">
        <v>0.252</v>
      </c>
      <c r="AJ91">
        <v>1</v>
      </c>
      <c r="AK91">
        <v>0.34499999999999997</v>
      </c>
      <c r="AL91">
        <v>0.39800000000000002</v>
      </c>
      <c r="AM91">
        <v>0.25700000000000001</v>
      </c>
      <c r="AN91">
        <v>0.15</v>
      </c>
    </row>
    <row r="92" spans="2:40" x14ac:dyDescent="0.2">
      <c r="B92">
        <v>0.04</v>
      </c>
      <c r="C92">
        <v>-0.03</v>
      </c>
      <c r="D92">
        <v>8.5999999999999993E-2</v>
      </c>
      <c r="E92">
        <v>3.0000000000000001E-3</v>
      </c>
      <c r="F92">
        <v>-3.4000000000000002E-2</v>
      </c>
      <c r="G92">
        <v>-0.11600000000000001</v>
      </c>
      <c r="H92">
        <v>-2.8000000000000001E-2</v>
      </c>
      <c r="I92">
        <v>6.8000000000000005E-2</v>
      </c>
      <c r="J92">
        <v>-5.8999999999999997E-2</v>
      </c>
      <c r="K92">
        <v>3.2000000000000001E-2</v>
      </c>
      <c r="L92">
        <v>5.7000000000000002E-2</v>
      </c>
      <c r="M92">
        <v>-5.5E-2</v>
      </c>
      <c r="N92">
        <v>-4.7E-2</v>
      </c>
      <c r="O92">
        <v>-5.8000000000000003E-2</v>
      </c>
      <c r="P92">
        <v>-6.9000000000000006E-2</v>
      </c>
      <c r="Q92">
        <v>7.5999999999999998E-2</v>
      </c>
      <c r="R92">
        <v>-5.3999999999999999E-2</v>
      </c>
      <c r="S92">
        <v>4.5999999999999999E-2</v>
      </c>
      <c r="T92">
        <v>-9.7000000000000003E-2</v>
      </c>
      <c r="U92">
        <v>0.14599999999999999</v>
      </c>
      <c r="V92">
        <v>1.9E-2</v>
      </c>
      <c r="W92">
        <v>-6.9000000000000006E-2</v>
      </c>
      <c r="X92">
        <v>0.02</v>
      </c>
      <c r="Y92">
        <v>8.4000000000000005E-2</v>
      </c>
      <c r="Z92">
        <v>0.107</v>
      </c>
      <c r="AA92">
        <v>5.8999999999999997E-2</v>
      </c>
      <c r="AB92">
        <v>-5.2999999999999999E-2</v>
      </c>
      <c r="AC92">
        <v>-2.1999999999999999E-2</v>
      </c>
      <c r="AD92">
        <v>-3.6999999999999998E-2</v>
      </c>
      <c r="AE92">
        <v>2.5000000000000001E-2</v>
      </c>
      <c r="AF92">
        <v>-0.08</v>
      </c>
      <c r="AG92">
        <v>1.4E-2</v>
      </c>
      <c r="AH92">
        <v>-8.5999999999999993E-2</v>
      </c>
      <c r="AI92">
        <v>8.5000000000000006E-2</v>
      </c>
      <c r="AJ92">
        <v>0.34499999999999997</v>
      </c>
      <c r="AK92">
        <v>1</v>
      </c>
      <c r="AL92">
        <v>9.6000000000000002E-2</v>
      </c>
      <c r="AM92">
        <v>0.33500000000000002</v>
      </c>
      <c r="AN92">
        <v>0.14299999999999999</v>
      </c>
    </row>
    <row r="93" spans="2:40" x14ac:dyDescent="0.2">
      <c r="B93">
        <v>3.9E-2</v>
      </c>
      <c r="C93">
        <v>-3.6999999999999998E-2</v>
      </c>
      <c r="D93">
        <v>5.8999999999999997E-2</v>
      </c>
      <c r="E93">
        <v>3.2000000000000001E-2</v>
      </c>
      <c r="F93">
        <v>3.4000000000000002E-2</v>
      </c>
      <c r="G93">
        <v>2.1999999999999999E-2</v>
      </c>
      <c r="H93">
        <v>-3.0000000000000001E-3</v>
      </c>
      <c r="I93">
        <v>0.02</v>
      </c>
      <c r="J93">
        <v>-2.4E-2</v>
      </c>
      <c r="K93">
        <v>-2E-3</v>
      </c>
      <c r="L93">
        <v>2.5000000000000001E-2</v>
      </c>
      <c r="M93">
        <v>2.5000000000000001E-2</v>
      </c>
      <c r="N93">
        <v>0.13200000000000001</v>
      </c>
      <c r="O93">
        <v>-3.9E-2</v>
      </c>
      <c r="P93">
        <v>-1.0999999999999999E-2</v>
      </c>
      <c r="Q93">
        <v>-5.1999999999999998E-2</v>
      </c>
      <c r="R93">
        <v>-0.13100000000000001</v>
      </c>
      <c r="S93">
        <v>0.11700000000000001</v>
      </c>
      <c r="T93">
        <v>-0.23799999999999999</v>
      </c>
      <c r="U93">
        <v>-1.4999999999999999E-2</v>
      </c>
      <c r="V93">
        <v>-0.107</v>
      </c>
      <c r="W93">
        <v>-3.4000000000000002E-2</v>
      </c>
      <c r="X93">
        <v>0.21199999999999999</v>
      </c>
      <c r="Y93">
        <v>0.104</v>
      </c>
      <c r="Z93">
        <v>0.29199999999999998</v>
      </c>
      <c r="AA93">
        <v>2.9000000000000001E-2</v>
      </c>
      <c r="AB93">
        <v>-2.8000000000000001E-2</v>
      </c>
      <c r="AC93">
        <v>8.9999999999999993E-3</v>
      </c>
      <c r="AD93">
        <v>-6.0000000000000001E-3</v>
      </c>
      <c r="AE93">
        <v>-0.14299999999999999</v>
      </c>
      <c r="AF93">
        <v>-0.19400000000000001</v>
      </c>
      <c r="AG93">
        <v>0.15</v>
      </c>
      <c r="AH93">
        <v>-0.153</v>
      </c>
      <c r="AI93">
        <v>0.14599999999999999</v>
      </c>
      <c r="AJ93">
        <v>0.39800000000000002</v>
      </c>
      <c r="AK93">
        <v>9.6000000000000002E-2</v>
      </c>
      <c r="AL93">
        <v>1</v>
      </c>
      <c r="AM93">
        <v>0.25900000000000001</v>
      </c>
      <c r="AN93">
        <v>0.14899999999999999</v>
      </c>
    </row>
    <row r="94" spans="2:40" x14ac:dyDescent="0.2">
      <c r="B94">
        <v>4.5999999999999999E-2</v>
      </c>
      <c r="C94">
        <v>-4.1000000000000002E-2</v>
      </c>
      <c r="D94">
        <v>6.2E-2</v>
      </c>
      <c r="E94">
        <v>7.0000000000000007E-2</v>
      </c>
      <c r="F94">
        <v>-1.7000000000000001E-2</v>
      </c>
      <c r="G94">
        <v>-5.6000000000000001E-2</v>
      </c>
      <c r="H94">
        <v>-7.8E-2</v>
      </c>
      <c r="I94">
        <v>0.13</v>
      </c>
      <c r="J94">
        <v>-0.12</v>
      </c>
      <c r="K94">
        <v>7.3999999999999996E-2</v>
      </c>
      <c r="L94">
        <v>-0.11</v>
      </c>
      <c r="M94">
        <v>-0.13100000000000001</v>
      </c>
      <c r="N94">
        <v>5.5E-2</v>
      </c>
      <c r="O94">
        <v>-4.4999999999999998E-2</v>
      </c>
      <c r="P94">
        <v>-2.1000000000000001E-2</v>
      </c>
      <c r="Q94">
        <v>7.9000000000000001E-2</v>
      </c>
      <c r="R94">
        <v>-3.4000000000000002E-2</v>
      </c>
      <c r="S94">
        <v>0.02</v>
      </c>
      <c r="T94">
        <v>-0.14799999999999999</v>
      </c>
      <c r="U94">
        <v>-7.0000000000000001E-3</v>
      </c>
      <c r="V94">
        <v>4.8000000000000001E-2</v>
      </c>
      <c r="W94">
        <v>-1.4999999999999999E-2</v>
      </c>
      <c r="X94">
        <v>5.7000000000000002E-2</v>
      </c>
      <c r="Y94">
        <v>0.1</v>
      </c>
      <c r="Z94">
        <v>0.185</v>
      </c>
      <c r="AA94">
        <v>-7.6999999999999999E-2</v>
      </c>
      <c r="AB94">
        <v>6.8000000000000005E-2</v>
      </c>
      <c r="AC94">
        <v>4.0000000000000001E-3</v>
      </c>
      <c r="AD94">
        <v>9.5000000000000001E-2</v>
      </c>
      <c r="AE94">
        <v>4.0000000000000001E-3</v>
      </c>
      <c r="AF94">
        <v>-0.123</v>
      </c>
      <c r="AG94">
        <v>7.3999999999999996E-2</v>
      </c>
      <c r="AH94">
        <v>-0.14399999999999999</v>
      </c>
      <c r="AI94">
        <v>0.122</v>
      </c>
      <c r="AJ94">
        <v>0.25700000000000001</v>
      </c>
      <c r="AK94">
        <v>0.33500000000000002</v>
      </c>
      <c r="AL94">
        <v>0.25900000000000001</v>
      </c>
      <c r="AM94">
        <v>1</v>
      </c>
      <c r="AN94">
        <v>0.24199999999999999</v>
      </c>
    </row>
    <row r="95" spans="2:40" x14ac:dyDescent="0.2">
      <c r="B95">
        <v>1.6E-2</v>
      </c>
      <c r="C95">
        <v>-1.7999999999999999E-2</v>
      </c>
      <c r="D95">
        <v>-4.7E-2</v>
      </c>
      <c r="E95">
        <v>0.111</v>
      </c>
      <c r="F95">
        <v>-4.3999999999999997E-2</v>
      </c>
      <c r="G95">
        <v>4.2000000000000003E-2</v>
      </c>
      <c r="H95">
        <v>-4.4999999999999998E-2</v>
      </c>
      <c r="I95">
        <v>-1.6E-2</v>
      </c>
      <c r="J95">
        <v>1.7999999999999999E-2</v>
      </c>
      <c r="K95">
        <v>-5.8000000000000003E-2</v>
      </c>
      <c r="L95">
        <v>-2.8000000000000001E-2</v>
      </c>
      <c r="M95">
        <v>-7.4999999999999997E-2</v>
      </c>
      <c r="N95">
        <v>9.5000000000000001E-2</v>
      </c>
      <c r="O95">
        <v>-1.7999999999999999E-2</v>
      </c>
      <c r="P95">
        <v>-0.08</v>
      </c>
      <c r="Q95">
        <v>-8.1000000000000003E-2</v>
      </c>
      <c r="R95">
        <v>-0.13</v>
      </c>
      <c r="S95">
        <v>0.11799999999999999</v>
      </c>
      <c r="T95">
        <v>-0.17499999999999999</v>
      </c>
      <c r="U95">
        <v>0.113</v>
      </c>
      <c r="V95">
        <v>-9.0999999999999998E-2</v>
      </c>
      <c r="W95">
        <v>3.0000000000000001E-3</v>
      </c>
      <c r="X95">
        <v>0.16400000000000001</v>
      </c>
      <c r="Y95">
        <v>0.108</v>
      </c>
      <c r="Z95">
        <v>0.23200000000000001</v>
      </c>
      <c r="AA95">
        <v>-6.4000000000000001E-2</v>
      </c>
      <c r="AB95">
        <v>6.9000000000000006E-2</v>
      </c>
      <c r="AC95">
        <v>2.3E-2</v>
      </c>
      <c r="AD95">
        <v>-7.2999999999999995E-2</v>
      </c>
      <c r="AE95">
        <v>3.2000000000000001E-2</v>
      </c>
      <c r="AF95">
        <v>-0.121</v>
      </c>
      <c r="AG95">
        <v>-5.0000000000000001E-3</v>
      </c>
      <c r="AH95">
        <v>-0.13200000000000001</v>
      </c>
      <c r="AI95">
        <v>-1.4E-2</v>
      </c>
      <c r="AJ95">
        <v>0.15</v>
      </c>
      <c r="AK95">
        <v>0.14299999999999999</v>
      </c>
      <c r="AL95">
        <v>0.14899999999999999</v>
      </c>
      <c r="AM95">
        <v>0.24199999999999999</v>
      </c>
      <c r="AN95">
        <v>1</v>
      </c>
    </row>
    <row r="97" spans="1:4" x14ac:dyDescent="0.2">
      <c r="A97" t="s">
        <v>163</v>
      </c>
      <c r="B97" t="s">
        <v>164</v>
      </c>
      <c r="C97" t="s">
        <v>187</v>
      </c>
      <c r="D97">
        <v>208</v>
      </c>
    </row>
    <row r="98" spans="1:4" x14ac:dyDescent="0.2">
      <c r="A98" t="s">
        <v>188</v>
      </c>
      <c r="B98" t="s">
        <v>189</v>
      </c>
      <c r="C98" t="s">
        <v>160</v>
      </c>
      <c r="D98">
        <v>5.9399199999999999</v>
      </c>
    </row>
    <row r="99" spans="1:4" x14ac:dyDescent="0.2">
      <c r="B99">
        <v>-86.544380000000004</v>
      </c>
    </row>
    <row r="100" spans="1:4" x14ac:dyDescent="0.2">
      <c r="A100" t="s">
        <v>190</v>
      </c>
      <c r="B100" t="s">
        <v>191</v>
      </c>
      <c r="C100" t="s">
        <v>192</v>
      </c>
      <c r="D100" t="s">
        <v>160</v>
      </c>
    </row>
    <row r="101" spans="1:4" x14ac:dyDescent="0.2">
      <c r="A101">
        <v>-23713.161459999999</v>
      </c>
    </row>
    <row r="102" spans="1:4" x14ac:dyDescent="0.2">
      <c r="A102" t="s">
        <v>38</v>
      </c>
    </row>
    <row r="103" spans="1:4" x14ac:dyDescent="0.2">
      <c r="A103">
        <v>47504.322919999999</v>
      </c>
    </row>
    <row r="104" spans="1:4" x14ac:dyDescent="0.2">
      <c r="A104" t="s">
        <v>39</v>
      </c>
    </row>
    <row r="105" spans="1:4" x14ac:dyDescent="0.2">
      <c r="A105">
        <v>47645.234920000003</v>
      </c>
    </row>
    <row r="106" spans="1:4" x14ac:dyDescent="0.2">
      <c r="A106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"/>
  <sheetViews>
    <sheetView topLeftCell="A40" workbookViewId="0">
      <selection activeCell="C78" sqref="C78"/>
    </sheetView>
  </sheetViews>
  <sheetFormatPr baseColWidth="10" defaultColWidth="8.83203125" defaultRowHeight="15" x14ac:dyDescent="0.2"/>
  <cols>
    <col min="5" max="5" width="11.1640625" bestFit="1" customWidth="1"/>
  </cols>
  <sheetData>
    <row r="1" spans="1:10" x14ac:dyDescent="0.2">
      <c r="A1" t="s">
        <v>151</v>
      </c>
    </row>
    <row r="2" spans="1:10" x14ac:dyDescent="0.2">
      <c r="B2" t="s">
        <v>152</v>
      </c>
      <c r="C2" t="s">
        <v>153</v>
      </c>
      <c r="D2" t="s">
        <v>154</v>
      </c>
      <c r="E2" s="63">
        <v>42611</v>
      </c>
      <c r="F2" s="64">
        <v>0.19652777777777777</v>
      </c>
      <c r="G2" t="s">
        <v>155</v>
      </c>
    </row>
    <row r="3" spans="1:10" x14ac:dyDescent="0.2">
      <c r="A3" t="s">
        <v>151</v>
      </c>
    </row>
    <row r="5" spans="1:10" x14ac:dyDescent="0.2">
      <c r="A5" t="s">
        <v>156</v>
      </c>
      <c r="B5" t="s">
        <v>157</v>
      </c>
      <c r="C5" t="s">
        <v>158</v>
      </c>
      <c r="D5">
        <v>0</v>
      </c>
    </row>
    <row r="6" spans="1:10" x14ac:dyDescent="0.2">
      <c r="A6" t="s">
        <v>159</v>
      </c>
      <c r="B6" t="s">
        <v>160</v>
      </c>
    </row>
    <row r="8" spans="1:10" x14ac:dyDescent="0.2">
      <c r="A8" t="s">
        <v>161</v>
      </c>
      <c r="B8" t="s">
        <v>162</v>
      </c>
      <c r="C8">
        <v>-107.619</v>
      </c>
    </row>
    <row r="9" spans="1:10" x14ac:dyDescent="0.2">
      <c r="A9" t="s">
        <v>163</v>
      </c>
      <c r="B9" t="s">
        <v>164</v>
      </c>
      <c r="C9" t="s">
        <v>165</v>
      </c>
      <c r="D9">
        <v>274</v>
      </c>
    </row>
    <row r="11" spans="1:10" x14ac:dyDescent="0.2">
      <c r="A11" t="s">
        <v>166</v>
      </c>
      <c r="B11" t="s">
        <v>167</v>
      </c>
      <c r="C11" t="s">
        <v>164</v>
      </c>
      <c r="D11" t="s">
        <v>168</v>
      </c>
      <c r="E11" t="s">
        <v>169</v>
      </c>
      <c r="F11" t="s">
        <v>170</v>
      </c>
      <c r="G11" t="s">
        <v>171</v>
      </c>
      <c r="H11" t="s">
        <v>168</v>
      </c>
      <c r="I11" t="s">
        <v>172</v>
      </c>
      <c r="J11" t="s">
        <v>173</v>
      </c>
    </row>
    <row r="12" spans="1:10" x14ac:dyDescent="0.2">
      <c r="A12" t="s">
        <v>174</v>
      </c>
      <c r="B12" t="s">
        <v>175</v>
      </c>
      <c r="C12" t="s">
        <v>167</v>
      </c>
    </row>
    <row r="14" spans="1:10" x14ac:dyDescent="0.2">
      <c r="A14" t="s">
        <v>42</v>
      </c>
      <c r="B14" t="s">
        <v>44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</row>
    <row r="15" spans="1:10" x14ac:dyDescent="0.2">
      <c r="A15" t="s">
        <v>181</v>
      </c>
    </row>
    <row r="16" spans="1:10" x14ac:dyDescent="0.2">
      <c r="A16" t="s">
        <v>47</v>
      </c>
      <c r="B16" s="66">
        <v>-24.224699999999999</v>
      </c>
      <c r="C16" s="66">
        <v>2.4424999999999999</v>
      </c>
      <c r="D16" s="66">
        <v>-9.9179999999999993</v>
      </c>
      <c r="E16" s="66">
        <v>0</v>
      </c>
      <c r="F16" s="66">
        <v>0</v>
      </c>
    </row>
    <row r="17" spans="1:6" x14ac:dyDescent="0.2">
      <c r="A17" t="s">
        <v>49</v>
      </c>
      <c r="B17" s="66">
        <v>2.5640000000000001</v>
      </c>
      <c r="C17" s="66">
        <v>0.25009999999999999</v>
      </c>
      <c r="D17" s="66">
        <v>10.253</v>
      </c>
      <c r="E17" s="66">
        <v>0</v>
      </c>
      <c r="F17" s="66">
        <v>2.0000000000000001E-4</v>
      </c>
    </row>
    <row r="18" spans="1:6" x14ac:dyDescent="0.2">
      <c r="A18" t="s">
        <v>51</v>
      </c>
      <c r="B18" s="66">
        <v>0.45569999999999999</v>
      </c>
      <c r="C18" s="66">
        <v>0.1661</v>
      </c>
      <c r="D18" s="66">
        <v>2.7440000000000002</v>
      </c>
      <c r="E18" s="66">
        <v>6.1000000000000004E-3</v>
      </c>
      <c r="F18" s="66">
        <v>-4.0000000000000002E-4</v>
      </c>
    </row>
    <row r="19" spans="1:6" x14ac:dyDescent="0.2">
      <c r="A19" t="s">
        <v>53</v>
      </c>
      <c r="B19" s="66">
        <v>-0.56259999999999999</v>
      </c>
      <c r="C19" s="66">
        <v>0.21429999999999999</v>
      </c>
      <c r="D19" s="66">
        <v>-2.625</v>
      </c>
      <c r="E19" s="66">
        <v>8.6999999999999994E-3</v>
      </c>
      <c r="F19" s="66">
        <v>0</v>
      </c>
    </row>
    <row r="20" spans="1:6" x14ac:dyDescent="0.2">
      <c r="A20" t="s">
        <v>55</v>
      </c>
      <c r="B20" s="66">
        <v>0.8518</v>
      </c>
      <c r="C20" s="66">
        <v>0.13569999999999999</v>
      </c>
      <c r="D20" s="66">
        <v>6.28</v>
      </c>
      <c r="E20" s="66">
        <v>0</v>
      </c>
      <c r="F20" s="66">
        <v>-1E-4</v>
      </c>
    </row>
    <row r="21" spans="1:6" x14ac:dyDescent="0.2">
      <c r="A21" t="s">
        <v>57</v>
      </c>
      <c r="B21" s="66">
        <v>0.14019999999999999</v>
      </c>
      <c r="C21" s="66">
        <v>5.7599999999999998E-2</v>
      </c>
      <c r="D21" s="66">
        <v>2.4329999999999998</v>
      </c>
      <c r="E21" s="66">
        <v>1.4999999999999999E-2</v>
      </c>
      <c r="F21" s="66">
        <v>-5.9999999999999995E-4</v>
      </c>
    </row>
    <row r="22" spans="1:6" x14ac:dyDescent="0.2">
      <c r="A22" t="s">
        <v>59</v>
      </c>
      <c r="B22" s="66">
        <v>-0.16289999999999999</v>
      </c>
      <c r="C22" s="66">
        <v>0.156</v>
      </c>
      <c r="D22" s="66">
        <v>-1.044</v>
      </c>
      <c r="E22" s="66">
        <v>0.2964</v>
      </c>
      <c r="F22" s="66">
        <v>0</v>
      </c>
    </row>
    <row r="23" spans="1:6" x14ac:dyDescent="0.2">
      <c r="A23" t="s">
        <v>61</v>
      </c>
      <c r="B23" s="66">
        <v>-15.893800000000001</v>
      </c>
      <c r="C23" s="66">
        <v>1.5955999999999999</v>
      </c>
      <c r="D23" s="66">
        <v>-9.9610000000000003</v>
      </c>
      <c r="E23" s="66">
        <v>0</v>
      </c>
      <c r="F23" s="66">
        <v>0</v>
      </c>
    </row>
    <row r="24" spans="1:6" x14ac:dyDescent="0.2">
      <c r="A24" t="s">
        <v>49</v>
      </c>
      <c r="B24" s="66">
        <v>1.6579999999999999</v>
      </c>
      <c r="C24" s="66">
        <v>0.16470000000000001</v>
      </c>
      <c r="D24" s="66">
        <v>10.067</v>
      </c>
      <c r="E24" s="66">
        <v>0</v>
      </c>
      <c r="F24" s="66">
        <v>2.0000000000000001E-4</v>
      </c>
    </row>
    <row r="25" spans="1:6" x14ac:dyDescent="0.2">
      <c r="A25" t="s">
        <v>51</v>
      </c>
      <c r="B25" s="66">
        <v>0.63949999999999996</v>
      </c>
      <c r="C25" s="66">
        <v>0.1222</v>
      </c>
      <c r="D25" s="66">
        <v>5.234</v>
      </c>
      <c r="E25" s="66">
        <v>0</v>
      </c>
      <c r="F25" s="66">
        <v>0</v>
      </c>
    </row>
    <row r="26" spans="1:6" x14ac:dyDescent="0.2">
      <c r="A26" t="s">
        <v>53</v>
      </c>
      <c r="B26" s="66">
        <v>-0.65669999999999995</v>
      </c>
      <c r="C26" s="66">
        <v>0.1431</v>
      </c>
      <c r="D26" s="66">
        <v>-4.5890000000000004</v>
      </c>
      <c r="E26" s="66">
        <v>0</v>
      </c>
      <c r="F26" s="66">
        <v>0</v>
      </c>
    </row>
    <row r="27" spans="1:6" x14ac:dyDescent="0.2">
      <c r="A27" t="s">
        <v>55</v>
      </c>
      <c r="B27" s="66">
        <v>0.61019999999999996</v>
      </c>
      <c r="C27" s="66">
        <v>0.12130000000000001</v>
      </c>
      <c r="D27" s="66">
        <v>5.03</v>
      </c>
      <c r="E27" s="66">
        <v>0</v>
      </c>
      <c r="F27" s="66">
        <v>1E-4</v>
      </c>
    </row>
    <row r="28" spans="1:6" x14ac:dyDescent="0.2">
      <c r="A28" t="s">
        <v>57</v>
      </c>
      <c r="B28" s="66">
        <v>9.64E-2</v>
      </c>
      <c r="C28" s="66">
        <v>3.7600000000000001E-2</v>
      </c>
      <c r="D28" s="66">
        <v>2.5609999999999999</v>
      </c>
      <c r="E28" s="66">
        <v>1.04E-2</v>
      </c>
      <c r="F28" s="66">
        <v>0</v>
      </c>
    </row>
    <row r="29" spans="1:6" x14ac:dyDescent="0.2">
      <c r="A29" t="s">
        <v>59</v>
      </c>
      <c r="B29" s="66">
        <v>-0.27050000000000002</v>
      </c>
      <c r="C29" s="66">
        <v>9.64E-2</v>
      </c>
      <c r="D29" s="66">
        <v>-2.806</v>
      </c>
      <c r="E29" s="66">
        <v>5.0000000000000001E-3</v>
      </c>
      <c r="F29" s="66">
        <v>0</v>
      </c>
    </row>
    <row r="30" spans="1:6" x14ac:dyDescent="0.2">
      <c r="A30" t="s">
        <v>69</v>
      </c>
      <c r="B30" s="66">
        <v>6.9900000000000004E-2</v>
      </c>
      <c r="C30" s="66">
        <v>3.1899999999999998E-2</v>
      </c>
      <c r="D30" s="66">
        <v>2.19</v>
      </c>
      <c r="E30" s="66">
        <v>2.8500000000000001E-2</v>
      </c>
      <c r="F30" s="66">
        <v>2.9999999999999997E-4</v>
      </c>
    </row>
    <row r="31" spans="1:6" x14ac:dyDescent="0.2">
      <c r="A31" t="s">
        <v>70</v>
      </c>
      <c r="B31" s="66">
        <v>0.74180000000000001</v>
      </c>
      <c r="C31" s="66">
        <v>0.41820000000000002</v>
      </c>
      <c r="D31" s="66">
        <v>1.774</v>
      </c>
      <c r="E31" s="66">
        <v>7.6100000000000001E-2</v>
      </c>
      <c r="F31" s="66">
        <v>1E-4</v>
      </c>
    </row>
    <row r="32" spans="1:6" x14ac:dyDescent="0.2">
      <c r="A32" t="s">
        <v>72</v>
      </c>
      <c r="B32" s="66">
        <v>-8.4650999999999996</v>
      </c>
      <c r="C32" s="66">
        <v>1.7185999999999999</v>
      </c>
      <c r="D32" s="66">
        <v>-4.9260000000000002</v>
      </c>
      <c r="E32" s="66">
        <v>0</v>
      </c>
      <c r="F32" s="66">
        <v>0</v>
      </c>
    </row>
    <row r="33" spans="1:6" x14ac:dyDescent="0.2">
      <c r="A33" t="s">
        <v>49</v>
      </c>
      <c r="B33" s="66">
        <v>0.93530000000000002</v>
      </c>
      <c r="C33" s="66">
        <v>0.1736</v>
      </c>
      <c r="D33" s="66">
        <v>5.3890000000000002</v>
      </c>
      <c r="E33" s="66">
        <v>0</v>
      </c>
      <c r="F33" s="66">
        <v>1E-4</v>
      </c>
    </row>
    <row r="34" spans="1:6" x14ac:dyDescent="0.2">
      <c r="A34" t="s">
        <v>51</v>
      </c>
      <c r="B34" s="66">
        <v>0.80930000000000002</v>
      </c>
      <c r="C34" s="66">
        <v>0.11310000000000001</v>
      </c>
      <c r="D34" s="66">
        <v>7.1559999999999997</v>
      </c>
      <c r="E34" s="66">
        <v>0</v>
      </c>
      <c r="F34" s="66">
        <v>0</v>
      </c>
    </row>
    <row r="35" spans="1:6" x14ac:dyDescent="0.2">
      <c r="A35" t="s">
        <v>53</v>
      </c>
      <c r="B35" s="66">
        <v>-8.5800000000000001E-2</v>
      </c>
      <c r="C35" s="66">
        <v>0.12189999999999999</v>
      </c>
      <c r="D35" s="66">
        <v>-0.70399999999999996</v>
      </c>
      <c r="E35" s="66">
        <v>0.48149999999999998</v>
      </c>
      <c r="F35" s="66">
        <v>-1E-4</v>
      </c>
    </row>
    <row r="36" spans="1:6" x14ac:dyDescent="0.2">
      <c r="A36" t="s">
        <v>55</v>
      </c>
      <c r="B36" s="66">
        <v>0.34599999999999997</v>
      </c>
      <c r="C36" s="66">
        <v>0.106</v>
      </c>
      <c r="D36" s="66">
        <v>3.2650000000000001</v>
      </c>
      <c r="E36" s="66">
        <v>1.1000000000000001E-3</v>
      </c>
      <c r="F36" s="66">
        <v>0</v>
      </c>
    </row>
    <row r="37" spans="1:6" x14ac:dyDescent="0.2">
      <c r="A37" t="s">
        <v>57</v>
      </c>
      <c r="B37" s="66">
        <v>4.7300000000000002E-2</v>
      </c>
      <c r="C37" s="66">
        <v>3.2000000000000001E-2</v>
      </c>
      <c r="D37" s="66">
        <v>1.478</v>
      </c>
      <c r="E37" s="66">
        <v>0.1394</v>
      </c>
      <c r="F37" s="66">
        <v>-2.0000000000000001E-4</v>
      </c>
    </row>
    <row r="38" spans="1:6" x14ac:dyDescent="0.2">
      <c r="A38" t="s">
        <v>59</v>
      </c>
      <c r="B38" s="66">
        <v>-0.16919999999999999</v>
      </c>
      <c r="C38" s="66">
        <v>9.5899999999999999E-2</v>
      </c>
      <c r="D38" s="66">
        <v>-1.764</v>
      </c>
      <c r="E38" s="66">
        <v>7.7700000000000005E-2</v>
      </c>
      <c r="F38" s="66">
        <v>1E-4</v>
      </c>
    </row>
    <row r="39" spans="1:6" x14ac:dyDescent="0.2">
      <c r="A39" t="s">
        <v>80</v>
      </c>
      <c r="B39" s="66">
        <v>0.64319999999999999</v>
      </c>
      <c r="C39" s="66">
        <v>0.24490000000000001</v>
      </c>
      <c r="D39" s="66">
        <v>2.6259999999999999</v>
      </c>
      <c r="E39" s="66">
        <v>8.6E-3</v>
      </c>
      <c r="F39" s="66">
        <v>0</v>
      </c>
    </row>
    <row r="40" spans="1:6" x14ac:dyDescent="0.2">
      <c r="A40" t="s">
        <v>82</v>
      </c>
      <c r="B40" s="66">
        <v>-3.1099999999999999E-2</v>
      </c>
      <c r="C40" s="66">
        <v>2.5899999999999999E-2</v>
      </c>
      <c r="D40" s="66">
        <v>-1.1990000000000001</v>
      </c>
      <c r="E40" s="66">
        <v>0.23039999999999999</v>
      </c>
      <c r="F40" s="66">
        <v>5.9999999999999995E-4</v>
      </c>
    </row>
    <row r="41" spans="1:6" x14ac:dyDescent="0.2">
      <c r="A41" t="s">
        <v>84</v>
      </c>
      <c r="B41" s="66">
        <v>-10.0441</v>
      </c>
      <c r="C41" s="66">
        <v>1.0551999999999999</v>
      </c>
      <c r="D41" s="66">
        <v>-9.5180000000000007</v>
      </c>
      <c r="E41" s="66">
        <v>0</v>
      </c>
      <c r="F41" s="66">
        <v>0</v>
      </c>
    </row>
    <row r="42" spans="1:6" x14ac:dyDescent="0.2">
      <c r="A42" t="s">
        <v>49</v>
      </c>
      <c r="B42" s="66">
        <v>1.0611999999999999</v>
      </c>
      <c r="C42" s="66">
        <v>0.1108</v>
      </c>
      <c r="D42" s="66">
        <v>9.5809999999999995</v>
      </c>
      <c r="E42" s="66">
        <v>0</v>
      </c>
      <c r="F42" s="66">
        <v>0</v>
      </c>
    </row>
    <row r="43" spans="1:6" x14ac:dyDescent="0.2">
      <c r="A43" t="s">
        <v>51</v>
      </c>
      <c r="B43" s="66">
        <v>0.94350000000000001</v>
      </c>
      <c r="C43" s="66">
        <v>8.0799999999999997E-2</v>
      </c>
      <c r="D43" s="66">
        <v>11.68</v>
      </c>
      <c r="E43" s="66">
        <v>0</v>
      </c>
      <c r="F43" s="66">
        <v>0</v>
      </c>
    </row>
    <row r="44" spans="1:6" x14ac:dyDescent="0.2">
      <c r="A44" t="s">
        <v>55</v>
      </c>
      <c r="B44" s="66">
        <v>0.47770000000000001</v>
      </c>
      <c r="C44" s="66">
        <v>0.1071</v>
      </c>
      <c r="D44" s="66">
        <v>4.46</v>
      </c>
      <c r="E44" s="66">
        <v>0</v>
      </c>
      <c r="F44" s="66">
        <v>0</v>
      </c>
    </row>
    <row r="45" spans="1:6" x14ac:dyDescent="0.2">
      <c r="A45" t="s">
        <v>89</v>
      </c>
      <c r="B45" s="66">
        <v>2.1396000000000002</v>
      </c>
      <c r="C45" s="66">
        <v>0.24679999999999999</v>
      </c>
      <c r="D45" s="66">
        <v>8.6709999999999994</v>
      </c>
      <c r="E45" s="66">
        <v>0</v>
      </c>
      <c r="F45" s="66">
        <v>0</v>
      </c>
    </row>
    <row r="46" spans="1:6" x14ac:dyDescent="0.2">
      <c r="A46" t="s">
        <v>91</v>
      </c>
      <c r="B46" s="66">
        <v>6.1672000000000002</v>
      </c>
      <c r="C46" s="66">
        <v>1.3141</v>
      </c>
      <c r="D46" s="66">
        <v>4.6929999999999996</v>
      </c>
      <c r="E46" s="66">
        <v>0</v>
      </c>
      <c r="F46" s="66">
        <v>0</v>
      </c>
    </row>
    <row r="47" spans="1:6" x14ac:dyDescent="0.2">
      <c r="A47" t="s">
        <v>92</v>
      </c>
      <c r="B47" s="66">
        <v>4.8212000000000002</v>
      </c>
      <c r="C47" s="66">
        <v>0.99750000000000005</v>
      </c>
      <c r="D47" s="66">
        <v>4.8330000000000002</v>
      </c>
      <c r="E47" s="66">
        <v>0</v>
      </c>
      <c r="F47" s="66">
        <v>-1E-4</v>
      </c>
    </row>
    <row r="48" spans="1:6" x14ac:dyDescent="0.2">
      <c r="A48" t="s">
        <v>93</v>
      </c>
      <c r="B48" s="66">
        <v>7.0162000000000004</v>
      </c>
      <c r="C48" s="66">
        <v>1.9238</v>
      </c>
      <c r="D48" s="66">
        <v>3.6469999999999998</v>
      </c>
      <c r="E48" s="66">
        <v>2.9999999999999997E-4</v>
      </c>
      <c r="F48" s="66">
        <v>0</v>
      </c>
    </row>
    <row r="49" spans="1:44" x14ac:dyDescent="0.2">
      <c r="A49" t="s">
        <v>94</v>
      </c>
      <c r="B49" s="66">
        <v>1.9389000000000001</v>
      </c>
      <c r="C49" s="66">
        <v>0.3342</v>
      </c>
      <c r="D49" s="66">
        <v>5.8019999999999996</v>
      </c>
      <c r="E49" s="66">
        <v>0</v>
      </c>
      <c r="F49" s="66">
        <v>-1E-4</v>
      </c>
    </row>
    <row r="50" spans="1:44" x14ac:dyDescent="0.2">
      <c r="A50" t="s">
        <v>95</v>
      </c>
      <c r="B50" s="66">
        <v>0.35589999999999999</v>
      </c>
      <c r="C50" s="66">
        <v>0.25769999999999998</v>
      </c>
      <c r="D50" s="66">
        <v>1.381</v>
      </c>
      <c r="E50" s="66">
        <v>0.1673</v>
      </c>
      <c r="F50" s="66">
        <v>0</v>
      </c>
    </row>
    <row r="51" spans="1:44" x14ac:dyDescent="0.2">
      <c r="A51" t="s">
        <v>96</v>
      </c>
      <c r="B51" s="66">
        <v>0.64339999999999997</v>
      </c>
      <c r="C51" s="66">
        <v>0.2319</v>
      </c>
      <c r="D51" s="66">
        <v>2.7749999999999999</v>
      </c>
      <c r="E51" s="66">
        <v>5.4999999999999997E-3</v>
      </c>
      <c r="F51" s="66">
        <v>0</v>
      </c>
    </row>
    <row r="52" spans="1:44" x14ac:dyDescent="0.2">
      <c r="A52" t="s">
        <v>97</v>
      </c>
      <c r="B52" s="66">
        <v>1.1158999999999999</v>
      </c>
      <c r="C52" s="66">
        <v>0.27900000000000003</v>
      </c>
      <c r="D52" s="66">
        <v>3.9990000000000001</v>
      </c>
      <c r="E52" s="66">
        <v>1E-4</v>
      </c>
      <c r="F52" s="66">
        <v>0</v>
      </c>
    </row>
    <row r="53" spans="1:44" x14ac:dyDescent="0.2">
      <c r="A53" t="s">
        <v>98</v>
      </c>
      <c r="B53" s="66">
        <v>0.96760000000000002</v>
      </c>
      <c r="C53" s="66">
        <v>0.2843</v>
      </c>
      <c r="D53" s="66">
        <v>3.403</v>
      </c>
      <c r="E53" s="66">
        <v>6.9999999999999999E-4</v>
      </c>
      <c r="F53" s="66">
        <v>0</v>
      </c>
    </row>
    <row r="54" spans="1:44" x14ac:dyDescent="0.2">
      <c r="A54" t="s">
        <v>99</v>
      </c>
      <c r="B54" s="66">
        <v>1.1654</v>
      </c>
      <c r="C54" s="66">
        <v>0.2581</v>
      </c>
      <c r="D54" s="66">
        <v>4.516</v>
      </c>
      <c r="E54" s="66">
        <v>0</v>
      </c>
      <c r="F54" s="66">
        <v>0</v>
      </c>
    </row>
    <row r="55" spans="1:44" x14ac:dyDescent="0.2">
      <c r="A55" t="s">
        <v>100</v>
      </c>
      <c r="B55" s="66">
        <v>4.0456000000000003</v>
      </c>
      <c r="C55" s="66">
        <v>0.48649999999999999</v>
      </c>
      <c r="D55" s="66">
        <v>8.3160000000000007</v>
      </c>
      <c r="E55" s="66">
        <v>0</v>
      </c>
      <c r="F55" s="66">
        <v>0</v>
      </c>
    </row>
    <row r="56" spans="1:44" x14ac:dyDescent="0.2">
      <c r="A56" t="s">
        <v>194</v>
      </c>
      <c r="B56" s="66">
        <v>2.2081</v>
      </c>
      <c r="C56" s="66">
        <v>0.36499999999999999</v>
      </c>
      <c r="D56" s="66">
        <v>6.0490000000000004</v>
      </c>
      <c r="E56" s="66">
        <v>0</v>
      </c>
      <c r="F56" s="66">
        <v>0</v>
      </c>
    </row>
    <row r="57" spans="1:44" x14ac:dyDescent="0.2">
      <c r="A57" t="s">
        <v>102</v>
      </c>
      <c r="B57" s="66">
        <v>1.6126</v>
      </c>
      <c r="C57" s="66">
        <v>0.29880000000000001</v>
      </c>
      <c r="D57" s="66">
        <v>5.3970000000000002</v>
      </c>
      <c r="E57" s="66">
        <v>0</v>
      </c>
      <c r="F57" s="66">
        <v>0</v>
      </c>
    </row>
    <row r="58" spans="1:44" x14ac:dyDescent="0.2">
      <c r="A58" t="s">
        <v>103</v>
      </c>
      <c r="B58" s="66">
        <v>0.99350000000000005</v>
      </c>
      <c r="C58" s="66">
        <v>0.26150000000000001</v>
      </c>
      <c r="D58" s="66">
        <v>3.7989999999999999</v>
      </c>
      <c r="E58" s="66">
        <v>1E-4</v>
      </c>
      <c r="F58" s="66">
        <v>0</v>
      </c>
    </row>
    <row r="60" spans="1:44" x14ac:dyDescent="0.2">
      <c r="A60" t="s">
        <v>186</v>
      </c>
      <c r="B60" t="s">
        <v>167</v>
      </c>
      <c r="C60" t="s">
        <v>164</v>
      </c>
      <c r="D60" t="s">
        <v>168</v>
      </c>
      <c r="E60" t="s">
        <v>169</v>
      </c>
    </row>
    <row r="61" spans="1:44" x14ac:dyDescent="0.2">
      <c r="B61">
        <v>1</v>
      </c>
      <c r="C61">
        <v>-0.998</v>
      </c>
      <c r="D61">
        <v>-0.154</v>
      </c>
      <c r="E61">
        <v>-0.6</v>
      </c>
      <c r="F61">
        <v>0.33500000000000002</v>
      </c>
      <c r="G61">
        <v>0.17299999999999999</v>
      </c>
      <c r="H61">
        <v>-0.46700000000000003</v>
      </c>
      <c r="I61">
        <v>0.58799999999999997</v>
      </c>
      <c r="J61">
        <v>-0.58899999999999997</v>
      </c>
      <c r="K61">
        <v>-0.19900000000000001</v>
      </c>
      <c r="L61">
        <v>-0.29899999999999999</v>
      </c>
      <c r="M61">
        <v>0.20200000000000001</v>
      </c>
      <c r="N61">
        <v>6.5000000000000002E-2</v>
      </c>
      <c r="O61">
        <v>-0.22500000000000001</v>
      </c>
      <c r="P61">
        <v>1.4E-2</v>
      </c>
      <c r="Q61">
        <v>-8.9999999999999993E-3</v>
      </c>
      <c r="R61">
        <v>7.4999999999999997E-2</v>
      </c>
      <c r="S61">
        <v>-7.6999999999999999E-2</v>
      </c>
      <c r="T61">
        <v>-4.3999999999999997E-2</v>
      </c>
      <c r="U61">
        <v>1.0999999999999999E-2</v>
      </c>
      <c r="V61">
        <v>8.0000000000000002E-3</v>
      </c>
      <c r="W61">
        <v>3.5999999999999997E-2</v>
      </c>
      <c r="X61">
        <v>-6.9000000000000006E-2</v>
      </c>
      <c r="Y61">
        <v>-6.2E-2</v>
      </c>
      <c r="Z61">
        <v>-2.1999999999999999E-2</v>
      </c>
      <c r="AA61">
        <v>0.219</v>
      </c>
      <c r="AB61">
        <v>-0.222</v>
      </c>
      <c r="AC61">
        <v>-0.1</v>
      </c>
      <c r="AD61">
        <v>7.3999999999999996E-2</v>
      </c>
      <c r="AE61">
        <v>9.6000000000000002E-2</v>
      </c>
      <c r="AF61">
        <v>0.13100000000000001</v>
      </c>
      <c r="AG61">
        <v>-4.5999999999999999E-2</v>
      </c>
      <c r="AH61">
        <v>-4.9000000000000002E-2</v>
      </c>
      <c r="AI61">
        <v>7.0000000000000001E-3</v>
      </c>
      <c r="AJ61">
        <v>0.13400000000000001</v>
      </c>
      <c r="AK61">
        <v>1.0999999999999999E-2</v>
      </c>
      <c r="AL61">
        <v>-1.2999999999999999E-2</v>
      </c>
      <c r="AM61">
        <v>1.2999999999999999E-2</v>
      </c>
      <c r="AN61">
        <v>-0.01</v>
      </c>
      <c r="AO61">
        <v>0.28499999999999998</v>
      </c>
      <c r="AP61">
        <v>8.0000000000000002E-3</v>
      </c>
      <c r="AQ61">
        <v>3.3000000000000002E-2</v>
      </c>
      <c r="AR61">
        <v>-3.0000000000000001E-3</v>
      </c>
    </row>
    <row r="62" spans="1:44" x14ac:dyDescent="0.2">
      <c r="B62">
        <v>-0.998</v>
      </c>
      <c r="C62">
        <v>1</v>
      </c>
      <c r="D62">
        <v>0.2</v>
      </c>
      <c r="E62">
        <v>0.58899999999999997</v>
      </c>
      <c r="F62">
        <v>-0.36099999999999999</v>
      </c>
      <c r="G62">
        <v>-0.215</v>
      </c>
      <c r="H62">
        <v>0.44800000000000001</v>
      </c>
      <c r="I62">
        <v>-0.59</v>
      </c>
      <c r="J62">
        <v>0.59499999999999997</v>
      </c>
      <c r="K62">
        <v>0.22700000000000001</v>
      </c>
      <c r="L62">
        <v>0.29399999999999998</v>
      </c>
      <c r="M62">
        <v>-0.219</v>
      </c>
      <c r="N62">
        <v>-9.1999999999999998E-2</v>
      </c>
      <c r="O62">
        <v>0.214</v>
      </c>
      <c r="P62">
        <v>-4.0000000000000001E-3</v>
      </c>
      <c r="Q62">
        <v>2.3E-2</v>
      </c>
      <c r="R62">
        <v>-7.6999999999999999E-2</v>
      </c>
      <c r="S62">
        <v>7.9000000000000001E-2</v>
      </c>
      <c r="T62">
        <v>0.05</v>
      </c>
      <c r="U62">
        <v>-6.0000000000000001E-3</v>
      </c>
      <c r="V62">
        <v>-7.0000000000000001E-3</v>
      </c>
      <c r="W62">
        <v>-0.05</v>
      </c>
      <c r="X62">
        <v>6.7000000000000004E-2</v>
      </c>
      <c r="Y62">
        <v>6.6000000000000003E-2</v>
      </c>
      <c r="Z62">
        <v>2.1999999999999999E-2</v>
      </c>
      <c r="AA62">
        <v>-0.221</v>
      </c>
      <c r="AB62">
        <v>0.22500000000000001</v>
      </c>
      <c r="AC62">
        <v>9.9000000000000005E-2</v>
      </c>
      <c r="AD62">
        <v>-8.5000000000000006E-2</v>
      </c>
      <c r="AE62">
        <v>-0.104</v>
      </c>
      <c r="AF62">
        <v>-0.13100000000000001</v>
      </c>
      <c r="AG62">
        <v>5.5E-2</v>
      </c>
      <c r="AH62">
        <v>5.1999999999999998E-2</v>
      </c>
      <c r="AI62">
        <v>6.0000000000000001E-3</v>
      </c>
      <c r="AJ62">
        <v>-0.10299999999999999</v>
      </c>
      <c r="AK62">
        <v>-8.9999999999999993E-3</v>
      </c>
      <c r="AL62">
        <v>1.6E-2</v>
      </c>
      <c r="AM62">
        <v>-8.0000000000000002E-3</v>
      </c>
      <c r="AN62">
        <v>8.9999999999999993E-3</v>
      </c>
      <c r="AO62">
        <v>-0.27600000000000002</v>
      </c>
      <c r="AP62">
        <v>-8.0000000000000002E-3</v>
      </c>
      <c r="AQ62">
        <v>-3.5999999999999997E-2</v>
      </c>
      <c r="AR62">
        <v>4.0000000000000001E-3</v>
      </c>
    </row>
    <row r="63" spans="1:44" x14ac:dyDescent="0.2">
      <c r="B63">
        <v>-0.154</v>
      </c>
      <c r="C63">
        <v>0.2</v>
      </c>
      <c r="D63">
        <v>1</v>
      </c>
      <c r="E63">
        <v>-0.127</v>
      </c>
      <c r="F63">
        <v>5.3999999999999999E-2</v>
      </c>
      <c r="G63">
        <v>-0.64400000000000002</v>
      </c>
      <c r="H63">
        <v>4.0000000000000001E-3</v>
      </c>
      <c r="I63">
        <v>-0.14099999999999999</v>
      </c>
      <c r="J63">
        <v>0.17199999999999999</v>
      </c>
      <c r="K63">
        <v>0.55600000000000005</v>
      </c>
      <c r="L63">
        <v>-6.9000000000000006E-2</v>
      </c>
      <c r="M63">
        <v>-0.186</v>
      </c>
      <c r="N63">
        <v>-0.371</v>
      </c>
      <c r="O63">
        <v>7.0000000000000007E-2</v>
      </c>
      <c r="P63">
        <v>0.151</v>
      </c>
      <c r="Q63">
        <v>0.27</v>
      </c>
      <c r="R63">
        <v>-5.7000000000000002E-2</v>
      </c>
      <c r="S63">
        <v>5.7000000000000002E-2</v>
      </c>
      <c r="T63">
        <v>2.4E-2</v>
      </c>
      <c r="U63">
        <v>2.4E-2</v>
      </c>
      <c r="V63">
        <v>7.4999999999999997E-2</v>
      </c>
      <c r="W63">
        <v>-0.17100000000000001</v>
      </c>
      <c r="X63">
        <v>4.2999999999999997E-2</v>
      </c>
      <c r="Y63">
        <v>7.4999999999999997E-2</v>
      </c>
      <c r="Z63">
        <v>9.8000000000000004E-2</v>
      </c>
      <c r="AA63">
        <v>-5.5E-2</v>
      </c>
      <c r="AB63">
        <v>0.06</v>
      </c>
      <c r="AC63">
        <v>0.14000000000000001</v>
      </c>
      <c r="AD63">
        <v>-7.0000000000000001E-3</v>
      </c>
      <c r="AE63">
        <v>-0.14799999999999999</v>
      </c>
      <c r="AF63">
        <v>-5.1999999999999998E-2</v>
      </c>
      <c r="AG63">
        <v>0.125</v>
      </c>
      <c r="AH63">
        <v>8.3000000000000004E-2</v>
      </c>
      <c r="AI63">
        <v>0.246</v>
      </c>
      <c r="AJ63">
        <v>0.33700000000000002</v>
      </c>
      <c r="AK63">
        <v>-2.3E-2</v>
      </c>
      <c r="AL63">
        <v>8.7999999999999995E-2</v>
      </c>
      <c r="AM63">
        <v>8.4000000000000005E-2</v>
      </c>
      <c r="AN63">
        <v>-3.6999999999999998E-2</v>
      </c>
      <c r="AO63">
        <v>1.6E-2</v>
      </c>
      <c r="AP63">
        <v>6.8000000000000005E-2</v>
      </c>
      <c r="AQ63">
        <v>-6.5000000000000002E-2</v>
      </c>
      <c r="AR63">
        <v>-1.6E-2</v>
      </c>
    </row>
    <row r="64" spans="1:44" x14ac:dyDescent="0.2">
      <c r="B64">
        <v>-0.6</v>
      </c>
      <c r="C64">
        <v>0.58899999999999997</v>
      </c>
      <c r="D64">
        <v>-0.127</v>
      </c>
      <c r="E64">
        <v>1</v>
      </c>
      <c r="F64">
        <v>-0.20799999999999999</v>
      </c>
      <c r="G64">
        <v>-2.9000000000000001E-2</v>
      </c>
      <c r="H64">
        <v>0.125</v>
      </c>
      <c r="I64">
        <v>-0.31</v>
      </c>
      <c r="J64">
        <v>0.30499999999999999</v>
      </c>
      <c r="K64">
        <v>-6.0000000000000001E-3</v>
      </c>
      <c r="L64">
        <v>0.39900000000000002</v>
      </c>
      <c r="M64">
        <v>-0.13400000000000001</v>
      </c>
      <c r="N64">
        <v>0.02</v>
      </c>
      <c r="O64">
        <v>6.2E-2</v>
      </c>
      <c r="P64">
        <v>-3.3000000000000002E-2</v>
      </c>
      <c r="Q64">
        <v>-1.2E-2</v>
      </c>
      <c r="R64">
        <v>-3.2000000000000001E-2</v>
      </c>
      <c r="S64">
        <v>3.6999999999999998E-2</v>
      </c>
      <c r="T64">
        <v>5.5E-2</v>
      </c>
      <c r="U64">
        <v>8.6999999999999994E-2</v>
      </c>
      <c r="V64">
        <v>-0.108</v>
      </c>
      <c r="W64">
        <v>-1E-3</v>
      </c>
      <c r="X64">
        <v>-3.5999999999999997E-2</v>
      </c>
      <c r="Y64">
        <v>5.2999999999999999E-2</v>
      </c>
      <c r="Z64">
        <v>-3.0000000000000001E-3</v>
      </c>
      <c r="AA64">
        <v>-1.6E-2</v>
      </c>
      <c r="AB64">
        <v>2.7E-2</v>
      </c>
      <c r="AC64">
        <v>3.5000000000000003E-2</v>
      </c>
      <c r="AD64">
        <v>-0.123</v>
      </c>
      <c r="AE64">
        <v>-0.14199999999999999</v>
      </c>
      <c r="AF64">
        <v>-2.1000000000000001E-2</v>
      </c>
      <c r="AG64">
        <v>3.4000000000000002E-2</v>
      </c>
      <c r="AH64">
        <v>-4.2000000000000003E-2</v>
      </c>
      <c r="AI64">
        <v>3.0000000000000001E-3</v>
      </c>
      <c r="AJ64">
        <v>-1.7999999999999999E-2</v>
      </c>
      <c r="AK64">
        <v>5.8000000000000003E-2</v>
      </c>
      <c r="AL64">
        <v>5.7000000000000002E-2</v>
      </c>
      <c r="AM64">
        <v>7.5999999999999998E-2</v>
      </c>
      <c r="AN64">
        <v>0.123</v>
      </c>
      <c r="AO64">
        <v>-0.15</v>
      </c>
      <c r="AP64">
        <v>-2.5999999999999999E-2</v>
      </c>
      <c r="AQ64">
        <v>4.4999999999999998E-2</v>
      </c>
      <c r="AR64">
        <v>6.8000000000000005E-2</v>
      </c>
    </row>
    <row r="65" spans="2:44" x14ac:dyDescent="0.2">
      <c r="B65">
        <v>0.33500000000000002</v>
      </c>
      <c r="C65">
        <v>-0.36099999999999999</v>
      </c>
      <c r="D65">
        <v>5.3999999999999999E-2</v>
      </c>
      <c r="E65">
        <v>-0.20799999999999999</v>
      </c>
      <c r="F65">
        <v>1</v>
      </c>
      <c r="G65">
        <v>-0.13600000000000001</v>
      </c>
      <c r="H65">
        <v>-8.4000000000000005E-2</v>
      </c>
      <c r="I65">
        <v>0.27700000000000002</v>
      </c>
      <c r="J65">
        <v>-0.28899999999999998</v>
      </c>
      <c r="K65">
        <v>-8.4000000000000005E-2</v>
      </c>
      <c r="L65">
        <v>-0.187</v>
      </c>
      <c r="M65">
        <v>0.40100000000000002</v>
      </c>
      <c r="N65">
        <v>-0.10199999999999999</v>
      </c>
      <c r="O65">
        <v>1.7999999999999999E-2</v>
      </c>
      <c r="P65">
        <v>-1E-3</v>
      </c>
      <c r="Q65">
        <v>4.4999999999999998E-2</v>
      </c>
      <c r="R65">
        <v>3.6999999999999998E-2</v>
      </c>
      <c r="S65">
        <v>-3.5000000000000003E-2</v>
      </c>
      <c r="T65">
        <v>5.0999999999999997E-2</v>
      </c>
      <c r="U65">
        <v>-0.10199999999999999</v>
      </c>
      <c r="V65">
        <v>0.16200000000000001</v>
      </c>
      <c r="W65">
        <v>-0.17799999999999999</v>
      </c>
      <c r="X65">
        <v>-1.2E-2</v>
      </c>
      <c r="Y65">
        <v>-6.6000000000000003E-2</v>
      </c>
      <c r="Z65">
        <v>-2.5000000000000001E-2</v>
      </c>
      <c r="AA65">
        <v>7.2999999999999995E-2</v>
      </c>
      <c r="AB65">
        <v>-9.7000000000000003E-2</v>
      </c>
      <c r="AC65">
        <v>-4.5999999999999999E-2</v>
      </c>
      <c r="AD65">
        <v>0.28699999999999998</v>
      </c>
      <c r="AE65">
        <v>-5.1999999999999998E-2</v>
      </c>
      <c r="AF65">
        <v>-2.1000000000000001E-2</v>
      </c>
      <c r="AG65">
        <v>-7.0000000000000001E-3</v>
      </c>
      <c r="AH65">
        <v>3.2000000000000001E-2</v>
      </c>
      <c r="AI65">
        <v>0.192</v>
      </c>
      <c r="AJ65">
        <v>-2.1999999999999999E-2</v>
      </c>
      <c r="AK65">
        <v>-3.2000000000000001E-2</v>
      </c>
      <c r="AL65">
        <v>4.0000000000000001E-3</v>
      </c>
      <c r="AM65">
        <v>-1.0999999999999999E-2</v>
      </c>
      <c r="AN65">
        <v>-3.2000000000000001E-2</v>
      </c>
      <c r="AO65">
        <v>0.28699999999999998</v>
      </c>
      <c r="AP65">
        <v>9.1999999999999998E-2</v>
      </c>
      <c r="AQ65">
        <v>-4.2999999999999997E-2</v>
      </c>
      <c r="AR65">
        <v>-6.0999999999999999E-2</v>
      </c>
    </row>
    <row r="66" spans="2:44" x14ac:dyDescent="0.2">
      <c r="B66">
        <v>0.17299999999999999</v>
      </c>
      <c r="C66">
        <v>-0.215</v>
      </c>
      <c r="D66">
        <v>-0.64400000000000002</v>
      </c>
      <c r="E66">
        <v>-2.9000000000000001E-2</v>
      </c>
      <c r="F66">
        <v>-0.13600000000000001</v>
      </c>
      <c r="G66">
        <v>1</v>
      </c>
      <c r="H66">
        <v>-0.20300000000000001</v>
      </c>
      <c r="I66">
        <v>0</v>
      </c>
      <c r="J66">
        <v>-2.8000000000000001E-2</v>
      </c>
      <c r="K66">
        <v>-0.36499999999999999</v>
      </c>
      <c r="L66">
        <v>6.3E-2</v>
      </c>
      <c r="M66">
        <v>1.9E-2</v>
      </c>
      <c r="N66">
        <v>0.63900000000000001</v>
      </c>
      <c r="O66">
        <v>-0.09</v>
      </c>
      <c r="P66">
        <v>-0.14499999999999999</v>
      </c>
      <c r="Q66">
        <v>-0.26200000000000001</v>
      </c>
      <c r="R66">
        <v>-5.3999999999999999E-2</v>
      </c>
      <c r="S66">
        <v>3.6999999999999998E-2</v>
      </c>
      <c r="T66">
        <v>-0.13600000000000001</v>
      </c>
      <c r="U66">
        <v>7.0000000000000007E-2</v>
      </c>
      <c r="V66">
        <v>-0.157</v>
      </c>
      <c r="W66">
        <v>0.44900000000000001</v>
      </c>
      <c r="X66">
        <v>0</v>
      </c>
      <c r="Y66">
        <v>-8.0000000000000002E-3</v>
      </c>
      <c r="Z66">
        <v>0.108</v>
      </c>
      <c r="AA66">
        <v>-7.1999999999999995E-2</v>
      </c>
      <c r="AB66">
        <v>7.3999999999999996E-2</v>
      </c>
      <c r="AC66">
        <v>0.121</v>
      </c>
      <c r="AD66">
        <v>-3.6999999999999998E-2</v>
      </c>
      <c r="AE66">
        <v>0.22700000000000001</v>
      </c>
      <c r="AF66">
        <v>1.4E-2</v>
      </c>
      <c r="AG66">
        <v>-5.7000000000000002E-2</v>
      </c>
      <c r="AH66">
        <v>-0.05</v>
      </c>
      <c r="AI66">
        <v>-0.20599999999999999</v>
      </c>
      <c r="AJ66">
        <v>-0.35199999999999998</v>
      </c>
      <c r="AK66">
        <v>-6.3E-2</v>
      </c>
      <c r="AL66">
        <v>-2.5999999999999999E-2</v>
      </c>
      <c r="AM66">
        <v>-8.8999999999999996E-2</v>
      </c>
      <c r="AN66">
        <v>1.0999999999999999E-2</v>
      </c>
      <c r="AO66">
        <v>-4.8000000000000001E-2</v>
      </c>
      <c r="AP66">
        <v>8.3000000000000004E-2</v>
      </c>
      <c r="AQ66">
        <v>2.1999999999999999E-2</v>
      </c>
      <c r="AR66">
        <v>2.1999999999999999E-2</v>
      </c>
    </row>
    <row r="67" spans="2:44" x14ac:dyDescent="0.2">
      <c r="B67">
        <v>-0.46700000000000003</v>
      </c>
      <c r="C67">
        <v>0.44800000000000001</v>
      </c>
      <c r="D67">
        <v>4.0000000000000001E-3</v>
      </c>
      <c r="E67">
        <v>0.125</v>
      </c>
      <c r="F67">
        <v>-8.4000000000000005E-2</v>
      </c>
      <c r="G67">
        <v>-0.20300000000000001</v>
      </c>
      <c r="H67">
        <v>1</v>
      </c>
      <c r="I67">
        <v>-0.16600000000000001</v>
      </c>
      <c r="J67">
        <v>0.155</v>
      </c>
      <c r="K67">
        <v>6.0999999999999999E-2</v>
      </c>
      <c r="L67">
        <v>0.04</v>
      </c>
      <c r="M67">
        <v>-3.0000000000000001E-3</v>
      </c>
      <c r="N67">
        <v>-6.9000000000000006E-2</v>
      </c>
      <c r="O67">
        <v>0.52700000000000002</v>
      </c>
      <c r="P67">
        <v>-2.5000000000000001E-2</v>
      </c>
      <c r="Q67">
        <v>6.2E-2</v>
      </c>
      <c r="R67">
        <v>-1.4E-2</v>
      </c>
      <c r="S67">
        <v>1.2E-2</v>
      </c>
      <c r="T67">
        <v>-1E-3</v>
      </c>
      <c r="U67">
        <v>-0.13700000000000001</v>
      </c>
      <c r="V67">
        <v>0.02</v>
      </c>
      <c r="W67">
        <v>-4.7E-2</v>
      </c>
      <c r="X67">
        <v>0.20200000000000001</v>
      </c>
      <c r="Y67">
        <v>-2.3E-2</v>
      </c>
      <c r="Z67">
        <v>2.7E-2</v>
      </c>
      <c r="AA67">
        <v>-0.01</v>
      </c>
      <c r="AB67">
        <v>5.0000000000000001E-3</v>
      </c>
      <c r="AC67">
        <v>0.04</v>
      </c>
      <c r="AD67">
        <v>3.7999999999999999E-2</v>
      </c>
      <c r="AE67">
        <v>-9.2999999999999999E-2</v>
      </c>
      <c r="AF67">
        <v>-0.13</v>
      </c>
      <c r="AG67">
        <v>-6.7000000000000004E-2</v>
      </c>
      <c r="AH67">
        <v>3.5999999999999997E-2</v>
      </c>
      <c r="AI67">
        <v>-3.6999999999999998E-2</v>
      </c>
      <c r="AJ67">
        <v>-0.17799999999999999</v>
      </c>
      <c r="AK67">
        <v>5.6000000000000001E-2</v>
      </c>
      <c r="AL67">
        <v>1.6E-2</v>
      </c>
      <c r="AM67">
        <v>-4.3999999999999997E-2</v>
      </c>
      <c r="AN67">
        <v>-2.9000000000000001E-2</v>
      </c>
      <c r="AO67">
        <v>-0.26100000000000001</v>
      </c>
      <c r="AP67">
        <v>-8.7999999999999995E-2</v>
      </c>
      <c r="AQ67">
        <v>5.5E-2</v>
      </c>
      <c r="AR67">
        <v>-3.1E-2</v>
      </c>
    </row>
    <row r="68" spans="2:44" x14ac:dyDescent="0.2">
      <c r="B68">
        <v>0.58799999999999997</v>
      </c>
      <c r="C68">
        <v>-0.59</v>
      </c>
      <c r="D68">
        <v>-0.14099999999999999</v>
      </c>
      <c r="E68">
        <v>-0.31</v>
      </c>
      <c r="F68">
        <v>0.27700000000000002</v>
      </c>
      <c r="G68">
        <v>0</v>
      </c>
      <c r="H68">
        <v>-0.16600000000000001</v>
      </c>
      <c r="I68">
        <v>1</v>
      </c>
      <c r="J68">
        <v>-0.996</v>
      </c>
      <c r="K68">
        <v>-0.28000000000000003</v>
      </c>
      <c r="L68">
        <v>-0.41499999999999998</v>
      </c>
      <c r="M68">
        <v>0.23300000000000001</v>
      </c>
      <c r="N68">
        <v>-9.1999999999999998E-2</v>
      </c>
      <c r="O68">
        <v>-0.20399999999999999</v>
      </c>
      <c r="P68">
        <v>0.09</v>
      </c>
      <c r="Q68">
        <v>0.26200000000000001</v>
      </c>
      <c r="R68">
        <v>0.183</v>
      </c>
      <c r="S68">
        <v>-0.188</v>
      </c>
      <c r="T68">
        <v>-7.0000000000000007E-2</v>
      </c>
      <c r="U68">
        <v>-9.9000000000000005E-2</v>
      </c>
      <c r="V68">
        <v>0.10199999999999999</v>
      </c>
      <c r="W68">
        <v>-4.2000000000000003E-2</v>
      </c>
      <c r="X68">
        <v>-5.0000000000000001E-3</v>
      </c>
      <c r="Y68">
        <v>-1.4E-2</v>
      </c>
      <c r="Z68">
        <v>-5.8000000000000003E-2</v>
      </c>
      <c r="AA68">
        <v>0.37</v>
      </c>
      <c r="AB68">
        <v>-0.38400000000000001</v>
      </c>
      <c r="AC68">
        <v>-0.23699999999999999</v>
      </c>
      <c r="AD68">
        <v>0.154</v>
      </c>
      <c r="AE68">
        <v>6.9000000000000006E-2</v>
      </c>
      <c r="AF68">
        <v>9.9000000000000005E-2</v>
      </c>
      <c r="AG68">
        <v>-5.8000000000000003E-2</v>
      </c>
      <c r="AH68">
        <v>-3.6999999999999998E-2</v>
      </c>
      <c r="AI68">
        <v>-0.154</v>
      </c>
      <c r="AJ68">
        <v>3.6999999999999998E-2</v>
      </c>
      <c r="AK68">
        <v>6.2E-2</v>
      </c>
      <c r="AL68">
        <v>1.4999999999999999E-2</v>
      </c>
      <c r="AM68">
        <v>8.5000000000000006E-2</v>
      </c>
      <c r="AN68">
        <v>-2.5999999999999999E-2</v>
      </c>
      <c r="AO68">
        <v>0.157</v>
      </c>
      <c r="AP68">
        <v>-0.114</v>
      </c>
      <c r="AQ68">
        <v>6.9000000000000006E-2</v>
      </c>
      <c r="AR68">
        <v>-3.9E-2</v>
      </c>
    </row>
    <row r="69" spans="2:44" x14ac:dyDescent="0.2">
      <c r="B69">
        <v>-0.58899999999999997</v>
      </c>
      <c r="C69">
        <v>0.59499999999999997</v>
      </c>
      <c r="D69">
        <v>0.17199999999999999</v>
      </c>
      <c r="E69">
        <v>0.30499999999999999</v>
      </c>
      <c r="F69">
        <v>-0.28899999999999998</v>
      </c>
      <c r="G69">
        <v>-2.8000000000000001E-2</v>
      </c>
      <c r="H69">
        <v>0.155</v>
      </c>
      <c r="I69">
        <v>-0.996</v>
      </c>
      <c r="J69">
        <v>1</v>
      </c>
      <c r="K69">
        <v>0.31900000000000001</v>
      </c>
      <c r="L69">
        <v>0.40500000000000003</v>
      </c>
      <c r="M69">
        <v>-0.28499999999999998</v>
      </c>
      <c r="N69">
        <v>4.8000000000000001E-2</v>
      </c>
      <c r="O69">
        <v>0.17899999999999999</v>
      </c>
      <c r="P69">
        <v>-9.7000000000000003E-2</v>
      </c>
      <c r="Q69">
        <v>-0.24</v>
      </c>
      <c r="R69">
        <v>-0.188</v>
      </c>
      <c r="S69">
        <v>0.19400000000000001</v>
      </c>
      <c r="T69">
        <v>7.9000000000000001E-2</v>
      </c>
      <c r="U69">
        <v>0.10199999999999999</v>
      </c>
      <c r="V69">
        <v>-0.106</v>
      </c>
      <c r="W69">
        <v>3.1E-2</v>
      </c>
      <c r="X69">
        <v>-1E-3</v>
      </c>
      <c r="Y69">
        <v>1.7999999999999999E-2</v>
      </c>
      <c r="Z69">
        <v>0.06</v>
      </c>
      <c r="AA69">
        <v>-0.38300000000000001</v>
      </c>
      <c r="AB69">
        <v>0.39700000000000002</v>
      </c>
      <c r="AC69">
        <v>0.24399999999999999</v>
      </c>
      <c r="AD69">
        <v>-0.157</v>
      </c>
      <c r="AE69">
        <v>-7.5999999999999998E-2</v>
      </c>
      <c r="AF69">
        <v>-0.1</v>
      </c>
      <c r="AG69">
        <v>6.4000000000000001E-2</v>
      </c>
      <c r="AH69">
        <v>3.7999999999999999E-2</v>
      </c>
      <c r="AI69">
        <v>0.158</v>
      </c>
      <c r="AJ69">
        <v>-2.1999999999999999E-2</v>
      </c>
      <c r="AK69">
        <v>-5.8000000000000003E-2</v>
      </c>
      <c r="AL69">
        <v>-1.4999999999999999E-2</v>
      </c>
      <c r="AM69">
        <v>-7.1999999999999995E-2</v>
      </c>
      <c r="AN69">
        <v>0.03</v>
      </c>
      <c r="AO69">
        <v>-0.158</v>
      </c>
      <c r="AP69">
        <v>0.112</v>
      </c>
      <c r="AQ69">
        <v>-6.4000000000000001E-2</v>
      </c>
      <c r="AR69">
        <v>3.1E-2</v>
      </c>
    </row>
    <row r="70" spans="2:44" x14ac:dyDescent="0.2">
      <c r="B70">
        <v>-0.19900000000000001</v>
      </c>
      <c r="C70">
        <v>0.22700000000000001</v>
      </c>
      <c r="D70">
        <v>0.55600000000000005</v>
      </c>
      <c r="E70">
        <v>-6.0000000000000001E-3</v>
      </c>
      <c r="F70">
        <v>-8.4000000000000005E-2</v>
      </c>
      <c r="G70">
        <v>-0.36499999999999999</v>
      </c>
      <c r="H70">
        <v>6.0999999999999999E-2</v>
      </c>
      <c r="I70">
        <v>-0.28000000000000003</v>
      </c>
      <c r="J70">
        <v>0.31900000000000001</v>
      </c>
      <c r="K70">
        <v>1</v>
      </c>
      <c r="L70">
        <v>-0.13900000000000001</v>
      </c>
      <c r="M70">
        <v>-0.13500000000000001</v>
      </c>
      <c r="N70">
        <v>-0.436</v>
      </c>
      <c r="O70">
        <v>-2.3E-2</v>
      </c>
      <c r="P70">
        <v>0.28899999999999998</v>
      </c>
      <c r="Q70">
        <v>0.155</v>
      </c>
      <c r="R70">
        <v>-8.4000000000000005E-2</v>
      </c>
      <c r="S70">
        <v>9.1999999999999998E-2</v>
      </c>
      <c r="T70">
        <v>0.22800000000000001</v>
      </c>
      <c r="U70">
        <v>-8.1000000000000003E-2</v>
      </c>
      <c r="V70">
        <v>6.0999999999999999E-2</v>
      </c>
      <c r="W70">
        <v>-0.14899999999999999</v>
      </c>
      <c r="X70">
        <v>-2E-3</v>
      </c>
      <c r="Y70">
        <v>0.05</v>
      </c>
      <c r="Z70">
        <v>7.1999999999999995E-2</v>
      </c>
      <c r="AA70">
        <v>-0.20799999999999999</v>
      </c>
      <c r="AB70">
        <v>0.21099999999999999</v>
      </c>
      <c r="AC70">
        <v>0.317</v>
      </c>
      <c r="AD70">
        <v>7.0000000000000001E-3</v>
      </c>
      <c r="AE70">
        <v>-0.17799999999999999</v>
      </c>
      <c r="AF70">
        <v>-0.184</v>
      </c>
      <c r="AG70">
        <v>0.13100000000000001</v>
      </c>
      <c r="AH70">
        <v>4.7E-2</v>
      </c>
      <c r="AI70">
        <v>0.19</v>
      </c>
      <c r="AJ70">
        <v>0.19</v>
      </c>
      <c r="AK70">
        <v>-3.2000000000000001E-2</v>
      </c>
      <c r="AL70">
        <v>7.0000000000000001E-3</v>
      </c>
      <c r="AM70">
        <v>9.4E-2</v>
      </c>
      <c r="AN70">
        <v>-5.5E-2</v>
      </c>
      <c r="AO70">
        <v>-2.3E-2</v>
      </c>
      <c r="AP70">
        <v>0.185</v>
      </c>
      <c r="AQ70">
        <v>-6.4000000000000001E-2</v>
      </c>
      <c r="AR70">
        <v>-1.7000000000000001E-2</v>
      </c>
    </row>
    <row r="71" spans="2:44" x14ac:dyDescent="0.2">
      <c r="B71">
        <v>-0.29899999999999999</v>
      </c>
      <c r="C71">
        <v>0.29399999999999998</v>
      </c>
      <c r="D71">
        <v>-6.9000000000000006E-2</v>
      </c>
      <c r="E71">
        <v>0.39900000000000002</v>
      </c>
      <c r="F71">
        <v>-0.187</v>
      </c>
      <c r="G71">
        <v>6.3E-2</v>
      </c>
      <c r="H71">
        <v>0.04</v>
      </c>
      <c r="I71">
        <v>-0.41499999999999998</v>
      </c>
      <c r="J71">
        <v>0.40500000000000003</v>
      </c>
      <c r="K71">
        <v>-0.13900000000000001</v>
      </c>
      <c r="L71">
        <v>1</v>
      </c>
      <c r="M71">
        <v>-0.02</v>
      </c>
      <c r="N71">
        <v>-4.3999999999999997E-2</v>
      </c>
      <c r="O71">
        <v>-0.20100000000000001</v>
      </c>
      <c r="P71">
        <v>-0.224</v>
      </c>
      <c r="Q71">
        <v>-0.13100000000000001</v>
      </c>
      <c r="R71">
        <v>-0.111</v>
      </c>
      <c r="S71">
        <v>0.111</v>
      </c>
      <c r="T71">
        <v>-0.113</v>
      </c>
      <c r="U71">
        <v>0.26300000000000001</v>
      </c>
      <c r="V71">
        <v>-0.14599999999999999</v>
      </c>
      <c r="W71">
        <v>2.1999999999999999E-2</v>
      </c>
      <c r="X71">
        <v>-5.8999999999999997E-2</v>
      </c>
      <c r="Y71">
        <v>4.1000000000000002E-2</v>
      </c>
      <c r="Z71">
        <v>4.3999999999999997E-2</v>
      </c>
      <c r="AA71">
        <v>-4.2999999999999997E-2</v>
      </c>
      <c r="AB71">
        <v>5.3999999999999999E-2</v>
      </c>
      <c r="AC71">
        <v>-4.7E-2</v>
      </c>
      <c r="AD71">
        <v>-0.14499999999999999</v>
      </c>
      <c r="AE71">
        <v>-0.06</v>
      </c>
      <c r="AF71">
        <v>0.11700000000000001</v>
      </c>
      <c r="AG71">
        <v>4.2000000000000003E-2</v>
      </c>
      <c r="AH71">
        <v>-5.0000000000000001E-3</v>
      </c>
      <c r="AI71">
        <v>-3.3000000000000002E-2</v>
      </c>
      <c r="AJ71">
        <v>5.6000000000000001E-2</v>
      </c>
      <c r="AK71">
        <v>7.9000000000000001E-2</v>
      </c>
      <c r="AL71">
        <v>2.3E-2</v>
      </c>
      <c r="AM71">
        <v>-0.10199999999999999</v>
      </c>
      <c r="AN71">
        <v>-2.5999999999999999E-2</v>
      </c>
      <c r="AO71">
        <v>-3.5999999999999997E-2</v>
      </c>
      <c r="AP71">
        <v>-0.11</v>
      </c>
      <c r="AQ71">
        <v>-6.7000000000000004E-2</v>
      </c>
      <c r="AR71">
        <v>0.05</v>
      </c>
    </row>
    <row r="72" spans="2:44" x14ac:dyDescent="0.2">
      <c r="B72">
        <v>0.20200000000000001</v>
      </c>
      <c r="C72">
        <v>-0.219</v>
      </c>
      <c r="D72">
        <v>-0.186</v>
      </c>
      <c r="E72">
        <v>-0.13400000000000001</v>
      </c>
      <c r="F72">
        <v>0.40100000000000002</v>
      </c>
      <c r="G72">
        <v>1.9E-2</v>
      </c>
      <c r="H72">
        <v>-3.0000000000000001E-3</v>
      </c>
      <c r="I72">
        <v>0.23300000000000001</v>
      </c>
      <c r="J72">
        <v>-0.28499999999999998</v>
      </c>
      <c r="K72">
        <v>-0.13500000000000001</v>
      </c>
      <c r="L72">
        <v>-0.02</v>
      </c>
      <c r="M72">
        <v>1</v>
      </c>
      <c r="N72">
        <v>-4.1000000000000002E-2</v>
      </c>
      <c r="O72">
        <v>-5.6000000000000001E-2</v>
      </c>
      <c r="P72">
        <v>-4.8000000000000001E-2</v>
      </c>
      <c r="Q72">
        <v>-0.314</v>
      </c>
      <c r="R72">
        <v>8.8999999999999996E-2</v>
      </c>
      <c r="S72">
        <v>-8.3000000000000004E-2</v>
      </c>
      <c r="T72">
        <v>0.128</v>
      </c>
      <c r="U72">
        <v>-0.125</v>
      </c>
      <c r="V72">
        <v>0.11899999999999999</v>
      </c>
      <c r="W72">
        <v>-0.11799999999999999</v>
      </c>
      <c r="X72">
        <v>7.9000000000000001E-2</v>
      </c>
      <c r="Y72">
        <v>-5.0999999999999997E-2</v>
      </c>
      <c r="Z72">
        <v>-0.16900000000000001</v>
      </c>
      <c r="AA72">
        <v>0.15</v>
      </c>
      <c r="AB72">
        <v>-0.16600000000000001</v>
      </c>
      <c r="AC72">
        <v>-0.124</v>
      </c>
      <c r="AD72">
        <v>0.21199999999999999</v>
      </c>
      <c r="AE72">
        <v>-4.1000000000000002E-2</v>
      </c>
      <c r="AF72">
        <v>-5.3999999999999999E-2</v>
      </c>
      <c r="AG72">
        <v>2.1000000000000001E-2</v>
      </c>
      <c r="AH72">
        <v>1E-3</v>
      </c>
      <c r="AI72">
        <v>0.10299999999999999</v>
      </c>
      <c r="AJ72">
        <v>-5.5E-2</v>
      </c>
      <c r="AK72">
        <v>-4.3999999999999997E-2</v>
      </c>
      <c r="AL72">
        <v>-1.4E-2</v>
      </c>
      <c r="AM72">
        <v>-0.14799999999999999</v>
      </c>
      <c r="AN72">
        <v>-7.1999999999999995E-2</v>
      </c>
      <c r="AO72">
        <v>0.245</v>
      </c>
      <c r="AP72">
        <v>5.3999999999999999E-2</v>
      </c>
      <c r="AQ72">
        <v>-0.14499999999999999</v>
      </c>
      <c r="AR72">
        <v>2.3E-2</v>
      </c>
    </row>
    <row r="73" spans="2:44" x14ac:dyDescent="0.2">
      <c r="B73">
        <v>6.5000000000000002E-2</v>
      </c>
      <c r="C73">
        <v>-9.1999999999999998E-2</v>
      </c>
      <c r="D73">
        <v>-0.371</v>
      </c>
      <c r="E73">
        <v>0.02</v>
      </c>
      <c r="F73">
        <v>-0.10199999999999999</v>
      </c>
      <c r="G73">
        <v>0.63900000000000001</v>
      </c>
      <c r="H73">
        <v>-6.9000000000000006E-2</v>
      </c>
      <c r="I73">
        <v>-9.1999999999999998E-2</v>
      </c>
      <c r="J73">
        <v>4.8000000000000001E-2</v>
      </c>
      <c r="K73">
        <v>-0.436</v>
      </c>
      <c r="L73">
        <v>-4.3999999999999997E-2</v>
      </c>
      <c r="M73">
        <v>-4.1000000000000002E-2</v>
      </c>
      <c r="N73">
        <v>1</v>
      </c>
      <c r="O73">
        <v>7.6999999999999999E-2</v>
      </c>
      <c r="P73">
        <v>-0.161</v>
      </c>
      <c r="Q73">
        <v>-0.185</v>
      </c>
      <c r="R73">
        <v>-8.4000000000000005E-2</v>
      </c>
      <c r="S73">
        <v>6.6000000000000003E-2</v>
      </c>
      <c r="T73">
        <v>-0.15</v>
      </c>
      <c r="U73">
        <v>3.6999999999999998E-2</v>
      </c>
      <c r="V73">
        <v>-9.6000000000000002E-2</v>
      </c>
      <c r="W73">
        <v>0.442</v>
      </c>
      <c r="X73">
        <v>-7.0000000000000001E-3</v>
      </c>
      <c r="Y73">
        <v>-1E-3</v>
      </c>
      <c r="Z73">
        <v>0.16900000000000001</v>
      </c>
      <c r="AA73">
        <v>-0.13200000000000001</v>
      </c>
      <c r="AB73">
        <v>0.14299999999999999</v>
      </c>
      <c r="AC73">
        <v>0.24299999999999999</v>
      </c>
      <c r="AD73">
        <v>-0.112</v>
      </c>
      <c r="AE73">
        <v>0.19600000000000001</v>
      </c>
      <c r="AF73">
        <v>-0.17399999999999999</v>
      </c>
      <c r="AG73">
        <v>3.7999999999999999E-2</v>
      </c>
      <c r="AH73">
        <v>-8.1000000000000003E-2</v>
      </c>
      <c r="AI73">
        <v>-6.2E-2</v>
      </c>
      <c r="AJ73">
        <v>-0.22600000000000001</v>
      </c>
      <c r="AK73">
        <v>3.0000000000000001E-3</v>
      </c>
      <c r="AL73">
        <v>0.10299999999999999</v>
      </c>
      <c r="AM73">
        <v>0.05</v>
      </c>
      <c r="AN73">
        <v>8.2000000000000003E-2</v>
      </c>
      <c r="AO73">
        <v>-6.9000000000000006E-2</v>
      </c>
      <c r="AP73">
        <v>0.16300000000000001</v>
      </c>
      <c r="AQ73">
        <v>8.2000000000000003E-2</v>
      </c>
      <c r="AR73">
        <v>3.6999999999999998E-2</v>
      </c>
    </row>
    <row r="74" spans="2:44" x14ac:dyDescent="0.2">
      <c r="B74">
        <v>-0.22500000000000001</v>
      </c>
      <c r="C74">
        <v>0.214</v>
      </c>
      <c r="D74">
        <v>7.0000000000000007E-2</v>
      </c>
      <c r="E74">
        <v>6.2E-2</v>
      </c>
      <c r="F74">
        <v>1.7999999999999999E-2</v>
      </c>
      <c r="G74">
        <v>-0.09</v>
      </c>
      <c r="H74">
        <v>0.52700000000000002</v>
      </c>
      <c r="I74">
        <v>-0.20399999999999999</v>
      </c>
      <c r="J74">
        <v>0.17899999999999999</v>
      </c>
      <c r="K74">
        <v>-2.3E-2</v>
      </c>
      <c r="L74">
        <v>-0.20100000000000001</v>
      </c>
      <c r="M74">
        <v>-5.6000000000000001E-2</v>
      </c>
      <c r="N74">
        <v>7.6999999999999999E-2</v>
      </c>
      <c r="O74">
        <v>1</v>
      </c>
      <c r="P74">
        <v>7.0000000000000007E-2</v>
      </c>
      <c r="Q74">
        <v>2.1999999999999999E-2</v>
      </c>
      <c r="R74">
        <v>1.9E-2</v>
      </c>
      <c r="S74">
        <v>-2.3E-2</v>
      </c>
      <c r="T74">
        <v>1.4999999999999999E-2</v>
      </c>
      <c r="U74">
        <v>-0.14299999999999999</v>
      </c>
      <c r="V74">
        <v>7.8E-2</v>
      </c>
      <c r="W74">
        <v>-3.5999999999999997E-2</v>
      </c>
      <c r="X74">
        <v>0.26600000000000001</v>
      </c>
      <c r="Y74">
        <v>-3.7999999999999999E-2</v>
      </c>
      <c r="Z74">
        <v>-1.0999999999999999E-2</v>
      </c>
      <c r="AA74">
        <v>5.2999999999999999E-2</v>
      </c>
      <c r="AB74">
        <v>-0.05</v>
      </c>
      <c r="AC74">
        <v>-7.0000000000000001E-3</v>
      </c>
      <c r="AD74">
        <v>-5.0000000000000001E-3</v>
      </c>
      <c r="AE74">
        <v>-7.2999999999999995E-2</v>
      </c>
      <c r="AF74">
        <v>-9.2999999999999999E-2</v>
      </c>
      <c r="AG74">
        <v>-0.13300000000000001</v>
      </c>
      <c r="AH74">
        <v>0.10299999999999999</v>
      </c>
      <c r="AI74">
        <v>0.06</v>
      </c>
      <c r="AJ74">
        <v>-0.122</v>
      </c>
      <c r="AK74">
        <v>-8.0000000000000002E-3</v>
      </c>
      <c r="AL74">
        <v>-3.6999999999999998E-2</v>
      </c>
      <c r="AM74">
        <v>-2.7E-2</v>
      </c>
      <c r="AN74">
        <v>-0.01</v>
      </c>
      <c r="AO74">
        <v>-0.13400000000000001</v>
      </c>
      <c r="AP74">
        <v>-6.6000000000000003E-2</v>
      </c>
      <c r="AQ74">
        <v>2.8000000000000001E-2</v>
      </c>
      <c r="AR74">
        <v>-3.0000000000000001E-3</v>
      </c>
    </row>
    <row r="75" spans="2:44" x14ac:dyDescent="0.2">
      <c r="B75">
        <v>1.4E-2</v>
      </c>
      <c r="C75">
        <v>-4.0000000000000001E-3</v>
      </c>
      <c r="D75">
        <v>0.151</v>
      </c>
      <c r="E75">
        <v>-3.3000000000000002E-2</v>
      </c>
      <c r="F75">
        <v>-1E-3</v>
      </c>
      <c r="G75">
        <v>-0.14499999999999999</v>
      </c>
      <c r="H75">
        <v>-2.5000000000000001E-2</v>
      </c>
      <c r="I75">
        <v>0.09</v>
      </c>
      <c r="J75">
        <v>-9.7000000000000003E-2</v>
      </c>
      <c r="K75">
        <v>0.28899999999999998</v>
      </c>
      <c r="L75">
        <v>-0.224</v>
      </c>
      <c r="M75">
        <v>-4.8000000000000001E-2</v>
      </c>
      <c r="N75">
        <v>-0.161</v>
      </c>
      <c r="O75">
        <v>7.0000000000000007E-2</v>
      </c>
      <c r="P75">
        <v>1</v>
      </c>
      <c r="Q75">
        <v>8.5999999999999993E-2</v>
      </c>
      <c r="R75">
        <v>5.8000000000000003E-2</v>
      </c>
      <c r="S75">
        <v>-5.5E-2</v>
      </c>
      <c r="T75">
        <v>-4.9000000000000002E-2</v>
      </c>
      <c r="U75">
        <v>-1.0999999999999999E-2</v>
      </c>
      <c r="V75">
        <v>7.8E-2</v>
      </c>
      <c r="W75">
        <v>-6.2E-2</v>
      </c>
      <c r="X75">
        <v>-0.13</v>
      </c>
      <c r="Y75">
        <v>-3.1E-2</v>
      </c>
      <c r="Z75">
        <v>8.9999999999999993E-3</v>
      </c>
      <c r="AA75">
        <v>0.16200000000000001</v>
      </c>
      <c r="AB75">
        <v>-0.159</v>
      </c>
      <c r="AC75">
        <v>-7.2999999999999995E-2</v>
      </c>
      <c r="AD75">
        <v>-3.6999999999999998E-2</v>
      </c>
      <c r="AE75">
        <v>-6.8000000000000005E-2</v>
      </c>
      <c r="AF75">
        <v>0.09</v>
      </c>
      <c r="AG75">
        <v>-4.8000000000000001E-2</v>
      </c>
      <c r="AH75">
        <v>2E-3</v>
      </c>
      <c r="AI75">
        <v>-0.01</v>
      </c>
      <c r="AJ75">
        <v>0.108</v>
      </c>
      <c r="AK75">
        <v>-0.106</v>
      </c>
      <c r="AL75">
        <v>-3.0000000000000001E-3</v>
      </c>
      <c r="AM75">
        <v>-9.4E-2</v>
      </c>
      <c r="AN75">
        <v>-9.1999999999999998E-2</v>
      </c>
      <c r="AO75">
        <v>-5.0999999999999997E-2</v>
      </c>
      <c r="AP75">
        <v>8.7999999999999995E-2</v>
      </c>
      <c r="AQ75">
        <v>6.3E-2</v>
      </c>
      <c r="AR75">
        <v>0.13</v>
      </c>
    </row>
    <row r="76" spans="2:44" x14ac:dyDescent="0.2">
      <c r="B76">
        <v>-8.9999999999999993E-3</v>
      </c>
      <c r="C76">
        <v>2.3E-2</v>
      </c>
      <c r="D76">
        <v>0.27</v>
      </c>
      <c r="E76">
        <v>-1.2E-2</v>
      </c>
      <c r="F76">
        <v>4.4999999999999998E-2</v>
      </c>
      <c r="G76">
        <v>-0.26200000000000001</v>
      </c>
      <c r="H76">
        <v>6.2E-2</v>
      </c>
      <c r="I76">
        <v>0.26200000000000001</v>
      </c>
      <c r="J76">
        <v>-0.24</v>
      </c>
      <c r="K76">
        <v>0.155</v>
      </c>
      <c r="L76">
        <v>-0.13100000000000001</v>
      </c>
      <c r="M76">
        <v>-0.314</v>
      </c>
      <c r="N76">
        <v>-0.185</v>
      </c>
      <c r="O76">
        <v>2.1999999999999999E-2</v>
      </c>
      <c r="P76">
        <v>8.5999999999999993E-2</v>
      </c>
      <c r="Q76">
        <v>1</v>
      </c>
      <c r="R76">
        <v>2.7E-2</v>
      </c>
      <c r="S76">
        <v>-3.7999999999999999E-2</v>
      </c>
      <c r="T76">
        <v>-7.6999999999999999E-2</v>
      </c>
      <c r="U76">
        <v>-1.2999999999999999E-2</v>
      </c>
      <c r="V76">
        <v>0.17599999999999999</v>
      </c>
      <c r="W76">
        <v>-0.06</v>
      </c>
      <c r="X76">
        <v>-2.8000000000000001E-2</v>
      </c>
      <c r="Y76">
        <v>3.6999999999999998E-2</v>
      </c>
      <c r="Z76">
        <v>9.9000000000000005E-2</v>
      </c>
      <c r="AA76">
        <v>5.8000000000000003E-2</v>
      </c>
      <c r="AB76">
        <v>-5.1999999999999998E-2</v>
      </c>
      <c r="AC76">
        <v>-3.3000000000000002E-2</v>
      </c>
      <c r="AD76">
        <v>-0.04</v>
      </c>
      <c r="AE76">
        <v>-0.04</v>
      </c>
      <c r="AF76">
        <v>0.13700000000000001</v>
      </c>
      <c r="AG76">
        <v>-2.9000000000000001E-2</v>
      </c>
      <c r="AH76">
        <v>-2E-3</v>
      </c>
      <c r="AI76">
        <v>-0.11</v>
      </c>
      <c r="AJ76">
        <v>0.13200000000000001</v>
      </c>
      <c r="AK76">
        <v>7.2999999999999995E-2</v>
      </c>
      <c r="AL76">
        <v>-3.3000000000000002E-2</v>
      </c>
      <c r="AM76">
        <v>0.113</v>
      </c>
      <c r="AN76">
        <v>-7.0999999999999994E-2</v>
      </c>
      <c r="AO76">
        <v>2.4E-2</v>
      </c>
      <c r="AP76">
        <v>-8.8999999999999996E-2</v>
      </c>
      <c r="AQ76">
        <v>-2.5000000000000001E-2</v>
      </c>
      <c r="AR76">
        <v>-3.5000000000000003E-2</v>
      </c>
    </row>
    <row r="77" spans="2:44" x14ac:dyDescent="0.2">
      <c r="B77">
        <v>7.4999999999999997E-2</v>
      </c>
      <c r="C77">
        <v>-7.6999999999999999E-2</v>
      </c>
      <c r="D77">
        <v>-5.7000000000000002E-2</v>
      </c>
      <c r="E77">
        <v>-3.2000000000000001E-2</v>
      </c>
      <c r="F77">
        <v>3.6999999999999998E-2</v>
      </c>
      <c r="G77">
        <v>-5.3999999999999999E-2</v>
      </c>
      <c r="H77">
        <v>-1.4E-2</v>
      </c>
      <c r="I77">
        <v>0.183</v>
      </c>
      <c r="J77">
        <v>-0.188</v>
      </c>
      <c r="K77">
        <v>-8.4000000000000005E-2</v>
      </c>
      <c r="L77">
        <v>-0.111</v>
      </c>
      <c r="M77">
        <v>8.8999999999999996E-2</v>
      </c>
      <c r="N77">
        <v>-8.4000000000000005E-2</v>
      </c>
      <c r="O77">
        <v>1.9E-2</v>
      </c>
      <c r="P77">
        <v>5.8000000000000003E-2</v>
      </c>
      <c r="Q77">
        <v>2.7E-2</v>
      </c>
      <c r="R77">
        <v>1</v>
      </c>
      <c r="S77">
        <v>-0.995</v>
      </c>
      <c r="T77">
        <v>0.02</v>
      </c>
      <c r="U77">
        <v>-0.52</v>
      </c>
      <c r="V77">
        <v>0.373</v>
      </c>
      <c r="W77">
        <v>5.7000000000000002E-2</v>
      </c>
      <c r="X77">
        <v>-0.45400000000000001</v>
      </c>
      <c r="Y77">
        <v>-5.2999999999999999E-2</v>
      </c>
      <c r="Z77">
        <v>-0.36399999999999999</v>
      </c>
      <c r="AA77">
        <v>0.29299999999999998</v>
      </c>
      <c r="AB77">
        <v>-0.29799999999999999</v>
      </c>
      <c r="AC77">
        <v>-0.224</v>
      </c>
      <c r="AD77">
        <v>7.8E-2</v>
      </c>
      <c r="AE77">
        <v>-6.6000000000000003E-2</v>
      </c>
      <c r="AF77">
        <v>5.8000000000000003E-2</v>
      </c>
      <c r="AG77">
        <v>-0.26400000000000001</v>
      </c>
      <c r="AH77">
        <v>3.3000000000000002E-2</v>
      </c>
      <c r="AI77">
        <v>-0.13700000000000001</v>
      </c>
      <c r="AJ77">
        <v>-5.8000000000000003E-2</v>
      </c>
      <c r="AK77">
        <v>-7.9000000000000001E-2</v>
      </c>
      <c r="AL77">
        <v>-5.7000000000000002E-2</v>
      </c>
      <c r="AM77">
        <v>-5.1999999999999998E-2</v>
      </c>
      <c r="AN77">
        <v>-0.1</v>
      </c>
      <c r="AO77">
        <v>-4.2000000000000003E-2</v>
      </c>
      <c r="AP77">
        <v>-5.6000000000000001E-2</v>
      </c>
      <c r="AQ77">
        <v>0.129</v>
      </c>
      <c r="AR77">
        <v>0.03</v>
      </c>
    </row>
    <row r="78" spans="2:44" x14ac:dyDescent="0.2">
      <c r="B78">
        <v>-7.6999999999999999E-2</v>
      </c>
      <c r="C78">
        <v>7.9000000000000001E-2</v>
      </c>
      <c r="D78">
        <v>5.7000000000000002E-2</v>
      </c>
      <c r="E78">
        <v>3.6999999999999998E-2</v>
      </c>
      <c r="F78">
        <v>-3.5000000000000003E-2</v>
      </c>
      <c r="G78">
        <v>3.6999999999999998E-2</v>
      </c>
      <c r="H78">
        <v>1.2E-2</v>
      </c>
      <c r="I78">
        <v>-0.188</v>
      </c>
      <c r="J78">
        <v>0.19400000000000001</v>
      </c>
      <c r="K78">
        <v>9.1999999999999998E-2</v>
      </c>
      <c r="L78">
        <v>0.111</v>
      </c>
      <c r="M78">
        <v>-8.3000000000000004E-2</v>
      </c>
      <c r="N78">
        <v>6.6000000000000003E-2</v>
      </c>
      <c r="O78">
        <v>-2.3E-2</v>
      </c>
      <c r="P78">
        <v>-5.5E-2</v>
      </c>
      <c r="Q78">
        <v>-3.7999999999999999E-2</v>
      </c>
      <c r="R78">
        <v>-0.995</v>
      </c>
      <c r="S78">
        <v>1</v>
      </c>
      <c r="T78">
        <v>4.5999999999999999E-2</v>
      </c>
      <c r="U78">
        <v>0.51900000000000002</v>
      </c>
      <c r="V78">
        <v>-0.42199999999999999</v>
      </c>
      <c r="W78">
        <v>-8.5000000000000006E-2</v>
      </c>
      <c r="X78">
        <v>0.41599999999999998</v>
      </c>
      <c r="Y78">
        <v>1.4999999999999999E-2</v>
      </c>
      <c r="Z78">
        <v>0.29699999999999999</v>
      </c>
      <c r="AA78">
        <v>-0.29499999999999998</v>
      </c>
      <c r="AB78">
        <v>0.30099999999999999</v>
      </c>
      <c r="AC78">
        <v>0.221</v>
      </c>
      <c r="AD78">
        <v>-9.0999999999999998E-2</v>
      </c>
      <c r="AE78">
        <v>5.8999999999999997E-2</v>
      </c>
      <c r="AF78">
        <v>-5.0999999999999997E-2</v>
      </c>
      <c r="AG78">
        <v>0.249</v>
      </c>
      <c r="AH78">
        <v>-2.4E-2</v>
      </c>
      <c r="AI78">
        <v>0.13900000000000001</v>
      </c>
      <c r="AJ78">
        <v>3.5000000000000003E-2</v>
      </c>
      <c r="AK78">
        <v>7.0000000000000007E-2</v>
      </c>
      <c r="AL78">
        <v>4.5999999999999999E-2</v>
      </c>
      <c r="AM78">
        <v>3.6999999999999998E-2</v>
      </c>
      <c r="AN78">
        <v>9.6000000000000002E-2</v>
      </c>
      <c r="AO78">
        <v>4.4999999999999998E-2</v>
      </c>
      <c r="AP78">
        <v>0.05</v>
      </c>
      <c r="AQ78">
        <v>-0.126</v>
      </c>
      <c r="AR78">
        <v>-0.03</v>
      </c>
    </row>
    <row r="79" spans="2:44" x14ac:dyDescent="0.2">
      <c r="B79">
        <v>-4.3999999999999997E-2</v>
      </c>
      <c r="C79">
        <v>0.05</v>
      </c>
      <c r="D79">
        <v>2.4E-2</v>
      </c>
      <c r="E79">
        <v>5.5E-2</v>
      </c>
      <c r="F79">
        <v>5.0999999999999997E-2</v>
      </c>
      <c r="G79">
        <v>-0.13600000000000001</v>
      </c>
      <c r="H79">
        <v>-1E-3</v>
      </c>
      <c r="I79">
        <v>-7.0000000000000007E-2</v>
      </c>
      <c r="J79">
        <v>7.9000000000000001E-2</v>
      </c>
      <c r="K79">
        <v>0.22800000000000001</v>
      </c>
      <c r="L79">
        <v>-0.113</v>
      </c>
      <c r="M79">
        <v>0.128</v>
      </c>
      <c r="N79">
        <v>-0.15</v>
      </c>
      <c r="O79">
        <v>1.4999999999999999E-2</v>
      </c>
      <c r="P79">
        <v>-4.9000000000000002E-2</v>
      </c>
      <c r="Q79">
        <v>-7.6999999999999999E-2</v>
      </c>
      <c r="R79">
        <v>0.02</v>
      </c>
      <c r="S79">
        <v>4.5999999999999999E-2</v>
      </c>
      <c r="T79">
        <v>1</v>
      </c>
      <c r="U79">
        <v>-2.7E-2</v>
      </c>
      <c r="V79">
        <v>-7.2999999999999995E-2</v>
      </c>
      <c r="W79">
        <v>-0.41799999999999998</v>
      </c>
      <c r="X79">
        <v>-0.222</v>
      </c>
      <c r="Y79">
        <v>-0.24099999999999999</v>
      </c>
      <c r="Z79">
        <v>-0.52300000000000002</v>
      </c>
      <c r="AA79">
        <v>-7.0999999999999994E-2</v>
      </c>
      <c r="AB79">
        <v>7.2999999999999995E-2</v>
      </c>
      <c r="AC79">
        <v>0.309</v>
      </c>
      <c r="AD79">
        <v>0.06</v>
      </c>
      <c r="AE79">
        <v>-9.6000000000000002E-2</v>
      </c>
      <c r="AF79">
        <v>-6.4000000000000001E-2</v>
      </c>
      <c r="AG79">
        <v>-0.11799999999999999</v>
      </c>
      <c r="AH79">
        <v>0.112</v>
      </c>
      <c r="AI79">
        <v>0.09</v>
      </c>
      <c r="AJ79">
        <v>-0.218</v>
      </c>
      <c r="AK79">
        <v>-9.8000000000000004E-2</v>
      </c>
      <c r="AL79">
        <v>-0.19500000000000001</v>
      </c>
      <c r="AM79">
        <v>-0.13900000000000001</v>
      </c>
      <c r="AN79">
        <v>-9.5000000000000001E-2</v>
      </c>
      <c r="AO79">
        <v>8.7999999999999995E-2</v>
      </c>
      <c r="AP79">
        <v>-9.2999999999999999E-2</v>
      </c>
      <c r="AQ79">
        <v>-4.2000000000000003E-2</v>
      </c>
      <c r="AR79">
        <v>-7.3999999999999996E-2</v>
      </c>
    </row>
    <row r="80" spans="2:44" x14ac:dyDescent="0.2">
      <c r="B80">
        <v>1.0999999999999999E-2</v>
      </c>
      <c r="C80">
        <v>-6.0000000000000001E-3</v>
      </c>
      <c r="D80">
        <v>2.4E-2</v>
      </c>
      <c r="E80">
        <v>8.6999999999999994E-2</v>
      </c>
      <c r="F80">
        <v>-0.10199999999999999</v>
      </c>
      <c r="G80">
        <v>7.0000000000000007E-2</v>
      </c>
      <c r="H80">
        <v>-0.13700000000000001</v>
      </c>
      <c r="I80">
        <v>-9.9000000000000005E-2</v>
      </c>
      <c r="J80">
        <v>0.10199999999999999</v>
      </c>
      <c r="K80">
        <v>-8.1000000000000003E-2</v>
      </c>
      <c r="L80">
        <v>0.26300000000000001</v>
      </c>
      <c r="M80">
        <v>-0.125</v>
      </c>
      <c r="N80">
        <v>3.6999999999999998E-2</v>
      </c>
      <c r="O80">
        <v>-0.14299999999999999</v>
      </c>
      <c r="P80">
        <v>-1.0999999999999999E-2</v>
      </c>
      <c r="Q80">
        <v>-1.2999999999999999E-2</v>
      </c>
      <c r="R80">
        <v>-0.52</v>
      </c>
      <c r="S80">
        <v>0.51900000000000002</v>
      </c>
      <c r="T80">
        <v>-2.7E-2</v>
      </c>
      <c r="U80">
        <v>1</v>
      </c>
      <c r="V80">
        <v>-0.223</v>
      </c>
      <c r="W80">
        <v>-2.5000000000000001E-2</v>
      </c>
      <c r="X80">
        <v>-3.1E-2</v>
      </c>
      <c r="Y80">
        <v>0.10199999999999999</v>
      </c>
      <c r="Z80">
        <v>4.1000000000000002E-2</v>
      </c>
      <c r="AA80">
        <v>-2.4E-2</v>
      </c>
      <c r="AB80">
        <v>3.5000000000000003E-2</v>
      </c>
      <c r="AC80">
        <v>8.1000000000000003E-2</v>
      </c>
      <c r="AD80">
        <v>-0.114</v>
      </c>
      <c r="AE80">
        <v>9.5000000000000001E-2</v>
      </c>
      <c r="AF80">
        <v>1.4E-2</v>
      </c>
      <c r="AG80">
        <v>-0.02</v>
      </c>
      <c r="AH80">
        <v>-0.14199999999999999</v>
      </c>
      <c r="AI80">
        <v>5.5E-2</v>
      </c>
      <c r="AJ80">
        <v>7.4999999999999997E-2</v>
      </c>
      <c r="AK80">
        <v>0.17100000000000001</v>
      </c>
      <c r="AL80">
        <v>-0.10199999999999999</v>
      </c>
      <c r="AM80">
        <v>-6.0000000000000001E-3</v>
      </c>
      <c r="AN80">
        <v>0.109</v>
      </c>
      <c r="AO80">
        <v>-2.5000000000000001E-2</v>
      </c>
      <c r="AP80">
        <v>-5.7000000000000002E-2</v>
      </c>
      <c r="AQ80">
        <v>5.0000000000000001E-3</v>
      </c>
      <c r="AR80">
        <v>0.106</v>
      </c>
    </row>
    <row r="81" spans="2:44" x14ac:dyDescent="0.2">
      <c r="B81">
        <v>8.0000000000000002E-3</v>
      </c>
      <c r="C81">
        <v>-7.0000000000000001E-3</v>
      </c>
      <c r="D81">
        <v>7.4999999999999997E-2</v>
      </c>
      <c r="E81">
        <v>-0.108</v>
      </c>
      <c r="F81">
        <v>0.16200000000000001</v>
      </c>
      <c r="G81">
        <v>-0.157</v>
      </c>
      <c r="H81">
        <v>0.02</v>
      </c>
      <c r="I81">
        <v>0.10199999999999999</v>
      </c>
      <c r="J81">
        <v>-0.106</v>
      </c>
      <c r="K81">
        <v>6.0999999999999999E-2</v>
      </c>
      <c r="L81">
        <v>-0.14599999999999999</v>
      </c>
      <c r="M81">
        <v>0.11899999999999999</v>
      </c>
      <c r="N81">
        <v>-9.6000000000000002E-2</v>
      </c>
      <c r="O81">
        <v>7.8E-2</v>
      </c>
      <c r="P81">
        <v>7.8E-2</v>
      </c>
      <c r="Q81">
        <v>0.17599999999999999</v>
      </c>
      <c r="R81">
        <v>0.373</v>
      </c>
      <c r="S81">
        <v>-0.42199999999999999</v>
      </c>
      <c r="T81">
        <v>-7.2999999999999995E-2</v>
      </c>
      <c r="U81">
        <v>-0.223</v>
      </c>
      <c r="V81">
        <v>1</v>
      </c>
      <c r="W81">
        <v>-0.112</v>
      </c>
      <c r="X81">
        <v>-9.2999999999999999E-2</v>
      </c>
      <c r="Y81">
        <v>0.02</v>
      </c>
      <c r="Z81">
        <v>0.13800000000000001</v>
      </c>
      <c r="AA81">
        <v>7.2999999999999995E-2</v>
      </c>
      <c r="AB81">
        <v>-0.10100000000000001</v>
      </c>
      <c r="AC81">
        <v>-8.0000000000000002E-3</v>
      </c>
      <c r="AD81">
        <v>0.34</v>
      </c>
      <c r="AE81">
        <v>7.0000000000000001E-3</v>
      </c>
      <c r="AF81">
        <v>1.2E-2</v>
      </c>
      <c r="AG81">
        <v>7.0000000000000001E-3</v>
      </c>
      <c r="AH81">
        <v>3.5999999999999997E-2</v>
      </c>
      <c r="AI81">
        <v>-2.3E-2</v>
      </c>
      <c r="AJ81">
        <v>6.7000000000000004E-2</v>
      </c>
      <c r="AK81">
        <v>-1.7999999999999999E-2</v>
      </c>
      <c r="AL81">
        <v>-0.125</v>
      </c>
      <c r="AM81">
        <v>2.1999999999999999E-2</v>
      </c>
      <c r="AN81">
        <v>-0.14499999999999999</v>
      </c>
      <c r="AO81">
        <v>3.2000000000000001E-2</v>
      </c>
      <c r="AP81">
        <v>-2.4E-2</v>
      </c>
      <c r="AQ81">
        <v>-3.4000000000000002E-2</v>
      </c>
      <c r="AR81">
        <v>-5.0999999999999997E-2</v>
      </c>
    </row>
    <row r="82" spans="2:44" x14ac:dyDescent="0.2">
      <c r="B82">
        <v>3.5999999999999997E-2</v>
      </c>
      <c r="C82">
        <v>-0.05</v>
      </c>
      <c r="D82">
        <v>-0.17100000000000001</v>
      </c>
      <c r="E82">
        <v>-1E-3</v>
      </c>
      <c r="F82">
        <v>-0.17799999999999999</v>
      </c>
      <c r="G82">
        <v>0.44900000000000001</v>
      </c>
      <c r="H82">
        <v>-4.7E-2</v>
      </c>
      <c r="I82">
        <v>-4.2000000000000003E-2</v>
      </c>
      <c r="J82">
        <v>3.1E-2</v>
      </c>
      <c r="K82">
        <v>-0.14899999999999999</v>
      </c>
      <c r="L82">
        <v>2.1999999999999999E-2</v>
      </c>
      <c r="M82">
        <v>-0.11799999999999999</v>
      </c>
      <c r="N82">
        <v>0.442</v>
      </c>
      <c r="O82">
        <v>-3.5999999999999997E-2</v>
      </c>
      <c r="P82">
        <v>-6.2E-2</v>
      </c>
      <c r="Q82">
        <v>-0.06</v>
      </c>
      <c r="R82">
        <v>5.7000000000000002E-2</v>
      </c>
      <c r="S82">
        <v>-8.5000000000000006E-2</v>
      </c>
      <c r="T82">
        <v>-0.41799999999999998</v>
      </c>
      <c r="U82">
        <v>-2.5000000000000001E-2</v>
      </c>
      <c r="V82">
        <v>-0.112</v>
      </c>
      <c r="W82">
        <v>1</v>
      </c>
      <c r="X82">
        <v>-2.9000000000000001E-2</v>
      </c>
      <c r="Y82">
        <v>-0.223</v>
      </c>
      <c r="Z82">
        <v>5.8000000000000003E-2</v>
      </c>
      <c r="AA82">
        <v>-0.127</v>
      </c>
      <c r="AB82">
        <v>0.13800000000000001</v>
      </c>
      <c r="AC82">
        <v>0.104</v>
      </c>
      <c r="AD82">
        <v>-0.13</v>
      </c>
      <c r="AE82">
        <v>5.1999999999999998E-2</v>
      </c>
      <c r="AF82">
        <v>-1.7000000000000001E-2</v>
      </c>
      <c r="AG82">
        <v>-0.14099999999999999</v>
      </c>
      <c r="AH82">
        <v>-0.111</v>
      </c>
      <c r="AI82">
        <v>-0.11600000000000001</v>
      </c>
      <c r="AJ82">
        <v>-0.29399999999999998</v>
      </c>
      <c r="AK82">
        <v>-6.7000000000000004E-2</v>
      </c>
      <c r="AL82">
        <v>-7.0000000000000001E-3</v>
      </c>
      <c r="AM82">
        <v>-3.5000000000000003E-2</v>
      </c>
      <c r="AN82">
        <v>7.0000000000000001E-3</v>
      </c>
      <c r="AO82">
        <v>-0.13300000000000001</v>
      </c>
      <c r="AP82">
        <v>4.9000000000000002E-2</v>
      </c>
      <c r="AQ82">
        <v>0.126</v>
      </c>
      <c r="AR82">
        <v>6.5000000000000002E-2</v>
      </c>
    </row>
    <row r="83" spans="2:44" x14ac:dyDescent="0.2">
      <c r="B83">
        <v>-6.9000000000000006E-2</v>
      </c>
      <c r="C83">
        <v>6.7000000000000004E-2</v>
      </c>
      <c r="D83">
        <v>4.2999999999999997E-2</v>
      </c>
      <c r="E83">
        <v>-3.5999999999999997E-2</v>
      </c>
      <c r="F83">
        <v>-1.2E-2</v>
      </c>
      <c r="G83">
        <v>0</v>
      </c>
      <c r="H83">
        <v>0.20200000000000001</v>
      </c>
      <c r="I83">
        <v>-5.0000000000000001E-3</v>
      </c>
      <c r="J83">
        <v>-1E-3</v>
      </c>
      <c r="K83">
        <v>-2E-3</v>
      </c>
      <c r="L83">
        <v>-5.8999999999999997E-2</v>
      </c>
      <c r="M83">
        <v>7.9000000000000001E-2</v>
      </c>
      <c r="N83">
        <v>-7.0000000000000001E-3</v>
      </c>
      <c r="O83">
        <v>0.26600000000000001</v>
      </c>
      <c r="P83">
        <v>-0.13</v>
      </c>
      <c r="Q83">
        <v>-2.8000000000000001E-2</v>
      </c>
      <c r="R83">
        <v>-0.45400000000000001</v>
      </c>
      <c r="S83">
        <v>0.41599999999999998</v>
      </c>
      <c r="T83">
        <v>-0.222</v>
      </c>
      <c r="U83">
        <v>-3.1E-2</v>
      </c>
      <c r="V83">
        <v>-9.2999999999999999E-2</v>
      </c>
      <c r="W83">
        <v>-2.9000000000000001E-2</v>
      </c>
      <c r="X83">
        <v>1</v>
      </c>
      <c r="Y83">
        <v>0.21199999999999999</v>
      </c>
      <c r="Z83">
        <v>0.38100000000000001</v>
      </c>
      <c r="AA83">
        <v>-6.3E-2</v>
      </c>
      <c r="AB83">
        <v>5.8999999999999997E-2</v>
      </c>
      <c r="AC83">
        <v>4.4999999999999998E-2</v>
      </c>
      <c r="AD83">
        <v>0.03</v>
      </c>
      <c r="AE83">
        <v>-0.01</v>
      </c>
      <c r="AF83">
        <v>-6.3E-2</v>
      </c>
      <c r="AG83">
        <v>0.20499999999999999</v>
      </c>
      <c r="AH83">
        <v>1.7000000000000001E-2</v>
      </c>
      <c r="AI83">
        <v>0.125</v>
      </c>
      <c r="AJ83">
        <v>0.112</v>
      </c>
      <c r="AK83">
        <v>3.3000000000000002E-2</v>
      </c>
      <c r="AL83">
        <v>0.17399999999999999</v>
      </c>
      <c r="AM83">
        <v>7.9000000000000001E-2</v>
      </c>
      <c r="AN83">
        <v>0.108</v>
      </c>
      <c r="AO83">
        <v>8.5999999999999993E-2</v>
      </c>
      <c r="AP83">
        <v>3.5999999999999997E-2</v>
      </c>
      <c r="AQ83">
        <v>-0.13700000000000001</v>
      </c>
      <c r="AR83">
        <v>-6.9000000000000006E-2</v>
      </c>
    </row>
    <row r="84" spans="2:44" x14ac:dyDescent="0.2">
      <c r="B84">
        <v>-6.2E-2</v>
      </c>
      <c r="C84">
        <v>6.6000000000000003E-2</v>
      </c>
      <c r="D84">
        <v>7.4999999999999997E-2</v>
      </c>
      <c r="E84">
        <v>5.2999999999999999E-2</v>
      </c>
      <c r="F84">
        <v>-6.6000000000000003E-2</v>
      </c>
      <c r="G84">
        <v>-8.0000000000000002E-3</v>
      </c>
      <c r="H84">
        <v>-2.3E-2</v>
      </c>
      <c r="I84">
        <v>-1.4E-2</v>
      </c>
      <c r="J84">
        <v>1.7999999999999999E-2</v>
      </c>
      <c r="K84">
        <v>0.05</v>
      </c>
      <c r="L84">
        <v>4.1000000000000002E-2</v>
      </c>
      <c r="M84">
        <v>-5.0999999999999997E-2</v>
      </c>
      <c r="N84">
        <v>-1E-3</v>
      </c>
      <c r="O84">
        <v>-3.7999999999999999E-2</v>
      </c>
      <c r="P84">
        <v>-3.1E-2</v>
      </c>
      <c r="Q84">
        <v>3.6999999999999998E-2</v>
      </c>
      <c r="R84">
        <v>-5.2999999999999999E-2</v>
      </c>
      <c r="S84">
        <v>1.4999999999999999E-2</v>
      </c>
      <c r="T84">
        <v>-0.24099999999999999</v>
      </c>
      <c r="U84">
        <v>0.10199999999999999</v>
      </c>
      <c r="V84">
        <v>0.02</v>
      </c>
      <c r="W84">
        <v>-0.223</v>
      </c>
      <c r="X84">
        <v>0.21199999999999999</v>
      </c>
      <c r="Y84">
        <v>1</v>
      </c>
      <c r="Z84">
        <v>0.17</v>
      </c>
      <c r="AA84">
        <v>2.7E-2</v>
      </c>
      <c r="AB84">
        <v>-2.8000000000000001E-2</v>
      </c>
      <c r="AC84">
        <v>2.5000000000000001E-2</v>
      </c>
      <c r="AD84">
        <v>1.6E-2</v>
      </c>
      <c r="AE84">
        <v>0.06</v>
      </c>
      <c r="AF84">
        <v>-6.9000000000000006E-2</v>
      </c>
      <c r="AG84">
        <v>0.23300000000000001</v>
      </c>
      <c r="AH84">
        <v>-3.7999999999999999E-2</v>
      </c>
      <c r="AI84">
        <v>-1.4E-2</v>
      </c>
      <c r="AJ84">
        <v>0.19600000000000001</v>
      </c>
      <c r="AK84">
        <v>9.2999999999999999E-2</v>
      </c>
      <c r="AL84">
        <v>3.5999999999999997E-2</v>
      </c>
      <c r="AM84">
        <v>0.11899999999999999</v>
      </c>
      <c r="AN84">
        <v>7.2999999999999995E-2</v>
      </c>
      <c r="AO84">
        <v>-7.6999999999999999E-2</v>
      </c>
      <c r="AP84">
        <v>9.0999999999999998E-2</v>
      </c>
      <c r="AQ84">
        <v>-7.0999999999999994E-2</v>
      </c>
      <c r="AR84">
        <v>-1.4999999999999999E-2</v>
      </c>
    </row>
    <row r="85" spans="2:44" x14ac:dyDescent="0.2">
      <c r="B85">
        <v>-2.1999999999999999E-2</v>
      </c>
      <c r="C85">
        <v>2.1999999999999999E-2</v>
      </c>
      <c r="D85">
        <v>9.8000000000000004E-2</v>
      </c>
      <c r="E85">
        <v>-3.0000000000000001E-3</v>
      </c>
      <c r="F85">
        <v>-2.5000000000000001E-2</v>
      </c>
      <c r="G85">
        <v>0.108</v>
      </c>
      <c r="H85">
        <v>2.7E-2</v>
      </c>
      <c r="I85">
        <v>-5.8000000000000003E-2</v>
      </c>
      <c r="J85">
        <v>0.06</v>
      </c>
      <c r="K85">
        <v>7.1999999999999995E-2</v>
      </c>
      <c r="L85">
        <v>4.3999999999999997E-2</v>
      </c>
      <c r="M85">
        <v>-0.16900000000000001</v>
      </c>
      <c r="N85">
        <v>0.16900000000000001</v>
      </c>
      <c r="O85">
        <v>-1.0999999999999999E-2</v>
      </c>
      <c r="P85">
        <v>8.9999999999999993E-3</v>
      </c>
      <c r="Q85">
        <v>9.9000000000000005E-2</v>
      </c>
      <c r="R85">
        <v>-0.36399999999999999</v>
      </c>
      <c r="S85">
        <v>0.29699999999999999</v>
      </c>
      <c r="T85">
        <v>-0.52300000000000002</v>
      </c>
      <c r="U85">
        <v>4.1000000000000002E-2</v>
      </c>
      <c r="V85">
        <v>0.13800000000000001</v>
      </c>
      <c r="W85">
        <v>5.8000000000000003E-2</v>
      </c>
      <c r="X85">
        <v>0.38100000000000001</v>
      </c>
      <c r="Y85">
        <v>0.17</v>
      </c>
      <c r="Z85">
        <v>1</v>
      </c>
      <c r="AA85">
        <v>-9.8000000000000004E-2</v>
      </c>
      <c r="AB85">
        <v>9.8000000000000004E-2</v>
      </c>
      <c r="AC85">
        <v>0.17799999999999999</v>
      </c>
      <c r="AD85">
        <v>-7.0000000000000001E-3</v>
      </c>
      <c r="AE85">
        <v>2.9000000000000001E-2</v>
      </c>
      <c r="AF85">
        <v>-0.113</v>
      </c>
      <c r="AG85">
        <v>0.26500000000000001</v>
      </c>
      <c r="AH85">
        <v>-5.5E-2</v>
      </c>
      <c r="AI85">
        <v>9.4E-2</v>
      </c>
      <c r="AJ85">
        <v>0.41599999999999998</v>
      </c>
      <c r="AK85">
        <v>0.122</v>
      </c>
      <c r="AL85">
        <v>0.27800000000000002</v>
      </c>
      <c r="AM85">
        <v>0.20699999999999999</v>
      </c>
      <c r="AN85">
        <v>0.16200000000000001</v>
      </c>
      <c r="AO85">
        <v>2.9000000000000001E-2</v>
      </c>
      <c r="AP85">
        <v>0.16</v>
      </c>
      <c r="AQ85">
        <v>-5.0000000000000001E-3</v>
      </c>
      <c r="AR85">
        <v>-1E-3</v>
      </c>
    </row>
    <row r="86" spans="2:44" x14ac:dyDescent="0.2">
      <c r="B86">
        <v>0.219</v>
      </c>
      <c r="C86">
        <v>-0.221</v>
      </c>
      <c r="D86">
        <v>-5.5E-2</v>
      </c>
      <c r="E86">
        <v>-1.6E-2</v>
      </c>
      <c r="F86">
        <v>7.2999999999999995E-2</v>
      </c>
      <c r="G86">
        <v>-7.1999999999999995E-2</v>
      </c>
      <c r="H86">
        <v>-0.01</v>
      </c>
      <c r="I86">
        <v>0.37</v>
      </c>
      <c r="J86">
        <v>-0.38300000000000001</v>
      </c>
      <c r="K86">
        <v>-0.20799999999999999</v>
      </c>
      <c r="L86">
        <v>-4.2999999999999997E-2</v>
      </c>
      <c r="M86">
        <v>0.15</v>
      </c>
      <c r="N86">
        <v>-0.13200000000000001</v>
      </c>
      <c r="O86">
        <v>5.2999999999999999E-2</v>
      </c>
      <c r="P86">
        <v>0.16200000000000001</v>
      </c>
      <c r="Q86">
        <v>5.8000000000000003E-2</v>
      </c>
      <c r="R86">
        <v>0.29299999999999998</v>
      </c>
      <c r="S86">
        <v>-0.29499999999999998</v>
      </c>
      <c r="T86">
        <v>-7.0999999999999994E-2</v>
      </c>
      <c r="U86">
        <v>-2.4E-2</v>
      </c>
      <c r="V86">
        <v>7.2999999999999995E-2</v>
      </c>
      <c r="W86">
        <v>-0.127</v>
      </c>
      <c r="X86">
        <v>-6.3E-2</v>
      </c>
      <c r="Y86">
        <v>2.7E-2</v>
      </c>
      <c r="Z86">
        <v>-9.8000000000000004E-2</v>
      </c>
      <c r="AA86">
        <v>1</v>
      </c>
      <c r="AB86">
        <v>-0.996</v>
      </c>
      <c r="AC86">
        <v>-0.26800000000000002</v>
      </c>
      <c r="AD86">
        <v>0.2</v>
      </c>
      <c r="AE86">
        <v>-2.1000000000000001E-2</v>
      </c>
      <c r="AF86">
        <v>4.5999999999999999E-2</v>
      </c>
      <c r="AG86">
        <v>-6.7000000000000004E-2</v>
      </c>
      <c r="AH86">
        <v>-0.14499999999999999</v>
      </c>
      <c r="AI86">
        <v>-6.9000000000000006E-2</v>
      </c>
      <c r="AJ86">
        <v>0.159</v>
      </c>
      <c r="AK86">
        <v>2.8000000000000001E-2</v>
      </c>
      <c r="AL86">
        <v>1.2999999999999999E-2</v>
      </c>
      <c r="AM86">
        <v>-0.106</v>
      </c>
      <c r="AN86">
        <v>-5.8000000000000003E-2</v>
      </c>
      <c r="AO86">
        <v>-2.5000000000000001E-2</v>
      </c>
      <c r="AP86">
        <v>-6.9000000000000006E-2</v>
      </c>
      <c r="AQ86">
        <v>9.7000000000000003E-2</v>
      </c>
      <c r="AR86">
        <v>3.2000000000000001E-2</v>
      </c>
    </row>
    <row r="87" spans="2:44" x14ac:dyDescent="0.2">
      <c r="B87">
        <v>-0.222</v>
      </c>
      <c r="C87">
        <v>0.22500000000000001</v>
      </c>
      <c r="D87">
        <v>0.06</v>
      </c>
      <c r="E87">
        <v>2.7E-2</v>
      </c>
      <c r="F87">
        <v>-9.7000000000000003E-2</v>
      </c>
      <c r="G87">
        <v>7.3999999999999996E-2</v>
      </c>
      <c r="H87">
        <v>5.0000000000000001E-3</v>
      </c>
      <c r="I87">
        <v>-0.38400000000000001</v>
      </c>
      <c r="J87">
        <v>0.39700000000000002</v>
      </c>
      <c r="K87">
        <v>0.21099999999999999</v>
      </c>
      <c r="L87">
        <v>5.3999999999999999E-2</v>
      </c>
      <c r="M87">
        <v>-0.16600000000000001</v>
      </c>
      <c r="N87">
        <v>0.14299999999999999</v>
      </c>
      <c r="O87">
        <v>-0.05</v>
      </c>
      <c r="P87">
        <v>-0.159</v>
      </c>
      <c r="Q87">
        <v>-5.1999999999999998E-2</v>
      </c>
      <c r="R87">
        <v>-0.29799999999999999</v>
      </c>
      <c r="S87">
        <v>0.30099999999999999</v>
      </c>
      <c r="T87">
        <v>7.2999999999999995E-2</v>
      </c>
      <c r="U87">
        <v>3.5000000000000003E-2</v>
      </c>
      <c r="V87">
        <v>-0.10100000000000001</v>
      </c>
      <c r="W87">
        <v>0.13800000000000001</v>
      </c>
      <c r="X87">
        <v>5.8999999999999997E-2</v>
      </c>
      <c r="Y87">
        <v>-2.8000000000000001E-2</v>
      </c>
      <c r="Z87">
        <v>9.8000000000000004E-2</v>
      </c>
      <c r="AA87">
        <v>-0.996</v>
      </c>
      <c r="AB87">
        <v>1</v>
      </c>
      <c r="AC87">
        <v>0.27700000000000002</v>
      </c>
      <c r="AD87">
        <v>-0.27800000000000002</v>
      </c>
      <c r="AE87">
        <v>1.6E-2</v>
      </c>
      <c r="AF87">
        <v>-5.2999999999999999E-2</v>
      </c>
      <c r="AG87">
        <v>6.0999999999999999E-2</v>
      </c>
      <c r="AH87">
        <v>0.13600000000000001</v>
      </c>
      <c r="AI87">
        <v>7.1999999999999995E-2</v>
      </c>
      <c r="AJ87">
        <v>-0.151</v>
      </c>
      <c r="AK87">
        <v>-2.1000000000000001E-2</v>
      </c>
      <c r="AL87">
        <v>-1.0999999999999999E-2</v>
      </c>
      <c r="AM87">
        <v>0.1</v>
      </c>
      <c r="AN87">
        <v>6.6000000000000003E-2</v>
      </c>
      <c r="AO87">
        <v>1.7000000000000001E-2</v>
      </c>
      <c r="AP87">
        <v>8.1000000000000003E-2</v>
      </c>
      <c r="AQ87">
        <v>-8.3000000000000004E-2</v>
      </c>
      <c r="AR87">
        <v>-2.5999999999999999E-2</v>
      </c>
    </row>
    <row r="88" spans="2:44" x14ac:dyDescent="0.2">
      <c r="B88">
        <v>-0.1</v>
      </c>
      <c r="C88">
        <v>9.9000000000000005E-2</v>
      </c>
      <c r="D88">
        <v>0.14000000000000001</v>
      </c>
      <c r="E88">
        <v>3.5000000000000003E-2</v>
      </c>
      <c r="F88">
        <v>-4.5999999999999999E-2</v>
      </c>
      <c r="G88">
        <v>0.121</v>
      </c>
      <c r="H88">
        <v>0.04</v>
      </c>
      <c r="I88">
        <v>-0.23699999999999999</v>
      </c>
      <c r="J88">
        <v>0.24399999999999999</v>
      </c>
      <c r="K88">
        <v>0.317</v>
      </c>
      <c r="L88">
        <v>-4.7E-2</v>
      </c>
      <c r="M88">
        <v>-0.124</v>
      </c>
      <c r="N88">
        <v>0.24299999999999999</v>
      </c>
      <c r="O88">
        <v>-7.0000000000000001E-3</v>
      </c>
      <c r="P88">
        <v>-7.2999999999999995E-2</v>
      </c>
      <c r="Q88">
        <v>-3.3000000000000002E-2</v>
      </c>
      <c r="R88">
        <v>-0.224</v>
      </c>
      <c r="S88">
        <v>0.221</v>
      </c>
      <c r="T88">
        <v>0.309</v>
      </c>
      <c r="U88">
        <v>8.1000000000000003E-2</v>
      </c>
      <c r="V88">
        <v>-8.0000000000000002E-3</v>
      </c>
      <c r="W88">
        <v>0.104</v>
      </c>
      <c r="X88">
        <v>4.4999999999999998E-2</v>
      </c>
      <c r="Y88">
        <v>2.5000000000000001E-2</v>
      </c>
      <c r="Z88">
        <v>0.17799999999999999</v>
      </c>
      <c r="AA88">
        <v>-0.26800000000000002</v>
      </c>
      <c r="AB88">
        <v>0.27700000000000002</v>
      </c>
      <c r="AC88">
        <v>1</v>
      </c>
      <c r="AD88">
        <v>-1E-3</v>
      </c>
      <c r="AE88">
        <v>-2.4E-2</v>
      </c>
      <c r="AF88">
        <v>-0.249</v>
      </c>
      <c r="AG88">
        <v>7.0999999999999994E-2</v>
      </c>
      <c r="AH88">
        <v>-5.3999999999999999E-2</v>
      </c>
      <c r="AI88">
        <v>0.113</v>
      </c>
      <c r="AJ88">
        <v>-0.10199999999999999</v>
      </c>
      <c r="AK88">
        <v>-1.7999999999999999E-2</v>
      </c>
      <c r="AL88">
        <v>1.2E-2</v>
      </c>
      <c r="AM88">
        <v>2.3E-2</v>
      </c>
      <c r="AN88">
        <v>3.7999999999999999E-2</v>
      </c>
      <c r="AO88">
        <v>-1.4999999999999999E-2</v>
      </c>
      <c r="AP88">
        <v>0.152</v>
      </c>
      <c r="AQ88">
        <v>-4.2000000000000003E-2</v>
      </c>
      <c r="AR88">
        <v>-0.112</v>
      </c>
    </row>
    <row r="89" spans="2:44" x14ac:dyDescent="0.2">
      <c r="B89">
        <v>7.3999999999999996E-2</v>
      </c>
      <c r="C89">
        <v>-8.5000000000000006E-2</v>
      </c>
      <c r="D89">
        <v>-7.0000000000000001E-3</v>
      </c>
      <c r="E89">
        <v>-0.123</v>
      </c>
      <c r="F89">
        <v>0.28699999999999998</v>
      </c>
      <c r="G89">
        <v>-3.6999999999999998E-2</v>
      </c>
      <c r="H89">
        <v>3.7999999999999999E-2</v>
      </c>
      <c r="I89">
        <v>0.154</v>
      </c>
      <c r="J89">
        <v>-0.157</v>
      </c>
      <c r="K89">
        <v>7.0000000000000001E-3</v>
      </c>
      <c r="L89">
        <v>-0.14499999999999999</v>
      </c>
      <c r="M89">
        <v>0.21199999999999999</v>
      </c>
      <c r="N89">
        <v>-0.112</v>
      </c>
      <c r="O89">
        <v>-5.0000000000000001E-3</v>
      </c>
      <c r="P89">
        <v>-3.6999999999999998E-2</v>
      </c>
      <c r="Q89">
        <v>-0.04</v>
      </c>
      <c r="R89">
        <v>7.8E-2</v>
      </c>
      <c r="S89">
        <v>-9.0999999999999998E-2</v>
      </c>
      <c r="T89">
        <v>0.06</v>
      </c>
      <c r="U89">
        <v>-0.114</v>
      </c>
      <c r="V89">
        <v>0.34</v>
      </c>
      <c r="W89">
        <v>-0.13</v>
      </c>
      <c r="X89">
        <v>0.03</v>
      </c>
      <c r="Y89">
        <v>1.6E-2</v>
      </c>
      <c r="Z89">
        <v>-7.0000000000000001E-3</v>
      </c>
      <c r="AA89">
        <v>0.2</v>
      </c>
      <c r="AB89">
        <v>-0.27800000000000002</v>
      </c>
      <c r="AC89">
        <v>-1E-3</v>
      </c>
      <c r="AD89">
        <v>1</v>
      </c>
      <c r="AE89">
        <v>6.4000000000000001E-2</v>
      </c>
      <c r="AF89">
        <v>8.1000000000000003E-2</v>
      </c>
      <c r="AG89">
        <v>9.6000000000000002E-2</v>
      </c>
      <c r="AH89">
        <v>3.5000000000000003E-2</v>
      </c>
      <c r="AI89">
        <v>-2.3E-2</v>
      </c>
      <c r="AJ89">
        <v>-4.3999999999999997E-2</v>
      </c>
      <c r="AK89">
        <v>-6.8000000000000005E-2</v>
      </c>
      <c r="AL89">
        <v>-1.6E-2</v>
      </c>
      <c r="AM89">
        <v>7.3999999999999996E-2</v>
      </c>
      <c r="AN89">
        <v>-0.105</v>
      </c>
      <c r="AO89">
        <v>9.7000000000000003E-2</v>
      </c>
      <c r="AP89">
        <v>-8.7999999999999995E-2</v>
      </c>
      <c r="AQ89">
        <v>-0.109</v>
      </c>
      <c r="AR89">
        <v>-3.9E-2</v>
      </c>
    </row>
    <row r="90" spans="2:44" x14ac:dyDescent="0.2">
      <c r="B90">
        <v>9.6000000000000002E-2</v>
      </c>
      <c r="C90">
        <v>-0.104</v>
      </c>
      <c r="D90">
        <v>-0.14799999999999999</v>
      </c>
      <c r="E90">
        <v>-0.14199999999999999</v>
      </c>
      <c r="F90">
        <v>-5.1999999999999998E-2</v>
      </c>
      <c r="G90">
        <v>0.22700000000000001</v>
      </c>
      <c r="H90">
        <v>-9.2999999999999999E-2</v>
      </c>
      <c r="I90">
        <v>6.9000000000000006E-2</v>
      </c>
      <c r="J90">
        <v>-7.5999999999999998E-2</v>
      </c>
      <c r="K90">
        <v>-0.17799999999999999</v>
      </c>
      <c r="L90">
        <v>-0.06</v>
      </c>
      <c r="M90">
        <v>-4.1000000000000002E-2</v>
      </c>
      <c r="N90">
        <v>0.19600000000000001</v>
      </c>
      <c r="O90">
        <v>-7.2999999999999995E-2</v>
      </c>
      <c r="P90">
        <v>-6.8000000000000005E-2</v>
      </c>
      <c r="Q90">
        <v>-0.04</v>
      </c>
      <c r="R90">
        <v>-6.6000000000000003E-2</v>
      </c>
      <c r="S90">
        <v>5.8999999999999997E-2</v>
      </c>
      <c r="T90">
        <v>-9.6000000000000002E-2</v>
      </c>
      <c r="U90">
        <v>9.5000000000000001E-2</v>
      </c>
      <c r="V90">
        <v>7.0000000000000001E-3</v>
      </c>
      <c r="W90">
        <v>5.1999999999999998E-2</v>
      </c>
      <c r="X90">
        <v>-0.01</v>
      </c>
      <c r="Y90">
        <v>0.06</v>
      </c>
      <c r="Z90">
        <v>2.9000000000000001E-2</v>
      </c>
      <c r="AA90">
        <v>-2.1000000000000001E-2</v>
      </c>
      <c r="AB90">
        <v>1.6E-2</v>
      </c>
      <c r="AC90">
        <v>-2.4E-2</v>
      </c>
      <c r="AD90">
        <v>6.4000000000000001E-2</v>
      </c>
      <c r="AE90">
        <v>1</v>
      </c>
      <c r="AF90">
        <v>0.15</v>
      </c>
      <c r="AG90">
        <v>-2.5000000000000001E-2</v>
      </c>
      <c r="AH90">
        <v>-2.5999999999999999E-2</v>
      </c>
      <c r="AI90">
        <v>-0.29699999999999999</v>
      </c>
      <c r="AJ90">
        <v>-0.123</v>
      </c>
      <c r="AK90">
        <v>4.5999999999999999E-2</v>
      </c>
      <c r="AL90">
        <v>-8.6999999999999994E-2</v>
      </c>
      <c r="AM90">
        <v>8.9999999999999993E-3</v>
      </c>
      <c r="AN90">
        <v>4.8000000000000001E-2</v>
      </c>
      <c r="AO90">
        <v>-0.35499999999999998</v>
      </c>
      <c r="AP90">
        <v>-0.17299999999999999</v>
      </c>
      <c r="AQ90">
        <v>1E-3</v>
      </c>
      <c r="AR90">
        <v>3.9E-2</v>
      </c>
    </row>
    <row r="91" spans="2:44" x14ac:dyDescent="0.2">
      <c r="B91">
        <v>0.13100000000000001</v>
      </c>
      <c r="C91">
        <v>-0.13100000000000001</v>
      </c>
      <c r="D91">
        <v>-5.1999999999999998E-2</v>
      </c>
      <c r="E91">
        <v>-2.1000000000000001E-2</v>
      </c>
      <c r="F91">
        <v>-2.1000000000000001E-2</v>
      </c>
      <c r="G91">
        <v>1.4E-2</v>
      </c>
      <c r="H91">
        <v>-0.13</v>
      </c>
      <c r="I91">
        <v>9.9000000000000005E-2</v>
      </c>
      <c r="J91">
        <v>-0.1</v>
      </c>
      <c r="K91">
        <v>-0.184</v>
      </c>
      <c r="L91">
        <v>0.11700000000000001</v>
      </c>
      <c r="M91">
        <v>-5.3999999999999999E-2</v>
      </c>
      <c r="N91">
        <v>-0.17399999999999999</v>
      </c>
      <c r="O91">
        <v>-9.2999999999999999E-2</v>
      </c>
      <c r="P91">
        <v>0.09</v>
      </c>
      <c r="Q91">
        <v>0.13700000000000001</v>
      </c>
      <c r="R91">
        <v>5.8000000000000003E-2</v>
      </c>
      <c r="S91">
        <v>-5.0999999999999997E-2</v>
      </c>
      <c r="T91">
        <v>-6.4000000000000001E-2</v>
      </c>
      <c r="U91">
        <v>1.4E-2</v>
      </c>
      <c r="V91">
        <v>1.2E-2</v>
      </c>
      <c r="W91">
        <v>-1.7000000000000001E-2</v>
      </c>
      <c r="X91">
        <v>-6.3E-2</v>
      </c>
      <c r="Y91">
        <v>-6.9000000000000006E-2</v>
      </c>
      <c r="Z91">
        <v>-0.113</v>
      </c>
      <c r="AA91">
        <v>4.5999999999999999E-2</v>
      </c>
      <c r="AB91">
        <v>-5.2999999999999999E-2</v>
      </c>
      <c r="AC91">
        <v>-0.249</v>
      </c>
      <c r="AD91">
        <v>8.1000000000000003E-2</v>
      </c>
      <c r="AE91">
        <v>0.15</v>
      </c>
      <c r="AF91">
        <v>1</v>
      </c>
      <c r="AG91">
        <v>-1.2999999999999999E-2</v>
      </c>
      <c r="AH91">
        <v>0.22500000000000001</v>
      </c>
      <c r="AI91">
        <v>-0.313</v>
      </c>
      <c r="AJ91">
        <v>-9.6000000000000002E-2</v>
      </c>
      <c r="AK91">
        <v>-0.08</v>
      </c>
      <c r="AL91">
        <v>-0.152</v>
      </c>
      <c r="AM91">
        <v>-0.157</v>
      </c>
      <c r="AN91">
        <v>-0.13700000000000001</v>
      </c>
      <c r="AO91">
        <v>-4.2999999999999997E-2</v>
      </c>
      <c r="AP91">
        <v>-0.39300000000000002</v>
      </c>
      <c r="AQ91">
        <v>-5.8999999999999997E-2</v>
      </c>
      <c r="AR91">
        <v>-1.4E-2</v>
      </c>
    </row>
    <row r="92" spans="2:44" x14ac:dyDescent="0.2">
      <c r="B92">
        <v>-4.5999999999999999E-2</v>
      </c>
      <c r="C92">
        <v>5.5E-2</v>
      </c>
      <c r="D92">
        <v>0.125</v>
      </c>
      <c r="E92">
        <v>3.4000000000000002E-2</v>
      </c>
      <c r="F92">
        <v>-7.0000000000000001E-3</v>
      </c>
      <c r="G92">
        <v>-5.7000000000000002E-2</v>
      </c>
      <c r="H92">
        <v>-6.7000000000000004E-2</v>
      </c>
      <c r="I92">
        <v>-5.8000000000000003E-2</v>
      </c>
      <c r="J92">
        <v>6.4000000000000001E-2</v>
      </c>
      <c r="K92">
        <v>0.13100000000000001</v>
      </c>
      <c r="L92">
        <v>4.2000000000000003E-2</v>
      </c>
      <c r="M92">
        <v>2.1000000000000001E-2</v>
      </c>
      <c r="N92">
        <v>3.7999999999999999E-2</v>
      </c>
      <c r="O92">
        <v>-0.13300000000000001</v>
      </c>
      <c r="P92">
        <v>-4.8000000000000001E-2</v>
      </c>
      <c r="Q92">
        <v>-2.9000000000000001E-2</v>
      </c>
      <c r="R92">
        <v>-0.26400000000000001</v>
      </c>
      <c r="S92">
        <v>0.249</v>
      </c>
      <c r="T92">
        <v>-0.11799999999999999</v>
      </c>
      <c r="U92">
        <v>-0.02</v>
      </c>
      <c r="V92">
        <v>7.0000000000000001E-3</v>
      </c>
      <c r="W92">
        <v>-0.14099999999999999</v>
      </c>
      <c r="X92">
        <v>0.20499999999999999</v>
      </c>
      <c r="Y92">
        <v>0.23300000000000001</v>
      </c>
      <c r="Z92">
        <v>0.26500000000000001</v>
      </c>
      <c r="AA92">
        <v>-6.7000000000000004E-2</v>
      </c>
      <c r="AB92">
        <v>6.0999999999999999E-2</v>
      </c>
      <c r="AC92">
        <v>7.0999999999999994E-2</v>
      </c>
      <c r="AD92">
        <v>9.6000000000000002E-2</v>
      </c>
      <c r="AE92">
        <v>-2.5000000000000001E-2</v>
      </c>
      <c r="AF92">
        <v>-1.2999999999999999E-2</v>
      </c>
      <c r="AG92">
        <v>1</v>
      </c>
      <c r="AH92">
        <v>0.20399999999999999</v>
      </c>
      <c r="AI92">
        <v>4.3999999999999997E-2</v>
      </c>
      <c r="AJ92">
        <v>0.13100000000000001</v>
      </c>
      <c r="AK92">
        <v>1.6E-2</v>
      </c>
      <c r="AL92">
        <v>9.4E-2</v>
      </c>
      <c r="AM92">
        <v>9.8000000000000004E-2</v>
      </c>
      <c r="AN92">
        <v>-5.8999999999999997E-2</v>
      </c>
      <c r="AO92">
        <v>0.122</v>
      </c>
      <c r="AP92">
        <v>0.11899999999999999</v>
      </c>
      <c r="AQ92">
        <v>-0.20799999999999999</v>
      </c>
      <c r="AR92">
        <v>-3.7999999999999999E-2</v>
      </c>
    </row>
    <row r="93" spans="2:44" x14ac:dyDescent="0.2">
      <c r="B93">
        <v>-4.9000000000000002E-2</v>
      </c>
      <c r="C93">
        <v>5.1999999999999998E-2</v>
      </c>
      <c r="D93">
        <v>8.3000000000000004E-2</v>
      </c>
      <c r="E93">
        <v>-4.2000000000000003E-2</v>
      </c>
      <c r="F93">
        <v>3.2000000000000001E-2</v>
      </c>
      <c r="G93">
        <v>-0.05</v>
      </c>
      <c r="H93">
        <v>3.5999999999999997E-2</v>
      </c>
      <c r="I93">
        <v>-3.6999999999999998E-2</v>
      </c>
      <c r="J93">
        <v>3.7999999999999999E-2</v>
      </c>
      <c r="K93">
        <v>4.7E-2</v>
      </c>
      <c r="L93">
        <v>-5.0000000000000001E-3</v>
      </c>
      <c r="M93">
        <v>1E-3</v>
      </c>
      <c r="N93">
        <v>-8.1000000000000003E-2</v>
      </c>
      <c r="O93">
        <v>0.10299999999999999</v>
      </c>
      <c r="P93">
        <v>2E-3</v>
      </c>
      <c r="Q93">
        <v>-2E-3</v>
      </c>
      <c r="R93">
        <v>3.3000000000000002E-2</v>
      </c>
      <c r="S93">
        <v>-2.4E-2</v>
      </c>
      <c r="T93">
        <v>0.112</v>
      </c>
      <c r="U93">
        <v>-0.14199999999999999</v>
      </c>
      <c r="V93">
        <v>3.5999999999999997E-2</v>
      </c>
      <c r="W93">
        <v>-0.111</v>
      </c>
      <c r="X93">
        <v>1.7000000000000001E-2</v>
      </c>
      <c r="Y93">
        <v>-3.7999999999999999E-2</v>
      </c>
      <c r="Z93">
        <v>-5.5E-2</v>
      </c>
      <c r="AA93">
        <v>-0.14499999999999999</v>
      </c>
      <c r="AB93">
        <v>0.13600000000000001</v>
      </c>
      <c r="AC93">
        <v>-5.3999999999999999E-2</v>
      </c>
      <c r="AD93">
        <v>3.5000000000000003E-2</v>
      </c>
      <c r="AE93">
        <v>-2.5999999999999999E-2</v>
      </c>
      <c r="AF93">
        <v>0.22500000000000001</v>
      </c>
      <c r="AG93">
        <v>0.20399999999999999</v>
      </c>
      <c r="AH93">
        <v>1</v>
      </c>
      <c r="AI93">
        <v>-0.01</v>
      </c>
      <c r="AJ93">
        <v>-9.0999999999999998E-2</v>
      </c>
      <c r="AK93">
        <v>-4.9000000000000002E-2</v>
      </c>
      <c r="AL93">
        <v>-0.246</v>
      </c>
      <c r="AM93">
        <v>-0.158</v>
      </c>
      <c r="AN93">
        <v>-0.157</v>
      </c>
      <c r="AO93">
        <v>0.124</v>
      </c>
      <c r="AP93">
        <v>-0.111</v>
      </c>
      <c r="AQ93">
        <v>-0.23599999999999999</v>
      </c>
      <c r="AR93">
        <v>-0.188</v>
      </c>
    </row>
    <row r="94" spans="2:44" x14ac:dyDescent="0.2">
      <c r="B94">
        <v>7.0000000000000001E-3</v>
      </c>
      <c r="C94">
        <v>6.0000000000000001E-3</v>
      </c>
      <c r="D94">
        <v>0.246</v>
      </c>
      <c r="E94">
        <v>3.0000000000000001E-3</v>
      </c>
      <c r="F94">
        <v>0.192</v>
      </c>
      <c r="G94">
        <v>-0.20599999999999999</v>
      </c>
      <c r="H94">
        <v>-3.6999999999999998E-2</v>
      </c>
      <c r="I94">
        <v>-0.154</v>
      </c>
      <c r="J94">
        <v>0.158</v>
      </c>
      <c r="K94">
        <v>0.19</v>
      </c>
      <c r="L94">
        <v>-3.3000000000000002E-2</v>
      </c>
      <c r="M94">
        <v>0.10299999999999999</v>
      </c>
      <c r="N94">
        <v>-6.2E-2</v>
      </c>
      <c r="O94">
        <v>0.06</v>
      </c>
      <c r="P94">
        <v>-0.01</v>
      </c>
      <c r="Q94">
        <v>-0.11</v>
      </c>
      <c r="R94">
        <v>-0.13700000000000001</v>
      </c>
      <c r="S94">
        <v>0.13900000000000001</v>
      </c>
      <c r="T94">
        <v>0.09</v>
      </c>
      <c r="U94">
        <v>5.5E-2</v>
      </c>
      <c r="V94">
        <v>-2.3E-2</v>
      </c>
      <c r="W94">
        <v>-0.11600000000000001</v>
      </c>
      <c r="X94">
        <v>0.125</v>
      </c>
      <c r="Y94">
        <v>-1.4E-2</v>
      </c>
      <c r="Z94">
        <v>9.4E-2</v>
      </c>
      <c r="AA94">
        <v>-6.9000000000000006E-2</v>
      </c>
      <c r="AB94">
        <v>7.1999999999999995E-2</v>
      </c>
      <c r="AC94">
        <v>0.113</v>
      </c>
      <c r="AD94">
        <v>-2.3E-2</v>
      </c>
      <c r="AE94">
        <v>-0.29699999999999999</v>
      </c>
      <c r="AF94">
        <v>-0.313</v>
      </c>
      <c r="AG94">
        <v>4.3999999999999997E-2</v>
      </c>
      <c r="AH94">
        <v>-0.01</v>
      </c>
      <c r="AI94">
        <v>1</v>
      </c>
      <c r="AJ94">
        <v>0.25800000000000001</v>
      </c>
      <c r="AK94">
        <v>5.8000000000000003E-2</v>
      </c>
      <c r="AL94">
        <v>0.126</v>
      </c>
      <c r="AM94">
        <v>0.14599999999999999</v>
      </c>
      <c r="AN94">
        <v>-1.0999999999999999E-2</v>
      </c>
      <c r="AO94">
        <v>0.34599999999999997</v>
      </c>
      <c r="AP94">
        <v>0.43</v>
      </c>
      <c r="AQ94">
        <v>-6.5000000000000002E-2</v>
      </c>
      <c r="AR94">
        <v>2.1999999999999999E-2</v>
      </c>
    </row>
    <row r="95" spans="2:44" x14ac:dyDescent="0.2">
      <c r="B95">
        <v>0.13400000000000001</v>
      </c>
      <c r="C95">
        <v>-0.10299999999999999</v>
      </c>
      <c r="D95">
        <v>0.33700000000000002</v>
      </c>
      <c r="E95">
        <v>-1.7999999999999999E-2</v>
      </c>
      <c r="F95">
        <v>-2.1999999999999999E-2</v>
      </c>
      <c r="G95">
        <v>-0.35199999999999998</v>
      </c>
      <c r="H95">
        <v>-0.17799999999999999</v>
      </c>
      <c r="I95">
        <v>3.6999999999999998E-2</v>
      </c>
      <c r="J95">
        <v>-2.1999999999999999E-2</v>
      </c>
      <c r="K95">
        <v>0.19</v>
      </c>
      <c r="L95">
        <v>5.6000000000000001E-2</v>
      </c>
      <c r="M95">
        <v>-5.5E-2</v>
      </c>
      <c r="N95">
        <v>-0.22600000000000001</v>
      </c>
      <c r="O95">
        <v>-0.122</v>
      </c>
      <c r="P95">
        <v>0.108</v>
      </c>
      <c r="Q95">
        <v>0.13200000000000001</v>
      </c>
      <c r="R95">
        <v>-5.8000000000000003E-2</v>
      </c>
      <c r="S95">
        <v>3.5000000000000003E-2</v>
      </c>
      <c r="T95">
        <v>-0.218</v>
      </c>
      <c r="U95">
        <v>7.4999999999999997E-2</v>
      </c>
      <c r="V95">
        <v>6.7000000000000004E-2</v>
      </c>
      <c r="W95">
        <v>-0.29399999999999998</v>
      </c>
      <c r="X95">
        <v>0.112</v>
      </c>
      <c r="Y95">
        <v>0.19600000000000001</v>
      </c>
      <c r="Z95">
        <v>0.41599999999999998</v>
      </c>
      <c r="AA95">
        <v>0.159</v>
      </c>
      <c r="AB95">
        <v>-0.151</v>
      </c>
      <c r="AC95">
        <v>-0.10199999999999999</v>
      </c>
      <c r="AD95">
        <v>-4.3999999999999997E-2</v>
      </c>
      <c r="AE95">
        <v>-0.123</v>
      </c>
      <c r="AF95">
        <v>-9.6000000000000002E-2</v>
      </c>
      <c r="AG95">
        <v>0.13100000000000001</v>
      </c>
      <c r="AH95">
        <v>-9.0999999999999998E-2</v>
      </c>
      <c r="AI95">
        <v>0.25800000000000001</v>
      </c>
      <c r="AJ95">
        <v>1</v>
      </c>
      <c r="AK95">
        <v>0.312</v>
      </c>
      <c r="AL95">
        <v>0.377</v>
      </c>
      <c r="AM95">
        <v>0.28399999999999997</v>
      </c>
      <c r="AN95">
        <v>0.16500000000000001</v>
      </c>
      <c r="AO95">
        <v>0.17199999999999999</v>
      </c>
      <c r="AP95">
        <v>0.16700000000000001</v>
      </c>
      <c r="AQ95">
        <v>7.1999999999999995E-2</v>
      </c>
      <c r="AR95">
        <v>0.11899999999999999</v>
      </c>
    </row>
    <row r="96" spans="2:44" x14ac:dyDescent="0.2">
      <c r="B96">
        <v>1.0999999999999999E-2</v>
      </c>
      <c r="C96">
        <v>-8.9999999999999993E-3</v>
      </c>
      <c r="D96">
        <v>-2.3E-2</v>
      </c>
      <c r="E96">
        <v>5.8000000000000003E-2</v>
      </c>
      <c r="F96">
        <v>-3.2000000000000001E-2</v>
      </c>
      <c r="G96">
        <v>-6.3E-2</v>
      </c>
      <c r="H96">
        <v>5.6000000000000001E-2</v>
      </c>
      <c r="I96">
        <v>6.2E-2</v>
      </c>
      <c r="J96">
        <v>-5.8000000000000003E-2</v>
      </c>
      <c r="K96">
        <v>-3.2000000000000001E-2</v>
      </c>
      <c r="L96">
        <v>7.9000000000000001E-2</v>
      </c>
      <c r="M96">
        <v>-4.3999999999999997E-2</v>
      </c>
      <c r="N96">
        <v>3.0000000000000001E-3</v>
      </c>
      <c r="O96">
        <v>-8.0000000000000002E-3</v>
      </c>
      <c r="P96">
        <v>-0.106</v>
      </c>
      <c r="Q96">
        <v>7.2999999999999995E-2</v>
      </c>
      <c r="R96">
        <v>-7.9000000000000001E-2</v>
      </c>
      <c r="S96">
        <v>7.0000000000000007E-2</v>
      </c>
      <c r="T96">
        <v>-9.8000000000000004E-2</v>
      </c>
      <c r="U96">
        <v>0.17100000000000001</v>
      </c>
      <c r="V96">
        <v>-1.7999999999999999E-2</v>
      </c>
      <c r="W96">
        <v>-6.7000000000000004E-2</v>
      </c>
      <c r="X96">
        <v>3.3000000000000002E-2</v>
      </c>
      <c r="Y96">
        <v>9.2999999999999999E-2</v>
      </c>
      <c r="Z96">
        <v>0.122</v>
      </c>
      <c r="AA96">
        <v>2.8000000000000001E-2</v>
      </c>
      <c r="AB96">
        <v>-2.1000000000000001E-2</v>
      </c>
      <c r="AC96">
        <v>-1.7999999999999999E-2</v>
      </c>
      <c r="AD96">
        <v>-6.8000000000000005E-2</v>
      </c>
      <c r="AE96">
        <v>4.5999999999999999E-2</v>
      </c>
      <c r="AF96">
        <v>-0.08</v>
      </c>
      <c r="AG96">
        <v>1.6E-2</v>
      </c>
      <c r="AH96">
        <v>-4.9000000000000002E-2</v>
      </c>
      <c r="AI96">
        <v>5.8000000000000003E-2</v>
      </c>
      <c r="AJ96">
        <v>0.312</v>
      </c>
      <c r="AK96">
        <v>1</v>
      </c>
      <c r="AL96">
        <v>8.5000000000000006E-2</v>
      </c>
      <c r="AM96">
        <v>0.31900000000000001</v>
      </c>
      <c r="AN96">
        <v>0.13800000000000001</v>
      </c>
      <c r="AO96">
        <v>-8.0000000000000002E-3</v>
      </c>
      <c r="AP96">
        <v>0.02</v>
      </c>
      <c r="AQ96">
        <v>8.8999999999999996E-2</v>
      </c>
      <c r="AR96">
        <v>0.188</v>
      </c>
    </row>
    <row r="97" spans="1:44" x14ac:dyDescent="0.2">
      <c r="B97">
        <v>-1.2999999999999999E-2</v>
      </c>
      <c r="C97">
        <v>1.6E-2</v>
      </c>
      <c r="D97">
        <v>8.7999999999999995E-2</v>
      </c>
      <c r="E97">
        <v>5.7000000000000002E-2</v>
      </c>
      <c r="F97">
        <v>4.0000000000000001E-3</v>
      </c>
      <c r="G97">
        <v>-2.5999999999999999E-2</v>
      </c>
      <c r="H97">
        <v>1.6E-2</v>
      </c>
      <c r="I97">
        <v>1.4999999999999999E-2</v>
      </c>
      <c r="J97">
        <v>-1.4999999999999999E-2</v>
      </c>
      <c r="K97">
        <v>7.0000000000000001E-3</v>
      </c>
      <c r="L97">
        <v>2.3E-2</v>
      </c>
      <c r="M97">
        <v>-1.4E-2</v>
      </c>
      <c r="N97">
        <v>0.10299999999999999</v>
      </c>
      <c r="O97">
        <v>-3.6999999999999998E-2</v>
      </c>
      <c r="P97">
        <v>-3.0000000000000001E-3</v>
      </c>
      <c r="Q97">
        <v>-3.3000000000000002E-2</v>
      </c>
      <c r="R97">
        <v>-5.7000000000000002E-2</v>
      </c>
      <c r="S97">
        <v>4.5999999999999999E-2</v>
      </c>
      <c r="T97">
        <v>-0.19500000000000001</v>
      </c>
      <c r="U97">
        <v>-0.10199999999999999</v>
      </c>
      <c r="V97">
        <v>-0.125</v>
      </c>
      <c r="W97">
        <v>-7.0000000000000001E-3</v>
      </c>
      <c r="X97">
        <v>0.17399999999999999</v>
      </c>
      <c r="Y97">
        <v>3.5999999999999997E-2</v>
      </c>
      <c r="Z97">
        <v>0.27800000000000002</v>
      </c>
      <c r="AA97">
        <v>1.2999999999999999E-2</v>
      </c>
      <c r="AB97">
        <v>-1.0999999999999999E-2</v>
      </c>
      <c r="AC97">
        <v>1.2E-2</v>
      </c>
      <c r="AD97">
        <v>-1.6E-2</v>
      </c>
      <c r="AE97">
        <v>-8.6999999999999994E-2</v>
      </c>
      <c r="AF97">
        <v>-0.152</v>
      </c>
      <c r="AG97">
        <v>9.4E-2</v>
      </c>
      <c r="AH97">
        <v>-0.246</v>
      </c>
      <c r="AI97">
        <v>0.126</v>
      </c>
      <c r="AJ97">
        <v>0.377</v>
      </c>
      <c r="AK97">
        <v>8.5000000000000006E-2</v>
      </c>
      <c r="AL97">
        <v>1</v>
      </c>
      <c r="AM97">
        <v>0.26</v>
      </c>
      <c r="AN97">
        <v>0.13800000000000001</v>
      </c>
      <c r="AO97">
        <v>7.0000000000000007E-2</v>
      </c>
      <c r="AP97">
        <v>0.34300000000000003</v>
      </c>
      <c r="AQ97">
        <v>0.25900000000000001</v>
      </c>
      <c r="AR97">
        <v>5.5E-2</v>
      </c>
    </row>
    <row r="98" spans="1:44" x14ac:dyDescent="0.2">
      <c r="B98">
        <v>1.2999999999999999E-2</v>
      </c>
      <c r="C98">
        <v>-8.0000000000000002E-3</v>
      </c>
      <c r="D98">
        <v>8.4000000000000005E-2</v>
      </c>
      <c r="E98">
        <v>7.5999999999999998E-2</v>
      </c>
      <c r="F98">
        <v>-1.0999999999999999E-2</v>
      </c>
      <c r="G98">
        <v>-8.8999999999999996E-2</v>
      </c>
      <c r="H98">
        <v>-4.3999999999999997E-2</v>
      </c>
      <c r="I98">
        <v>8.5000000000000006E-2</v>
      </c>
      <c r="J98">
        <v>-7.1999999999999995E-2</v>
      </c>
      <c r="K98">
        <v>9.4E-2</v>
      </c>
      <c r="L98">
        <v>-0.10199999999999999</v>
      </c>
      <c r="M98">
        <v>-0.14799999999999999</v>
      </c>
      <c r="N98">
        <v>0.05</v>
      </c>
      <c r="O98">
        <v>-2.7E-2</v>
      </c>
      <c r="P98">
        <v>-9.4E-2</v>
      </c>
      <c r="Q98">
        <v>0.113</v>
      </c>
      <c r="R98">
        <v>-5.1999999999999998E-2</v>
      </c>
      <c r="S98">
        <v>3.6999999999999998E-2</v>
      </c>
      <c r="T98">
        <v>-0.13900000000000001</v>
      </c>
      <c r="U98">
        <v>-6.0000000000000001E-3</v>
      </c>
      <c r="V98">
        <v>2.1999999999999999E-2</v>
      </c>
      <c r="W98">
        <v>-3.5000000000000003E-2</v>
      </c>
      <c r="X98">
        <v>7.9000000000000001E-2</v>
      </c>
      <c r="Y98">
        <v>0.11899999999999999</v>
      </c>
      <c r="Z98">
        <v>0.20699999999999999</v>
      </c>
      <c r="AA98">
        <v>-0.106</v>
      </c>
      <c r="AB98">
        <v>0.1</v>
      </c>
      <c r="AC98">
        <v>2.3E-2</v>
      </c>
      <c r="AD98">
        <v>7.3999999999999996E-2</v>
      </c>
      <c r="AE98">
        <v>8.9999999999999993E-3</v>
      </c>
      <c r="AF98">
        <v>-0.157</v>
      </c>
      <c r="AG98">
        <v>9.8000000000000004E-2</v>
      </c>
      <c r="AH98">
        <v>-0.158</v>
      </c>
      <c r="AI98">
        <v>0.14599999999999999</v>
      </c>
      <c r="AJ98">
        <v>0.28399999999999997</v>
      </c>
      <c r="AK98">
        <v>0.31900000000000001</v>
      </c>
      <c r="AL98">
        <v>0.26</v>
      </c>
      <c r="AM98">
        <v>1</v>
      </c>
      <c r="AN98">
        <v>0.23200000000000001</v>
      </c>
      <c r="AO98">
        <v>5.1999999999999998E-2</v>
      </c>
      <c r="AP98">
        <v>0.224</v>
      </c>
      <c r="AQ98">
        <v>2.8000000000000001E-2</v>
      </c>
      <c r="AR98">
        <v>0.19500000000000001</v>
      </c>
    </row>
    <row r="99" spans="1:44" x14ac:dyDescent="0.2">
      <c r="B99">
        <v>-0.01</v>
      </c>
      <c r="C99">
        <v>8.9999999999999993E-3</v>
      </c>
      <c r="D99">
        <v>-3.6999999999999998E-2</v>
      </c>
      <c r="E99">
        <v>0.123</v>
      </c>
      <c r="F99">
        <v>-3.2000000000000001E-2</v>
      </c>
      <c r="G99">
        <v>1.0999999999999999E-2</v>
      </c>
      <c r="H99">
        <v>-2.9000000000000001E-2</v>
      </c>
      <c r="I99">
        <v>-2.5999999999999999E-2</v>
      </c>
      <c r="J99">
        <v>0.03</v>
      </c>
      <c r="K99">
        <v>-5.5E-2</v>
      </c>
      <c r="L99">
        <v>-2.5999999999999999E-2</v>
      </c>
      <c r="M99">
        <v>-7.1999999999999995E-2</v>
      </c>
      <c r="N99">
        <v>8.2000000000000003E-2</v>
      </c>
      <c r="O99">
        <v>-0.01</v>
      </c>
      <c r="P99">
        <v>-9.1999999999999998E-2</v>
      </c>
      <c r="Q99">
        <v>-7.0999999999999994E-2</v>
      </c>
      <c r="R99">
        <v>-0.1</v>
      </c>
      <c r="S99">
        <v>9.6000000000000002E-2</v>
      </c>
      <c r="T99">
        <v>-9.5000000000000001E-2</v>
      </c>
      <c r="U99">
        <v>0.109</v>
      </c>
      <c r="V99">
        <v>-0.14499999999999999</v>
      </c>
      <c r="W99">
        <v>7.0000000000000001E-3</v>
      </c>
      <c r="X99">
        <v>0.108</v>
      </c>
      <c r="Y99">
        <v>7.2999999999999995E-2</v>
      </c>
      <c r="Z99">
        <v>0.16200000000000001</v>
      </c>
      <c r="AA99">
        <v>-5.8000000000000003E-2</v>
      </c>
      <c r="AB99">
        <v>6.6000000000000003E-2</v>
      </c>
      <c r="AC99">
        <v>3.7999999999999999E-2</v>
      </c>
      <c r="AD99">
        <v>-0.105</v>
      </c>
      <c r="AE99">
        <v>4.8000000000000001E-2</v>
      </c>
      <c r="AF99">
        <v>-0.13700000000000001</v>
      </c>
      <c r="AG99">
        <v>-5.8999999999999997E-2</v>
      </c>
      <c r="AH99">
        <v>-0.157</v>
      </c>
      <c r="AI99">
        <v>-1.0999999999999999E-2</v>
      </c>
      <c r="AJ99">
        <v>0.16500000000000001</v>
      </c>
      <c r="AK99">
        <v>0.13800000000000001</v>
      </c>
      <c r="AL99">
        <v>0.13800000000000001</v>
      </c>
      <c r="AM99">
        <v>0.23200000000000001</v>
      </c>
      <c r="AN99">
        <v>1</v>
      </c>
      <c r="AO99">
        <v>4.7E-2</v>
      </c>
      <c r="AP99">
        <v>1.9E-2</v>
      </c>
      <c r="AQ99">
        <v>0.22700000000000001</v>
      </c>
      <c r="AR99">
        <v>6.9000000000000006E-2</v>
      </c>
    </row>
    <row r="100" spans="1:44" x14ac:dyDescent="0.2">
      <c r="B100">
        <v>0.28499999999999998</v>
      </c>
      <c r="C100">
        <v>-0.27600000000000002</v>
      </c>
      <c r="D100">
        <v>1.6E-2</v>
      </c>
      <c r="E100">
        <v>-0.15</v>
      </c>
      <c r="F100">
        <v>0.28699999999999998</v>
      </c>
      <c r="G100">
        <v>-4.8000000000000001E-2</v>
      </c>
      <c r="H100">
        <v>-0.26100000000000001</v>
      </c>
      <c r="I100">
        <v>0.157</v>
      </c>
      <c r="J100">
        <v>-0.158</v>
      </c>
      <c r="K100">
        <v>-2.3E-2</v>
      </c>
      <c r="L100">
        <v>-3.5999999999999997E-2</v>
      </c>
      <c r="M100">
        <v>0.245</v>
      </c>
      <c r="N100">
        <v>-6.9000000000000006E-2</v>
      </c>
      <c r="O100">
        <v>-0.13400000000000001</v>
      </c>
      <c r="P100">
        <v>-5.0999999999999997E-2</v>
      </c>
      <c r="Q100">
        <v>2.4E-2</v>
      </c>
      <c r="R100">
        <v>-4.2000000000000003E-2</v>
      </c>
      <c r="S100">
        <v>4.4999999999999998E-2</v>
      </c>
      <c r="T100">
        <v>8.7999999999999995E-2</v>
      </c>
      <c r="U100">
        <v>-2.5000000000000001E-2</v>
      </c>
      <c r="V100">
        <v>3.2000000000000001E-2</v>
      </c>
      <c r="W100">
        <v>-0.13300000000000001</v>
      </c>
      <c r="X100">
        <v>8.5999999999999993E-2</v>
      </c>
      <c r="Y100">
        <v>-7.6999999999999999E-2</v>
      </c>
      <c r="Z100">
        <v>2.9000000000000001E-2</v>
      </c>
      <c r="AA100">
        <v>-2.5000000000000001E-2</v>
      </c>
      <c r="AB100">
        <v>1.7000000000000001E-2</v>
      </c>
      <c r="AC100">
        <v>-1.4999999999999999E-2</v>
      </c>
      <c r="AD100">
        <v>9.7000000000000003E-2</v>
      </c>
      <c r="AE100">
        <v>-0.35499999999999998</v>
      </c>
      <c r="AF100">
        <v>-4.2999999999999997E-2</v>
      </c>
      <c r="AG100">
        <v>0.122</v>
      </c>
      <c r="AH100">
        <v>0.124</v>
      </c>
      <c r="AI100">
        <v>0.34599999999999997</v>
      </c>
      <c r="AJ100">
        <v>0.17199999999999999</v>
      </c>
      <c r="AK100">
        <v>-8.0000000000000002E-3</v>
      </c>
      <c r="AL100">
        <v>7.0000000000000007E-2</v>
      </c>
      <c r="AM100">
        <v>5.1999999999999998E-2</v>
      </c>
      <c r="AN100">
        <v>4.7E-2</v>
      </c>
      <c r="AO100">
        <v>1</v>
      </c>
      <c r="AP100">
        <v>0.153</v>
      </c>
      <c r="AQ100">
        <v>-7.0000000000000001E-3</v>
      </c>
      <c r="AR100">
        <v>-4.0000000000000001E-3</v>
      </c>
    </row>
    <row r="101" spans="1:44" x14ac:dyDescent="0.2">
      <c r="B101">
        <v>8.0000000000000002E-3</v>
      </c>
      <c r="C101">
        <v>-8.0000000000000002E-3</v>
      </c>
      <c r="D101">
        <v>6.8000000000000005E-2</v>
      </c>
      <c r="E101">
        <v>-2.5999999999999999E-2</v>
      </c>
      <c r="F101">
        <v>9.1999999999999998E-2</v>
      </c>
      <c r="G101">
        <v>8.3000000000000004E-2</v>
      </c>
      <c r="H101">
        <v>-8.7999999999999995E-2</v>
      </c>
      <c r="I101">
        <v>-0.114</v>
      </c>
      <c r="J101">
        <v>0.112</v>
      </c>
      <c r="K101">
        <v>0.185</v>
      </c>
      <c r="L101">
        <v>-0.11</v>
      </c>
      <c r="M101">
        <v>5.3999999999999999E-2</v>
      </c>
      <c r="N101">
        <v>0.16300000000000001</v>
      </c>
      <c r="O101">
        <v>-6.6000000000000003E-2</v>
      </c>
      <c r="P101">
        <v>8.7999999999999995E-2</v>
      </c>
      <c r="Q101">
        <v>-8.8999999999999996E-2</v>
      </c>
      <c r="R101">
        <v>-5.6000000000000001E-2</v>
      </c>
      <c r="S101">
        <v>0.05</v>
      </c>
      <c r="T101">
        <v>-9.2999999999999999E-2</v>
      </c>
      <c r="U101">
        <v>-5.7000000000000002E-2</v>
      </c>
      <c r="V101">
        <v>-2.4E-2</v>
      </c>
      <c r="W101">
        <v>4.9000000000000002E-2</v>
      </c>
      <c r="X101">
        <v>3.5999999999999997E-2</v>
      </c>
      <c r="Y101">
        <v>9.0999999999999998E-2</v>
      </c>
      <c r="Z101">
        <v>0.16</v>
      </c>
      <c r="AA101">
        <v>-6.9000000000000006E-2</v>
      </c>
      <c r="AB101">
        <v>8.1000000000000003E-2</v>
      </c>
      <c r="AC101">
        <v>0.152</v>
      </c>
      <c r="AD101">
        <v>-8.7999999999999995E-2</v>
      </c>
      <c r="AE101">
        <v>-0.17299999999999999</v>
      </c>
      <c r="AF101">
        <v>-0.39300000000000002</v>
      </c>
      <c r="AG101">
        <v>0.11899999999999999</v>
      </c>
      <c r="AH101">
        <v>-0.111</v>
      </c>
      <c r="AI101">
        <v>0.43</v>
      </c>
      <c r="AJ101">
        <v>0.16700000000000001</v>
      </c>
      <c r="AK101">
        <v>0.02</v>
      </c>
      <c r="AL101">
        <v>0.34300000000000003</v>
      </c>
      <c r="AM101">
        <v>0.224</v>
      </c>
      <c r="AN101">
        <v>1.9E-2</v>
      </c>
      <c r="AO101">
        <v>0.153</v>
      </c>
      <c r="AP101">
        <v>1</v>
      </c>
      <c r="AQ101">
        <v>5.5E-2</v>
      </c>
      <c r="AR101">
        <v>7.5999999999999998E-2</v>
      </c>
    </row>
    <row r="102" spans="1:44" x14ac:dyDescent="0.2">
      <c r="B102">
        <v>3.3000000000000002E-2</v>
      </c>
      <c r="C102">
        <v>-3.5999999999999997E-2</v>
      </c>
      <c r="D102">
        <v>-6.5000000000000002E-2</v>
      </c>
      <c r="E102">
        <v>4.4999999999999998E-2</v>
      </c>
      <c r="F102">
        <v>-4.2999999999999997E-2</v>
      </c>
      <c r="G102">
        <v>2.1999999999999999E-2</v>
      </c>
      <c r="H102">
        <v>5.5E-2</v>
      </c>
      <c r="I102">
        <v>6.9000000000000006E-2</v>
      </c>
      <c r="J102">
        <v>-6.4000000000000001E-2</v>
      </c>
      <c r="K102">
        <v>-6.4000000000000001E-2</v>
      </c>
      <c r="L102">
        <v>-6.7000000000000004E-2</v>
      </c>
      <c r="M102">
        <v>-0.14499999999999999</v>
      </c>
      <c r="N102">
        <v>8.2000000000000003E-2</v>
      </c>
      <c r="O102">
        <v>2.8000000000000001E-2</v>
      </c>
      <c r="P102">
        <v>6.3E-2</v>
      </c>
      <c r="Q102">
        <v>-2.5000000000000001E-2</v>
      </c>
      <c r="R102">
        <v>0.129</v>
      </c>
      <c r="S102">
        <v>-0.126</v>
      </c>
      <c r="T102">
        <v>-4.2000000000000003E-2</v>
      </c>
      <c r="U102">
        <v>5.0000000000000001E-3</v>
      </c>
      <c r="V102">
        <v>-3.4000000000000002E-2</v>
      </c>
      <c r="W102">
        <v>0.126</v>
      </c>
      <c r="X102">
        <v>-0.13700000000000001</v>
      </c>
      <c r="Y102">
        <v>-7.0999999999999994E-2</v>
      </c>
      <c r="Z102">
        <v>-5.0000000000000001E-3</v>
      </c>
      <c r="AA102">
        <v>9.7000000000000003E-2</v>
      </c>
      <c r="AB102">
        <v>-8.3000000000000004E-2</v>
      </c>
      <c r="AC102">
        <v>-4.2000000000000003E-2</v>
      </c>
      <c r="AD102">
        <v>-0.109</v>
      </c>
      <c r="AE102">
        <v>1E-3</v>
      </c>
      <c r="AF102">
        <v>-5.8999999999999997E-2</v>
      </c>
      <c r="AG102">
        <v>-0.20799999999999999</v>
      </c>
      <c r="AH102">
        <v>-0.23599999999999999</v>
      </c>
      <c r="AI102">
        <v>-6.5000000000000002E-2</v>
      </c>
      <c r="AJ102">
        <v>7.1999999999999995E-2</v>
      </c>
      <c r="AK102">
        <v>8.8999999999999996E-2</v>
      </c>
      <c r="AL102">
        <v>0.25900000000000001</v>
      </c>
      <c r="AM102">
        <v>2.8000000000000001E-2</v>
      </c>
      <c r="AN102">
        <v>0.22700000000000001</v>
      </c>
      <c r="AO102">
        <v>-7.0000000000000001E-3</v>
      </c>
      <c r="AP102">
        <v>5.5E-2</v>
      </c>
      <c r="AQ102">
        <v>1</v>
      </c>
      <c r="AR102">
        <v>0.127</v>
      </c>
    </row>
    <row r="103" spans="1:44" x14ac:dyDescent="0.2">
      <c r="B103">
        <v>-3.0000000000000001E-3</v>
      </c>
      <c r="C103">
        <v>4.0000000000000001E-3</v>
      </c>
      <c r="D103">
        <v>-1.6E-2</v>
      </c>
      <c r="E103">
        <v>6.8000000000000005E-2</v>
      </c>
      <c r="F103">
        <v>-6.0999999999999999E-2</v>
      </c>
      <c r="G103">
        <v>2.1999999999999999E-2</v>
      </c>
      <c r="H103">
        <v>-3.1E-2</v>
      </c>
      <c r="I103">
        <v>-3.9E-2</v>
      </c>
      <c r="J103">
        <v>3.1E-2</v>
      </c>
      <c r="K103">
        <v>-1.7000000000000001E-2</v>
      </c>
      <c r="L103">
        <v>0.05</v>
      </c>
      <c r="M103">
        <v>2.3E-2</v>
      </c>
      <c r="N103">
        <v>3.6999999999999998E-2</v>
      </c>
      <c r="O103">
        <v>-3.0000000000000001E-3</v>
      </c>
      <c r="P103">
        <v>0.13</v>
      </c>
      <c r="Q103">
        <v>-3.5000000000000003E-2</v>
      </c>
      <c r="R103">
        <v>0.03</v>
      </c>
      <c r="S103">
        <v>-0.03</v>
      </c>
      <c r="T103">
        <v>-7.3999999999999996E-2</v>
      </c>
      <c r="U103">
        <v>0.106</v>
      </c>
      <c r="V103">
        <v>-5.0999999999999997E-2</v>
      </c>
      <c r="W103">
        <v>6.5000000000000002E-2</v>
      </c>
      <c r="X103">
        <v>-6.9000000000000006E-2</v>
      </c>
      <c r="Y103">
        <v>-1.4999999999999999E-2</v>
      </c>
      <c r="Z103">
        <v>-1E-3</v>
      </c>
      <c r="AA103">
        <v>3.2000000000000001E-2</v>
      </c>
      <c r="AB103">
        <v>-2.5999999999999999E-2</v>
      </c>
      <c r="AC103">
        <v>-0.112</v>
      </c>
      <c r="AD103">
        <v>-3.9E-2</v>
      </c>
      <c r="AE103">
        <v>3.9E-2</v>
      </c>
      <c r="AF103">
        <v>-1.4E-2</v>
      </c>
      <c r="AG103">
        <v>-3.7999999999999999E-2</v>
      </c>
      <c r="AH103">
        <v>-0.188</v>
      </c>
      <c r="AI103">
        <v>2.1999999999999999E-2</v>
      </c>
      <c r="AJ103">
        <v>0.11899999999999999</v>
      </c>
      <c r="AK103">
        <v>0.188</v>
      </c>
      <c r="AL103">
        <v>5.5E-2</v>
      </c>
      <c r="AM103">
        <v>0.19500000000000001</v>
      </c>
      <c r="AN103">
        <v>6.9000000000000006E-2</v>
      </c>
      <c r="AO103">
        <v>-4.0000000000000001E-3</v>
      </c>
      <c r="AP103">
        <v>7.5999999999999998E-2</v>
      </c>
      <c r="AQ103">
        <v>0.127</v>
      </c>
      <c r="AR103">
        <v>1</v>
      </c>
    </row>
    <row r="105" spans="1:44" x14ac:dyDescent="0.2">
      <c r="A105" t="s">
        <v>163</v>
      </c>
      <c r="B105" t="s">
        <v>164</v>
      </c>
      <c r="C105" t="s">
        <v>187</v>
      </c>
      <c r="D105">
        <v>245</v>
      </c>
    </row>
    <row r="106" spans="1:44" x14ac:dyDescent="0.2">
      <c r="A106" t="s">
        <v>188</v>
      </c>
      <c r="B106" t="s">
        <v>189</v>
      </c>
      <c r="C106" t="s">
        <v>160</v>
      </c>
      <c r="D106">
        <v>7.8912500000000003</v>
      </c>
    </row>
    <row r="107" spans="1:44" x14ac:dyDescent="0.2">
      <c r="A107">
        <v>-107.61895</v>
      </c>
    </row>
    <row r="108" spans="1:44" x14ac:dyDescent="0.2">
      <c r="A108" t="s">
        <v>190</v>
      </c>
      <c r="B108" t="s">
        <v>191</v>
      </c>
      <c r="C108" t="s">
        <v>192</v>
      </c>
      <c r="D108" t="s">
        <v>160</v>
      </c>
    </row>
    <row r="109" spans="1:44" x14ac:dyDescent="0.2">
      <c r="A109">
        <v>-29487.593089999998</v>
      </c>
    </row>
    <row r="110" spans="1:44" x14ac:dyDescent="0.2">
      <c r="A110" t="s">
        <v>38</v>
      </c>
    </row>
    <row r="111" spans="1:44" x14ac:dyDescent="0.2">
      <c r="A111">
        <v>59061.18619</v>
      </c>
    </row>
    <row r="112" spans="1:44" x14ac:dyDescent="0.2">
      <c r="A112" t="s">
        <v>39</v>
      </c>
    </row>
    <row r="113" spans="1:1" x14ac:dyDescent="0.2">
      <c r="A113">
        <v>59216.5507</v>
      </c>
    </row>
    <row r="114" spans="1:1" x14ac:dyDescent="0.2">
      <c r="A114" t="s">
        <v>193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</vt:lpstr>
      <vt:lpstr>MVPPGC</vt:lpstr>
      <vt:lpstr>MVPCC</vt:lpstr>
      <vt:lpstr>Efficiency Measure</vt:lpstr>
      <vt:lpstr>Sheet1</vt:lpstr>
      <vt:lpstr>Other Copulas Models</vt:lpstr>
      <vt:lpstr>Variance-Covariance</vt:lpstr>
      <vt:lpstr>MVPPGC-Estimations</vt:lpstr>
      <vt:lpstr>MVPCC-Estimations</vt:lpstr>
      <vt:lpstr>MVPPGC-Constant only</vt:lpstr>
      <vt:lpstr>MVPCC-Constant only</vt:lpstr>
      <vt:lpstr>Non-Nested Test</vt:lpstr>
      <vt:lpstr>Adjusted AIC and BIC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2016-12-04T16:12:59Z</dcterms:modified>
</cp:coreProperties>
</file>