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539432e170c291/Desktop/"/>
    </mc:Choice>
  </mc:AlternateContent>
  <xr:revisionPtr revIDLastSave="0" documentId="8_{BFAA1364-C655-4A02-BB61-B9DCCC83416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K2" i="1"/>
  <c r="J6" i="1"/>
  <c r="K6" i="1"/>
  <c r="L6" i="1" s="1"/>
  <c r="C14" i="1"/>
  <c r="B14" i="1"/>
  <c r="J5" i="1"/>
  <c r="K5" i="1" s="1"/>
  <c r="H7" i="1"/>
  <c r="H6" i="1"/>
  <c r="H5" i="1"/>
  <c r="H3" i="1"/>
  <c r="H2" i="1"/>
  <c r="K7" i="1"/>
  <c r="K3" i="1"/>
  <c r="L3" i="1" s="1"/>
  <c r="I7" i="1"/>
  <c r="I6" i="1"/>
  <c r="I5" i="1"/>
  <c r="I3" i="1"/>
  <c r="B12" i="1"/>
  <c r="B13" i="1"/>
  <c r="L2" i="1" l="1"/>
  <c r="L4" i="1" s="1"/>
  <c r="L5" i="1"/>
  <c r="L7" i="1"/>
  <c r="C12" i="1"/>
  <c r="C13" i="1"/>
  <c r="K4" i="1"/>
  <c r="K8" i="1"/>
  <c r="C15" i="1" l="1"/>
  <c r="D14" i="1" s="1"/>
  <c r="M3" i="1"/>
  <c r="M2" i="1"/>
  <c r="K9" i="1"/>
  <c r="M6" i="1"/>
  <c r="M5" i="1"/>
  <c r="M7" i="1"/>
  <c r="L8" i="1"/>
  <c r="L9" i="1" s="1"/>
  <c r="D12" i="1" l="1"/>
  <c r="D13" i="1"/>
  <c r="N7" i="1"/>
  <c r="N5" i="1"/>
  <c r="N2" i="1"/>
  <c r="N3" i="1"/>
  <c r="N6" i="1"/>
  <c r="M4" i="1"/>
  <c r="M8" i="1"/>
  <c r="D15" i="1" l="1"/>
  <c r="N4" i="1"/>
  <c r="N8" i="1"/>
  <c r="N9" i="1" l="1"/>
</calcChain>
</file>

<file path=xl/sharedStrings.xml><?xml version="1.0" encoding="utf-8"?>
<sst xmlns="http://schemas.openxmlformats.org/spreadsheetml/2006/main" count="39" uniqueCount="26">
  <si>
    <t>ACCOUNT</t>
  </si>
  <si>
    <t>STOCK</t>
  </si>
  <si>
    <t>STOCK TYPE</t>
  </si>
  <si>
    <t>NO. SHARES</t>
  </si>
  <si>
    <t>CURRENT DATE</t>
  </si>
  <si>
    <t>CURRENT PRICE</t>
  </si>
  <si>
    <t>CURRENT VALUE</t>
  </si>
  <si>
    <t>GAIN (LOSS)</t>
  </si>
  <si>
    <t>INDIVIDUAL</t>
  </si>
  <si>
    <t>NVDL</t>
  </si>
  <si>
    <t>COMMON</t>
  </si>
  <si>
    <t>PLTR</t>
  </si>
  <si>
    <t>SUBTOTAL</t>
  </si>
  <si>
    <t>ROLLOVER IRA</t>
  </si>
  <si>
    <t>TOTAL</t>
  </si>
  <si>
    <t>PURCHASE DATE</t>
  </si>
  <si>
    <t>TOTAL PLTR</t>
  </si>
  <si>
    <t>TOTAL NVDL</t>
  </si>
  <si>
    <t>COST PER SHARE</t>
  </si>
  <si>
    <t>%</t>
  </si>
  <si>
    <t>% OF
SUBTOTAL</t>
  </si>
  <si>
    <t>AVERAGE
COST</t>
  </si>
  <si>
    <t>TOTAL
COST</t>
  </si>
  <si>
    <t>% OF TOTAL</t>
  </si>
  <si>
    <t>SOUN</t>
  </si>
  <si>
    <t>TOTAL SOUN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</si>
</sst>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0_);_(* \(#,##0.0000\);_(* &quot;-&quot;??_);_(@_)"/>
    <numFmt numFmtId="165" formatCode="_(&quot;$&quot;* #,##0_);_(&quot;$&quot;* \(#,##0\);_(&quot;$&quot;* &quot;-&quot;??_);_(@_)"/>
    <numFmt numFmtId="166" formatCode="&quot;$&quot;#,##0.00"/>
    <numFmt numFmtId="167" formatCode="_(* #,##0.000_);_(* \(#,##0.0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1" xfId="0" applyBorder="1" applyAlignment="1">
      <alignment horizontal="left" vertical="center" wrapText="1"/>
    </xf>
    <xf numFmtId="14" fontId="2" fillId="5" borderId="1" xfId="0" applyNumberFormat="1" applyFont="1" applyFill="1" applyBorder="1" applyAlignment="1">
      <alignment vertical="center" wrapText="1"/>
    </xf>
    <xf numFmtId="0" fontId="0" fillId="4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14" fontId="2" fillId="5" borderId="1" xfId="0" applyNumberFormat="1" applyFont="1" applyFill="1" applyBorder="1" applyAlignment="1">
      <alignment horizontal="center" vertical="center" wrapText="1"/>
    </xf>
    <xf numFmtId="10" fontId="2" fillId="5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0" fontId="0" fillId="0" borderId="1" xfId="0" applyNumberFormat="1" applyBorder="1" applyAlignment="1">
      <alignment vertical="center" wrapText="1"/>
    </xf>
    <xf numFmtId="10" fontId="0" fillId="4" borderId="1" xfId="0" applyNumberForma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 wrapText="1"/>
    </xf>
    <xf numFmtId="10" fontId="2" fillId="5" borderId="1" xfId="1" applyNumberFormat="1" applyFont="1" applyFill="1" applyBorder="1" applyAlignment="1">
      <alignment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 wrapText="1"/>
    </xf>
    <xf numFmtId="14" fontId="2" fillId="3" borderId="1" xfId="0" applyNumberFormat="1" applyFont="1" applyFill="1" applyBorder="1" applyAlignment="1">
      <alignment vertical="center" wrapText="1"/>
    </xf>
    <xf numFmtId="10" fontId="2" fillId="3" borderId="1" xfId="1" applyNumberFormat="1" applyFont="1" applyFill="1" applyBorder="1" applyAlignment="1">
      <alignment wrapText="1"/>
    </xf>
    <xf numFmtId="14" fontId="0" fillId="0" borderId="1" xfId="0" applyNumberFormat="1" applyBorder="1" applyAlignment="1">
      <alignment vertical="center" wrapText="1"/>
    </xf>
    <xf numFmtId="44" fontId="2" fillId="5" borderId="1" xfId="2" applyFont="1" applyFill="1" applyBorder="1" applyAlignment="1">
      <alignment horizontal="center" vertical="center" wrapText="1"/>
    </xf>
    <xf numFmtId="44" fontId="2" fillId="5" borderId="1" xfId="2" applyFont="1" applyFill="1" applyBorder="1" applyAlignment="1">
      <alignment wrapText="1"/>
    </xf>
    <xf numFmtId="44" fontId="2" fillId="3" borderId="1" xfId="2" applyFont="1" applyFill="1" applyBorder="1" applyAlignment="1">
      <alignment wrapText="1"/>
    </xf>
    <xf numFmtId="44" fontId="0" fillId="0" borderId="1" xfId="2" applyFont="1" applyBorder="1" applyAlignment="1">
      <alignment vertical="center" wrapText="1"/>
    </xf>
    <xf numFmtId="10" fontId="0" fillId="2" borderId="1" xfId="0" applyNumberFormat="1" applyFill="1" applyBorder="1" applyAlignment="1">
      <alignment vertical="center" wrapText="1"/>
    </xf>
    <xf numFmtId="14" fontId="0" fillId="2" borderId="1" xfId="0" applyNumberFormat="1" applyFill="1" applyBorder="1" applyAlignment="1">
      <alignment vertical="center" wrapText="1"/>
    </xf>
    <xf numFmtId="14" fontId="0" fillId="4" borderId="1" xfId="0" applyNumberFormat="1" applyFill="1" applyBorder="1" applyAlignment="1">
      <alignment vertical="center" wrapText="1"/>
    </xf>
    <xf numFmtId="0" fontId="0" fillId="6" borderId="1" xfId="0" applyFill="1" applyBorder="1" applyAlignment="1">
      <alignment horizontal="left" vertical="center" wrapText="1"/>
    </xf>
    <xf numFmtId="14" fontId="0" fillId="6" borderId="1" xfId="0" applyNumberFormat="1" applyFill="1" applyBorder="1" applyAlignment="1">
      <alignment vertical="center" wrapText="1"/>
    </xf>
    <xf numFmtId="10" fontId="0" fillId="6" borderId="1" xfId="0" applyNumberForma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43" fontId="0" fillId="0" borderId="1" xfId="1" applyFont="1" applyBorder="1" applyAlignment="1">
      <alignment horizontal="right" vertical="center" wrapText="1"/>
    </xf>
    <xf numFmtId="164" fontId="2" fillId="5" borderId="1" xfId="1" applyNumberFormat="1" applyFont="1" applyFill="1" applyBorder="1" applyAlignment="1">
      <alignment horizontal="center" vertical="center" wrapText="1"/>
    </xf>
    <xf numFmtId="164" fontId="0" fillId="2" borderId="1" xfId="1" applyNumberFormat="1" applyFont="1" applyFill="1" applyBorder="1" applyAlignment="1">
      <alignment vertical="center" wrapText="1"/>
    </xf>
    <xf numFmtId="164" fontId="0" fillId="4" borderId="1" xfId="1" applyNumberFormat="1" applyFont="1" applyFill="1" applyBorder="1" applyAlignment="1">
      <alignment vertical="center" wrapText="1"/>
    </xf>
    <xf numFmtId="164" fontId="2" fillId="5" borderId="1" xfId="1" applyNumberFormat="1" applyFont="1" applyFill="1" applyBorder="1" applyAlignment="1">
      <alignment vertical="center" wrapText="1"/>
    </xf>
    <xf numFmtId="164" fontId="0" fillId="6" borderId="1" xfId="1" applyNumberFormat="1" applyFont="1" applyFill="1" applyBorder="1" applyAlignment="1">
      <alignment vertical="center" wrapText="1"/>
    </xf>
    <xf numFmtId="164" fontId="2" fillId="3" borderId="1" xfId="1" applyNumberFormat="1" applyFont="1" applyFill="1" applyBorder="1" applyAlignment="1">
      <alignment vertical="center" wrapText="1"/>
    </xf>
    <xf numFmtId="164" fontId="0" fillId="0" borderId="1" xfId="1" applyNumberFormat="1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65" fontId="0" fillId="0" borderId="1" xfId="1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165" fontId="2" fillId="0" borderId="3" xfId="0" applyNumberFormat="1" applyFont="1" applyBorder="1" applyAlignment="1">
      <alignment horizontal="left" vertical="center" wrapText="1"/>
    </xf>
    <xf numFmtId="165" fontId="0" fillId="0" borderId="2" xfId="1" applyNumberFormat="1" applyFont="1" applyBorder="1" applyAlignment="1">
      <alignment horizontal="right" vertical="center" wrapText="1"/>
    </xf>
    <xf numFmtId="43" fontId="0" fillId="0" borderId="2" xfId="1" applyFont="1" applyBorder="1" applyAlignment="1">
      <alignment horizontal="right" vertical="center" wrapText="1"/>
    </xf>
    <xf numFmtId="10" fontId="0" fillId="0" borderId="2" xfId="0" applyNumberFormat="1" applyBorder="1" applyAlignment="1">
      <alignment vertical="center" wrapText="1"/>
    </xf>
    <xf numFmtId="10" fontId="2" fillId="0" borderId="3" xfId="0" applyNumberFormat="1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166" fontId="2" fillId="5" borderId="1" xfId="1" applyNumberFormat="1" applyFont="1" applyFill="1" applyBorder="1" applyAlignment="1">
      <alignment horizontal="center" vertical="center" wrapText="1"/>
    </xf>
    <xf numFmtId="166" fontId="0" fillId="2" borderId="1" xfId="1" applyNumberFormat="1" applyFont="1" applyFill="1" applyBorder="1" applyAlignment="1">
      <alignment wrapText="1"/>
    </xf>
    <xf numFmtId="166" fontId="0" fillId="4" borderId="1" xfId="1" applyNumberFormat="1" applyFont="1" applyFill="1" applyBorder="1" applyAlignment="1">
      <alignment wrapText="1"/>
    </xf>
    <xf numFmtId="166" fontId="2" fillId="5" borderId="1" xfId="1" applyNumberFormat="1" applyFont="1" applyFill="1" applyBorder="1" applyAlignment="1">
      <alignment wrapText="1"/>
    </xf>
    <xf numFmtId="166" fontId="0" fillId="6" borderId="1" xfId="1" applyNumberFormat="1" applyFont="1" applyFill="1" applyBorder="1" applyAlignment="1">
      <alignment wrapText="1"/>
    </xf>
    <xf numFmtId="166" fontId="2" fillId="3" borderId="1" xfId="1" applyNumberFormat="1" applyFont="1" applyFill="1" applyBorder="1" applyAlignment="1">
      <alignment wrapText="1"/>
    </xf>
    <xf numFmtId="166" fontId="0" fillId="0" borderId="1" xfId="1" applyNumberFormat="1" applyFont="1" applyBorder="1" applyAlignment="1">
      <alignment wrapText="1"/>
    </xf>
    <xf numFmtId="166" fontId="0" fillId="2" borderId="1" xfId="1" applyNumberFormat="1" applyFont="1" applyFill="1" applyBorder="1" applyAlignment="1">
      <alignment vertical="center" wrapText="1"/>
    </xf>
    <xf numFmtId="166" fontId="0" fillId="4" borderId="1" xfId="1" applyNumberFormat="1" applyFont="1" applyFill="1" applyBorder="1" applyAlignment="1">
      <alignment vertical="center" wrapText="1"/>
    </xf>
    <xf numFmtId="166" fontId="2" fillId="5" borderId="1" xfId="1" applyNumberFormat="1" applyFont="1" applyFill="1" applyBorder="1" applyAlignment="1">
      <alignment vertical="center" wrapText="1"/>
    </xf>
    <xf numFmtId="166" fontId="0" fillId="6" borderId="1" xfId="1" applyNumberFormat="1" applyFont="1" applyFill="1" applyBorder="1" applyAlignment="1">
      <alignment vertical="center" wrapText="1"/>
    </xf>
    <xf numFmtId="166" fontId="2" fillId="3" borderId="1" xfId="1" applyNumberFormat="1" applyFont="1" applyFill="1" applyBorder="1" applyAlignment="1">
      <alignment vertical="center" wrapText="1"/>
    </xf>
    <xf numFmtId="166" fontId="0" fillId="0" borderId="1" xfId="1" applyNumberFormat="1" applyFont="1" applyBorder="1" applyAlignment="1">
      <alignment vertical="center" wrapText="1"/>
    </xf>
    <xf numFmtId="166" fontId="0" fillId="7" borderId="1" xfId="1" applyNumberFormat="1" applyFont="1" applyFill="1" applyBorder="1" applyAlignment="1">
      <alignment vertical="center" wrapText="1"/>
    </xf>
    <xf numFmtId="166" fontId="2" fillId="8" borderId="1" xfId="1" applyNumberFormat="1" applyFont="1" applyFill="1" applyBorder="1" applyAlignment="1">
      <alignment wrapText="1"/>
    </xf>
    <xf numFmtId="44" fontId="2" fillId="8" borderId="3" xfId="0" applyNumberFormat="1" applyFont="1" applyFill="1" applyBorder="1" applyAlignment="1">
      <alignment horizontal="right" vertical="center" wrapText="1"/>
    </xf>
    <xf numFmtId="166" fontId="0" fillId="2" borderId="1" xfId="2" applyNumberFormat="1" applyFont="1" applyFill="1" applyBorder="1" applyAlignment="1">
      <alignment vertical="center" wrapText="1"/>
    </xf>
    <xf numFmtId="166" fontId="0" fillId="4" borderId="1" xfId="2" applyNumberFormat="1" applyFont="1" applyFill="1" applyBorder="1" applyAlignment="1">
      <alignment vertical="center" wrapText="1"/>
    </xf>
    <xf numFmtId="166" fontId="0" fillId="6" borderId="1" xfId="2" applyNumberFormat="1" applyFont="1" applyFill="1" applyBorder="1" applyAlignment="1">
      <alignment vertical="center" wrapText="1"/>
    </xf>
    <xf numFmtId="167" fontId="2" fillId="5" borderId="1" xfId="1" applyNumberFormat="1" applyFont="1" applyFill="1" applyBorder="1" applyAlignment="1">
      <alignment horizontal="center" vertical="center" wrapText="1"/>
    </xf>
    <xf numFmtId="167" fontId="0" fillId="2" borderId="1" xfId="1" applyNumberFormat="1" applyFont="1" applyFill="1" applyBorder="1" applyAlignment="1">
      <alignment vertical="center" wrapText="1"/>
    </xf>
    <xf numFmtId="167" fontId="0" fillId="4" borderId="1" xfId="1" applyNumberFormat="1" applyFont="1" applyFill="1" applyBorder="1" applyAlignment="1">
      <alignment vertical="center" wrapText="1"/>
    </xf>
    <xf numFmtId="167" fontId="2" fillId="5" borderId="1" xfId="1" applyNumberFormat="1" applyFont="1" applyFill="1" applyBorder="1" applyAlignment="1">
      <alignment vertical="center" wrapText="1"/>
    </xf>
    <xf numFmtId="167" fontId="0" fillId="6" borderId="1" xfId="1" applyNumberFormat="1" applyFont="1" applyFill="1" applyBorder="1" applyAlignment="1">
      <alignment vertical="center" wrapText="1"/>
    </xf>
    <xf numFmtId="167" fontId="2" fillId="3" borderId="1" xfId="1" applyNumberFormat="1" applyFont="1" applyFill="1" applyBorder="1" applyAlignment="1">
      <alignment vertical="center" wrapText="1"/>
    </xf>
    <xf numFmtId="167" fontId="0" fillId="0" borderId="1" xfId="1" applyNumberFormat="1" applyFont="1" applyBorder="1" applyAlignment="1">
      <alignment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66FF66"/>
      <color rgb="FF00FFFF"/>
      <color rgb="FFFFCCFF"/>
      <color rgb="FFFF00FF"/>
      <color rgb="FF00CCFF"/>
      <color rgb="FFFF6699"/>
      <color rgb="FF00CC99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5CEB9-198E-994C-A668-29DDE2B8A28A}">
  <dimension ref="A1:N15"/>
  <sheetViews>
    <sheetView tabSelected="1" zoomScale="90" zoomScaleNormal="90" zoomScaleSheetLayoutView="100" workbookViewId="0">
      <pane ySplit="1" topLeftCell="A2" activePane="bottomLeft" state="frozen"/>
      <selection pane="bottomLeft" activeCell="A2" sqref="A2"/>
    </sheetView>
  </sheetViews>
  <sheetFormatPr defaultColWidth="8.7265625" defaultRowHeight="14.5" x14ac:dyDescent="0.35"/>
  <cols>
    <col min="1" max="1" width="15.6328125" style="8" customWidth="1"/>
    <col min="2" max="2" width="11.6328125" style="1" customWidth="1"/>
    <col min="3" max="3" width="15.6328125" style="1" customWidth="1"/>
    <col min="4" max="4" width="11.6328125" style="18" customWidth="1"/>
    <col min="5" max="5" width="11.6328125" style="72" customWidth="1"/>
    <col min="6" max="6" width="11.6328125" style="37" customWidth="1"/>
    <col min="7" max="8" width="11.6328125" style="53" customWidth="1"/>
    <col min="9" max="9" width="11.6328125" style="18" customWidth="1"/>
    <col min="10" max="10" width="11.6328125" style="59" customWidth="1"/>
    <col min="11" max="11" width="15.6328125" style="59" customWidth="1"/>
    <col min="12" max="12" width="15.6328125" style="22" customWidth="1"/>
    <col min="13" max="13" width="11.6328125" style="9" customWidth="1"/>
    <col min="14" max="14" width="11.6328125" style="8" customWidth="1"/>
    <col min="15" max="16384" width="8.7265625" style="8"/>
  </cols>
  <sheetData>
    <row r="1" spans="1:14" s="5" customFormat="1" ht="29" x14ac:dyDescent="0.35">
      <c r="A1" s="5" t="s">
        <v>0</v>
      </c>
      <c r="B1" s="5" t="s">
        <v>1</v>
      </c>
      <c r="C1" s="5" t="s">
        <v>2</v>
      </c>
      <c r="D1" s="6" t="s">
        <v>15</v>
      </c>
      <c r="E1" s="66" t="s">
        <v>3</v>
      </c>
      <c r="F1" s="31" t="s">
        <v>18</v>
      </c>
      <c r="G1" s="47" t="s">
        <v>21</v>
      </c>
      <c r="H1" s="47" t="s">
        <v>22</v>
      </c>
      <c r="I1" s="6" t="s">
        <v>4</v>
      </c>
      <c r="J1" s="47" t="s">
        <v>5</v>
      </c>
      <c r="K1" s="47" t="s">
        <v>6</v>
      </c>
      <c r="L1" s="19" t="s">
        <v>7</v>
      </c>
      <c r="M1" s="7" t="s">
        <v>20</v>
      </c>
      <c r="N1" s="7" t="s">
        <v>23</v>
      </c>
    </row>
    <row r="2" spans="1:14" ht="15" customHeight="1" x14ac:dyDescent="0.35">
      <c r="A2" s="8" t="s">
        <v>8</v>
      </c>
      <c r="B2" s="4" t="s">
        <v>9</v>
      </c>
      <c r="C2" s="4" t="s">
        <v>10</v>
      </c>
      <c r="D2" s="24">
        <v>45264</v>
      </c>
      <c r="E2" s="67">
        <v>1636.2539999999999</v>
      </c>
      <c r="F2" s="32"/>
      <c r="G2" s="48"/>
      <c r="H2" s="48">
        <f>E2*G2</f>
        <v>0</v>
      </c>
      <c r="I2" s="18">
        <v>45364</v>
      </c>
      <c r="J2" s="60">
        <f>42.3</f>
        <v>42.3</v>
      </c>
      <c r="K2" s="54">
        <f>E2*J2</f>
        <v>69213.544199999989</v>
      </c>
      <c r="L2" s="63">
        <f>K2-H2</f>
        <v>69213.544199999989</v>
      </c>
      <c r="M2" s="23">
        <f>K2/K$4</f>
        <v>0.55573771121249327</v>
      </c>
      <c r="N2" s="23">
        <f>K2/$K$9</f>
        <v>9.9781735753971257E-2</v>
      </c>
    </row>
    <row r="3" spans="1:14" ht="15" customHeight="1" x14ac:dyDescent="0.35">
      <c r="A3" s="8" t="s">
        <v>8</v>
      </c>
      <c r="B3" s="3" t="s">
        <v>11</v>
      </c>
      <c r="C3" s="3" t="s">
        <v>10</v>
      </c>
      <c r="D3" s="25">
        <v>45139</v>
      </c>
      <c r="E3" s="68">
        <v>2200</v>
      </c>
      <c r="F3" s="33"/>
      <c r="G3" s="49">
        <v>17.5</v>
      </c>
      <c r="H3" s="49">
        <f>E3*G3</f>
        <v>38500</v>
      </c>
      <c r="I3" s="18">
        <f t="shared" ref="I3" si="0">$I$2</f>
        <v>45364</v>
      </c>
      <c r="J3" s="60">
        <v>25.15</v>
      </c>
      <c r="K3" s="55">
        <f>E3*J3</f>
        <v>55330</v>
      </c>
      <c r="L3" s="64">
        <f>K3-H3</f>
        <v>16830</v>
      </c>
      <c r="M3" s="10">
        <f>K3/K$4</f>
        <v>0.44426228878750668</v>
      </c>
      <c r="N3" s="10">
        <f>K3/$K$9</f>
        <v>7.9766518288876043E-2</v>
      </c>
    </row>
    <row r="4" spans="1:14" s="11" customFormat="1" ht="15" customHeight="1" x14ac:dyDescent="0.35">
      <c r="A4" s="11" t="s">
        <v>12</v>
      </c>
      <c r="B4" s="12"/>
      <c r="C4" s="12"/>
      <c r="D4" s="2"/>
      <c r="E4" s="69"/>
      <c r="F4" s="34"/>
      <c r="G4" s="50"/>
      <c r="H4" s="50"/>
      <c r="I4" s="2"/>
      <c r="J4" s="56"/>
      <c r="K4" s="50">
        <f>SUBTOTAL(9,K2:K3)</f>
        <v>124543.54419999999</v>
      </c>
      <c r="L4" s="20">
        <f>SUBTOTAL(9,L2:L3)</f>
        <v>86043.544199999989</v>
      </c>
      <c r="M4" s="13">
        <f>SUBTOTAL(9,M2:M3)</f>
        <v>1</v>
      </c>
      <c r="N4" s="13">
        <f>SUBTOTAL(9,N2:N3)</f>
        <v>0.1795482540428473</v>
      </c>
    </row>
    <row r="5" spans="1:14" ht="15" customHeight="1" x14ac:dyDescent="0.35">
      <c r="A5" s="8" t="s">
        <v>13</v>
      </c>
      <c r="B5" s="4" t="s">
        <v>9</v>
      </c>
      <c r="C5" s="4" t="s">
        <v>10</v>
      </c>
      <c r="D5" s="24"/>
      <c r="E5" s="67">
        <v>8348.2549999999992</v>
      </c>
      <c r="F5" s="32"/>
      <c r="G5" s="48"/>
      <c r="H5" s="48">
        <f>E5*G5</f>
        <v>0</v>
      </c>
      <c r="I5" s="18">
        <f t="shared" ref="I5:I7" si="1">$I$2</f>
        <v>45364</v>
      </c>
      <c r="J5" s="54">
        <f>J2</f>
        <v>42.3</v>
      </c>
      <c r="K5" s="54">
        <f>E5*J5</f>
        <v>353131.18649999995</v>
      </c>
      <c r="L5" s="63">
        <f>K5-H5</f>
        <v>353131.18649999995</v>
      </c>
      <c r="M5" s="23">
        <f>K5/K$8</f>
        <v>0.62050172889926702</v>
      </c>
      <c r="N5" s="23">
        <f>K5/$K$9</f>
        <v>0.50909172684483539</v>
      </c>
    </row>
    <row r="6" spans="1:14" ht="15" customHeight="1" x14ac:dyDescent="0.35">
      <c r="A6" s="8" t="s">
        <v>13</v>
      </c>
      <c r="B6" s="3" t="s">
        <v>11</v>
      </c>
      <c r="C6" s="3" t="s">
        <v>10</v>
      </c>
      <c r="D6" s="25"/>
      <c r="E6" s="68">
        <v>7570</v>
      </c>
      <c r="F6" s="33"/>
      <c r="G6" s="49">
        <v>18.34</v>
      </c>
      <c r="H6" s="49">
        <f>E6*G6</f>
        <v>138833.79999999999</v>
      </c>
      <c r="I6" s="18">
        <f t="shared" si="1"/>
        <v>45364</v>
      </c>
      <c r="J6" s="55">
        <f>J3</f>
        <v>25.15</v>
      </c>
      <c r="K6" s="55">
        <f>E6*J6</f>
        <v>190385.5</v>
      </c>
      <c r="L6" s="64">
        <f>K6-H6</f>
        <v>51551.700000000012</v>
      </c>
      <c r="M6" s="10">
        <f>K6/K$8</f>
        <v>0.33453440654228767</v>
      </c>
      <c r="N6" s="10">
        <f>K6/$K$9</f>
        <v>0.27446933793035982</v>
      </c>
    </row>
    <row r="7" spans="1:14" ht="15" customHeight="1" x14ac:dyDescent="0.35">
      <c r="A7" s="8" t="s">
        <v>13</v>
      </c>
      <c r="B7" s="26" t="s">
        <v>24</v>
      </c>
      <c r="C7" s="26" t="s">
        <v>10</v>
      </c>
      <c r="D7" s="27">
        <v>45363</v>
      </c>
      <c r="E7" s="70">
        <v>2660</v>
      </c>
      <c r="F7" s="35"/>
      <c r="G7" s="51">
        <v>6.91</v>
      </c>
      <c r="H7" s="51">
        <f>E7*G7</f>
        <v>18380.600000000002</v>
      </c>
      <c r="I7" s="18">
        <f t="shared" si="1"/>
        <v>45364</v>
      </c>
      <c r="J7" s="60">
        <v>9.6199999999999992</v>
      </c>
      <c r="K7" s="57">
        <f>E7*J7</f>
        <v>25589.199999999997</v>
      </c>
      <c r="L7" s="65">
        <f>K7-H7</f>
        <v>7208.5999999999949</v>
      </c>
      <c r="M7" s="28">
        <f>K7/K$8</f>
        <v>4.49638645584454E-2</v>
      </c>
      <c r="N7" s="28">
        <f>K7/$K$9</f>
        <v>3.6890681181957465E-2</v>
      </c>
    </row>
    <row r="8" spans="1:14" s="11" customFormat="1" ht="15" customHeight="1" x14ac:dyDescent="0.35">
      <c r="A8" s="11" t="s">
        <v>12</v>
      </c>
      <c r="B8" s="12"/>
      <c r="C8" s="12"/>
      <c r="D8" s="2"/>
      <c r="E8" s="69"/>
      <c r="F8" s="34"/>
      <c r="G8" s="50"/>
      <c r="H8" s="50"/>
      <c r="I8" s="2"/>
      <c r="J8" s="56"/>
      <c r="K8" s="50">
        <f>SUBTOTAL(9,K5:K7)</f>
        <v>569105.88649999991</v>
      </c>
      <c r="L8" s="20">
        <f>SUBTOTAL(9,L5:L7)</f>
        <v>411891.48649999994</v>
      </c>
      <c r="M8" s="13">
        <f>SUBTOTAL(9,M5:M7)</f>
        <v>1</v>
      </c>
      <c r="N8" s="13">
        <f>SUBTOTAL(9,N5:N7)</f>
        <v>0.82045174595715264</v>
      </c>
    </row>
    <row r="9" spans="1:14" s="14" customFormat="1" ht="15" customHeight="1" x14ac:dyDescent="0.35">
      <c r="A9" s="14" t="s">
        <v>14</v>
      </c>
      <c r="B9" s="15"/>
      <c r="C9" s="15"/>
      <c r="D9" s="16"/>
      <c r="E9" s="71"/>
      <c r="F9" s="36"/>
      <c r="G9" s="52"/>
      <c r="H9" s="52"/>
      <c r="I9" s="16"/>
      <c r="J9" s="58"/>
      <c r="K9" s="61">
        <f>SUBTOTAL(9,K2:K8)</f>
        <v>693649.43069999991</v>
      </c>
      <c r="L9" s="21">
        <f>SUBTOTAL(9,L2:L8)</f>
        <v>497935.03069999994</v>
      </c>
      <c r="M9" s="17"/>
      <c r="N9" s="17">
        <f>SUBTOTAL(9,N2:N8)</f>
        <v>0.99999999999999989</v>
      </c>
    </row>
    <row r="11" spans="1:14" ht="29" x14ac:dyDescent="0.35">
      <c r="B11" s="38" t="s">
        <v>3</v>
      </c>
      <c r="C11" s="38" t="s">
        <v>6</v>
      </c>
      <c r="D11" s="38" t="s">
        <v>19</v>
      </c>
    </row>
    <row r="12" spans="1:14" x14ac:dyDescent="0.35">
      <c r="A12" s="29" t="s">
        <v>16</v>
      </c>
      <c r="B12" s="39">
        <f>SUMIF($B$2:$B$9,"PLTR",$E$2:$E$9)</f>
        <v>9770</v>
      </c>
      <c r="C12" s="30">
        <f>SUMIF($B$2:$B$9,"PLTR",$K$2:$K$9)</f>
        <v>245715.5</v>
      </c>
      <c r="D12" s="9">
        <f>C12/$C$15</f>
        <v>0.35423585621923587</v>
      </c>
    </row>
    <row r="13" spans="1:14" x14ac:dyDescent="0.35">
      <c r="A13" s="29" t="s">
        <v>17</v>
      </c>
      <c r="B13" s="39">
        <f>SUMIF($B$2:$B$9,"NVDL",$E$2:$E$9)</f>
        <v>9984.5089999999982</v>
      </c>
      <c r="C13" s="30">
        <f>SUMIF($B$2:$B$9,"NVDL",$K$2:$K$9)</f>
        <v>422344.73069999996</v>
      </c>
      <c r="D13" s="9">
        <f t="shared" ref="D13:D14" si="2">C13/$C$15</f>
        <v>0.6088734625988067</v>
      </c>
    </row>
    <row r="14" spans="1:14" ht="15" thickBot="1" x14ac:dyDescent="0.4">
      <c r="A14" s="46" t="s">
        <v>25</v>
      </c>
      <c r="B14" s="42">
        <f>SUMIF($B$2:$B$9,"SOUN",$E$2:$E$9)</f>
        <v>2660</v>
      </c>
      <c r="C14" s="43">
        <f>SUMIF($B$2:$B$9,"SOUN",$K$2:$K$9)</f>
        <v>25589.199999999997</v>
      </c>
      <c r="D14" s="44">
        <f t="shared" si="2"/>
        <v>3.6890681181957465E-2</v>
      </c>
    </row>
    <row r="15" spans="1:14" x14ac:dyDescent="0.35">
      <c r="A15" s="40" t="s">
        <v>14</v>
      </c>
      <c r="B15" s="41"/>
      <c r="C15" s="62">
        <f>SUM(C12:C14)</f>
        <v>693649.43069999991</v>
      </c>
      <c r="D15" s="45">
        <f>SUM(D12:D14)</f>
        <v>1</v>
      </c>
    </row>
  </sheetData>
  <sortState xmlns:xlrd2="http://schemas.microsoft.com/office/spreadsheetml/2017/richdata2" ref="B2:C2">
    <sortCondition ref="B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 Nishihara</dc:creator>
  <cp:keywords/>
  <dc:description/>
  <cp:lastModifiedBy>Alan Nishihara</cp:lastModifiedBy>
  <cp:revision/>
  <dcterms:created xsi:type="dcterms:W3CDTF">2023-07-03T14:07:19Z</dcterms:created>
  <dcterms:modified xsi:type="dcterms:W3CDTF">2024-03-14T16:38:00Z</dcterms:modified>
  <cp:category/>
  <cp:contentStatus/>
</cp:coreProperties>
</file>