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OneDrive\Рабочий стол\Labs\labs\Labs 3 sem\ТеорВер\"/>
    </mc:Choice>
  </mc:AlternateContent>
  <xr:revisionPtr revIDLastSave="0" documentId="13_ncr:1_{515D5AC9-0A60-4891-BC3F-171B2EF57F6B}" xr6:coauthVersionLast="45" xr6:coauthVersionMax="45" xr10:uidLastSave="{00000000-0000-0000-0000-000000000000}"/>
  <bookViews>
    <workbookView xWindow="-108" yWindow="-108" windowWidth="23256" windowHeight="12456" xr2:uid="{5F2D4E5C-4A05-4683-BEC0-009AA3676D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G37" i="1" s="1"/>
  <c r="D22" i="1"/>
  <c r="E34" i="1"/>
  <c r="G34" i="1"/>
  <c r="F34" i="1"/>
  <c r="B36" i="1"/>
  <c r="B33" i="1"/>
  <c r="A34" i="1"/>
  <c r="C34" i="1" s="1"/>
  <c r="B34" i="1"/>
  <c r="B35" i="1"/>
  <c r="B37" i="1"/>
  <c r="B38" i="1"/>
  <c r="B39" i="1"/>
  <c r="E33" i="1"/>
  <c r="G33" i="1"/>
  <c r="A35" i="1"/>
  <c r="A36" i="1"/>
  <c r="C36" i="1" s="1"/>
  <c r="A37" i="1"/>
  <c r="C37" i="1" s="1"/>
  <c r="A38" i="1"/>
  <c r="A39" i="1"/>
  <c r="A33" i="1"/>
  <c r="C38" i="1" l="1"/>
  <c r="C35" i="1"/>
  <c r="A40" i="1"/>
  <c r="C33" i="1"/>
  <c r="C39" i="1"/>
  <c r="C40" i="1"/>
  <c r="D21" i="1"/>
  <c r="F16" i="1"/>
  <c r="B15" i="1"/>
  <c r="A6" i="1"/>
  <c r="A25" i="1" s="1"/>
  <c r="B6" i="1"/>
  <c r="E6" i="1" s="1"/>
  <c r="E13" i="1" s="1"/>
  <c r="D6" i="1"/>
  <c r="A7" i="1"/>
  <c r="D7" i="1" s="1"/>
  <c r="B7" i="1"/>
  <c r="C7" i="1"/>
  <c r="E7" i="1"/>
  <c r="A8" i="1"/>
  <c r="A27" i="1" s="1"/>
  <c r="B8" i="1"/>
  <c r="B27" i="1" s="1"/>
  <c r="C8" i="1"/>
  <c r="D8" i="1"/>
  <c r="E8" i="1"/>
  <c r="A9" i="1"/>
  <c r="C9" i="1" s="1"/>
  <c r="B9" i="1"/>
  <c r="E9" i="1" s="1"/>
  <c r="A10" i="1"/>
  <c r="D10" i="1" s="1"/>
  <c r="B10" i="1"/>
  <c r="C10" i="1"/>
  <c r="E10" i="1"/>
  <c r="A11" i="1"/>
  <c r="B11" i="1"/>
  <c r="C11" i="1"/>
  <c r="D11" i="1"/>
  <c r="E11" i="1"/>
  <c r="A12" i="1"/>
  <c r="D12" i="1" s="1"/>
  <c r="B12" i="1"/>
  <c r="E12" i="1"/>
  <c r="A18" i="1"/>
  <c r="A26" i="1"/>
  <c r="B26" i="1"/>
  <c r="A29" i="1"/>
  <c r="B29" i="1"/>
  <c r="A30" i="1"/>
  <c r="B30" i="1"/>
  <c r="B31" i="1"/>
  <c r="F33" i="1" l="1"/>
  <c r="B40" i="1"/>
  <c r="H10" i="1"/>
  <c r="A28" i="1"/>
  <c r="B28" i="1"/>
  <c r="B13" i="1"/>
  <c r="H7" i="1" s="1"/>
  <c r="C6" i="1"/>
  <c r="A31" i="1"/>
  <c r="A13" i="1"/>
  <c r="B25" i="1"/>
  <c r="C12" i="1"/>
  <c r="D9" i="1"/>
  <c r="D13" i="1" s="1"/>
  <c r="H9" i="1" l="1"/>
  <c r="B19" i="1"/>
  <c r="C13" i="1"/>
  <c r="H8" i="1" s="1"/>
  <c r="D15" i="1" s="1"/>
  <c r="A19" i="1"/>
  <c r="H6" i="1"/>
  <c r="B18" i="1"/>
</calcChain>
</file>

<file path=xl/sharedStrings.xml><?xml version="1.0" encoding="utf-8"?>
<sst xmlns="http://schemas.openxmlformats.org/spreadsheetml/2006/main" count="28" uniqueCount="27">
  <si>
    <t>T,мин</t>
  </si>
  <si>
    <t>Vc,%</t>
  </si>
  <si>
    <t>a=</t>
  </si>
  <si>
    <t>n=</t>
  </si>
  <si>
    <t>Исходные данные</t>
  </si>
  <si>
    <t>xi</t>
  </si>
  <si>
    <t>yi</t>
  </si>
  <si>
    <t>xiyi</t>
  </si>
  <si>
    <t>xi^2</t>
  </si>
  <si>
    <t>yi^2</t>
  </si>
  <si>
    <t>tтабл=</t>
  </si>
  <si>
    <t>Система нормальных уравнений</t>
  </si>
  <si>
    <t>b0=</t>
  </si>
  <si>
    <t>b1=</t>
  </si>
  <si>
    <t>r=</t>
  </si>
  <si>
    <t xml:space="preserve">  x|</t>
  </si>
  <si>
    <t>y|</t>
  </si>
  <si>
    <t>xy|</t>
  </si>
  <si>
    <t>D(x)</t>
  </si>
  <si>
    <t>D(y)</t>
  </si>
  <si>
    <t>tрасч=</t>
  </si>
  <si>
    <t>1/yi</t>
  </si>
  <si>
    <t>R^2~0,7382</t>
  </si>
  <si>
    <t>линейная функция</t>
  </si>
  <si>
    <t>ln x</t>
  </si>
  <si>
    <t>yln x</t>
  </si>
  <si>
    <t>ln 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</si>
</sst>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1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6" xfId="0" applyFill="1" applyBorder="1"/>
    <xf numFmtId="0" fontId="0" fillId="4" borderId="17" xfId="0" applyFill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18" xfId="0" applyBorder="1"/>
    <xf numFmtId="0" fontId="0" fillId="0" borderId="4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2" fillId="5" borderId="5" xfId="0" applyFont="1" applyFill="1" applyBorder="1"/>
    <xf numFmtId="0" fontId="2" fillId="5" borderId="21" xfId="0" applyFont="1" applyFill="1" applyBorder="1"/>
    <xf numFmtId="0" fontId="2" fillId="5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535228859011099E-2"/>
          <c:y val="7.2727272727272724E-2"/>
          <c:w val="0.87084897311985365"/>
          <c:h val="0.844553328561202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2060">
                    <a:alpha val="99000"/>
                  </a:srgb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25896762904636"/>
                  <c:y val="-0.17523222023415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5674103237095363"/>
                  <c:y val="-7.6787966469663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404680664916887"/>
                  <c:y val="0.43774963563677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021728721042934"/>
                  <c:y val="0.492211373902616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19,704ln(x) - 14,537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0,9851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Лист1!$B$2:$H$2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xVal>
          <c:yVal>
            <c:numRef>
              <c:f>Лист1!$B$3:$H$3</c:f>
              <c:numCache>
                <c:formatCode>General</c:formatCode>
                <c:ptCount val="7"/>
                <c:pt idx="0">
                  <c:v>15</c:v>
                </c:pt>
                <c:pt idx="1">
                  <c:v>40</c:v>
                </c:pt>
                <c:pt idx="2">
                  <c:v>52</c:v>
                </c:pt>
                <c:pt idx="3">
                  <c:v>64</c:v>
                </c:pt>
                <c:pt idx="4">
                  <c:v>69</c:v>
                </c:pt>
                <c:pt idx="5">
                  <c:v>73</c:v>
                </c:pt>
                <c:pt idx="6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2-4ED8-870D-D9AED13E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56559"/>
        <c:axId val="109523951"/>
      </c:scatterChart>
      <c:valAx>
        <c:axId val="27635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9523951"/>
        <c:crosses val="autoZero"/>
        <c:crossBetween val="midCat"/>
      </c:valAx>
      <c:valAx>
        <c:axId val="1095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7635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12139107611549"/>
                  <c:y val="-0.702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Лист1!$A$25:$A$31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xVal>
          <c:yVal>
            <c:numRef>
              <c:f>Лист1!$B$25:$B$31</c:f>
              <c:numCache>
                <c:formatCode>General</c:formatCode>
                <c:ptCount val="7"/>
                <c:pt idx="0">
                  <c:v>6.6666666666666666E-2</c:v>
                </c:pt>
                <c:pt idx="1">
                  <c:v>2.5000000000000001E-2</c:v>
                </c:pt>
                <c:pt idx="2">
                  <c:v>1.9230769230769232E-2</c:v>
                </c:pt>
                <c:pt idx="3">
                  <c:v>1.5625E-2</c:v>
                </c:pt>
                <c:pt idx="4">
                  <c:v>1.4492753623188406E-2</c:v>
                </c:pt>
                <c:pt idx="5">
                  <c:v>1.3698630136986301E-2</c:v>
                </c:pt>
                <c:pt idx="6">
                  <c:v>1.3157894736842105E-2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1-4882-A2C1-AF05605F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063"/>
        <c:axId val="649036367"/>
      </c:scatterChart>
      <c:valAx>
        <c:axId val="2115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49036367"/>
        <c:crosses val="autoZero"/>
        <c:crossBetween val="midCat"/>
      </c:valAx>
      <c:valAx>
        <c:axId val="6490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15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588974</xdr:colOff>
      <xdr:row>0</xdr:row>
      <xdr:rowOff>174874</xdr:rowOff>
    </xdr:from>
    <xdr:to>
      <xdr:col>19</xdr:col>
      <xdr:colOff>284174</xdr:colOff>
      <xdr:row>15</xdr:row>
      <xdr:rowOff>174874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7F99EE-61B7-4989-930D-6C6D05A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601807</xdr:colOff>
      <xdr:row>16</xdr:row>
      <xdr:rowOff>22514</xdr:rowOff>
    </xdr:from>
    <xdr:to>
      <xdr:col>19</xdr:col>
      <xdr:colOff>324716</xdr:colOff>
      <xdr:row>31</xdr:row>
      <xdr:rowOff>3464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936926-A02F-4CCB-9F1F-A2B9DE3E8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69274</xdr:colOff>
      <xdr:row>16</xdr:row>
      <xdr:rowOff>66362</xdr:rowOff>
    </xdr:from>
    <xdr:to>
      <xdr:col>7</xdr:col>
      <xdr:colOff>297874</xdr:colOff>
      <xdr:row>20</xdr:row>
      <xdr:rowOff>12955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4B08762-D31C-43BD-BD95-09236D27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7674" y="2989671"/>
          <a:ext cx="2057399" cy="708593"/>
        </a:xfrm>
        <a:prstGeom prst="rect">
          <a:avLst/>
        </a:prstGeom>
      </xdr:spPr>
    </xdr:pic>
    <xdr:clientData/>
  </xdr:twoCellAnchor>
  <xdr:twoCellAnchor editAs="oneCell">
    <xdr:from>
      <xdr:col>7</xdr:col>
      <xdr:colOff>43366</xdr:colOff>
      <xdr:row>32</xdr:row>
      <xdr:rowOff>8992</xdr:rowOff>
    </xdr:from>
    <xdr:to>
      <xdr:col>10</xdr:col>
      <xdr:colOff>153978</xdr:colOff>
      <xdr:row>34</xdr:row>
      <xdr:rowOff>16587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84C7E23-CD31-444A-B844-D8C71C142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61366" y="5999675"/>
          <a:ext cx="1931978" cy="387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D0E5-A3FF-42DB-94DF-338951196F51}">
  <dimension ref="A1:J40"/>
  <sheetViews>
    <sheetView tabSelected="1" topLeftCell="A20" zoomScale="96" zoomScaleNormal="96" workbookViewId="0">
      <selection activeCell="K24" sqref="K24"/>
    </sheetView>
  </sheetViews>
  <sheetFormatPr defaultRowHeight="14.4" x14ac:dyDescent="0.3"/>
  <cols>
    <col min="1" max="1" width="9.88671875" bestFit="1" customWidth="1"/>
  </cols>
  <sheetData>
    <row r="1" spans="1:10" x14ac:dyDescent="0.3">
      <c r="A1" s="26" t="s">
        <v>4</v>
      </c>
      <c r="B1" s="26"/>
      <c r="C1" s="26"/>
      <c r="D1" s="26"/>
      <c r="E1" s="26"/>
      <c r="F1" s="26"/>
      <c r="G1" s="26"/>
      <c r="H1" s="26"/>
    </row>
    <row r="2" spans="1:10" x14ac:dyDescent="0.3">
      <c r="A2" s="2" t="s">
        <v>0</v>
      </c>
      <c r="B2" s="2">
        <v>5</v>
      </c>
      <c r="C2" s="2">
        <v>15</v>
      </c>
      <c r="D2" s="2">
        <v>30</v>
      </c>
      <c r="E2" s="2">
        <v>45</v>
      </c>
      <c r="F2" s="2">
        <v>60</v>
      </c>
      <c r="G2" s="2">
        <v>90</v>
      </c>
      <c r="H2" s="2">
        <v>120</v>
      </c>
      <c r="I2" t="s">
        <v>2</v>
      </c>
      <c r="J2">
        <v>0.05</v>
      </c>
    </row>
    <row r="3" spans="1:10" x14ac:dyDescent="0.3">
      <c r="A3" s="2" t="s">
        <v>1</v>
      </c>
      <c r="B3" s="2">
        <v>15</v>
      </c>
      <c r="C3" s="2">
        <v>40</v>
      </c>
      <c r="D3" s="2">
        <v>52</v>
      </c>
      <c r="E3" s="2">
        <v>64</v>
      </c>
      <c r="F3" s="2">
        <v>69</v>
      </c>
      <c r="G3" s="2">
        <v>73</v>
      </c>
      <c r="H3" s="2">
        <v>76</v>
      </c>
    </row>
    <row r="4" spans="1:10" ht="15" thickBot="1" x14ac:dyDescent="0.35"/>
    <row r="5" spans="1:10" x14ac:dyDescent="0.3">
      <c r="A5" s="8" t="s">
        <v>5</v>
      </c>
      <c r="B5" s="9" t="s">
        <v>6</v>
      </c>
      <c r="C5" s="9" t="s">
        <v>7</v>
      </c>
      <c r="D5" s="9" t="s">
        <v>8</v>
      </c>
      <c r="E5" s="10" t="s">
        <v>9</v>
      </c>
    </row>
    <row r="6" spans="1:10" x14ac:dyDescent="0.3">
      <c r="A6" s="15">
        <f>B2</f>
        <v>5</v>
      </c>
      <c r="B6" s="2">
        <f>B3</f>
        <v>15</v>
      </c>
      <c r="C6" s="1">
        <f>A6*B6</f>
        <v>75</v>
      </c>
      <c r="D6" s="1">
        <f>A6*A6</f>
        <v>25</v>
      </c>
      <c r="E6" s="11">
        <f>B6*B6</f>
        <v>225</v>
      </c>
      <c r="G6" t="s">
        <v>15</v>
      </c>
      <c r="H6">
        <f>A13/B14</f>
        <v>52.142857142857146</v>
      </c>
    </row>
    <row r="7" spans="1:10" x14ac:dyDescent="0.3">
      <c r="A7" s="15">
        <f>C2</f>
        <v>15</v>
      </c>
      <c r="B7" s="2">
        <f>C3</f>
        <v>40</v>
      </c>
      <c r="C7" s="1">
        <f t="shared" ref="C7:C12" si="0">A7*B7</f>
        <v>600</v>
      </c>
      <c r="D7" s="1">
        <f t="shared" ref="D7:D12" si="1">A7*A7</f>
        <v>225</v>
      </c>
      <c r="E7" s="11">
        <f t="shared" ref="E7:E12" si="2">B7*B7</f>
        <v>1600</v>
      </c>
      <c r="G7" t="s">
        <v>16</v>
      </c>
      <c r="H7">
        <f>B13/B14</f>
        <v>55.571428571428569</v>
      </c>
    </row>
    <row r="8" spans="1:10" x14ac:dyDescent="0.3">
      <c r="A8" s="15">
        <f>D2</f>
        <v>30</v>
      </c>
      <c r="B8" s="2">
        <f>D3</f>
        <v>52</v>
      </c>
      <c r="C8" s="1">
        <f t="shared" si="0"/>
        <v>1560</v>
      </c>
      <c r="D8" s="1">
        <f t="shared" si="1"/>
        <v>900</v>
      </c>
      <c r="E8" s="11">
        <f t="shared" si="2"/>
        <v>2704</v>
      </c>
      <c r="G8" t="s">
        <v>17</v>
      </c>
      <c r="H8">
        <f>C13/B14</f>
        <v>3563.5714285714284</v>
      </c>
    </row>
    <row r="9" spans="1:10" x14ac:dyDescent="0.3">
      <c r="A9" s="15">
        <f>E2</f>
        <v>45</v>
      </c>
      <c r="B9" s="2">
        <f>E3</f>
        <v>64</v>
      </c>
      <c r="C9" s="1">
        <f t="shared" si="0"/>
        <v>2880</v>
      </c>
      <c r="D9" s="1">
        <f t="shared" si="1"/>
        <v>2025</v>
      </c>
      <c r="E9" s="11">
        <f t="shared" si="2"/>
        <v>4096</v>
      </c>
      <c r="G9" t="s">
        <v>18</v>
      </c>
      <c r="H9">
        <f>(D13/B14)-H6*H6</f>
        <v>1463.2653061224482</v>
      </c>
    </row>
    <row r="10" spans="1:10" x14ac:dyDescent="0.3">
      <c r="A10" s="15">
        <f>F2</f>
        <v>60</v>
      </c>
      <c r="B10" s="2">
        <f>F3</f>
        <v>69</v>
      </c>
      <c r="C10" s="1">
        <f t="shared" si="0"/>
        <v>4140</v>
      </c>
      <c r="D10" s="1">
        <f t="shared" si="1"/>
        <v>3600</v>
      </c>
      <c r="E10" s="11">
        <f t="shared" si="2"/>
        <v>4761</v>
      </c>
      <c r="G10" t="s">
        <v>19</v>
      </c>
      <c r="H10">
        <f>(E13/B14)-H7*H7</f>
        <v>410.53061224489829</v>
      </c>
    </row>
    <row r="11" spans="1:10" x14ac:dyDescent="0.3">
      <c r="A11" s="15">
        <f>G2</f>
        <v>90</v>
      </c>
      <c r="B11" s="2">
        <f>G3</f>
        <v>73</v>
      </c>
      <c r="C11" s="1">
        <f t="shared" si="0"/>
        <v>6570</v>
      </c>
      <c r="D11" s="1">
        <f t="shared" si="1"/>
        <v>8100</v>
      </c>
      <c r="E11" s="11">
        <f t="shared" si="2"/>
        <v>5329</v>
      </c>
    </row>
    <row r="12" spans="1:10" ht="15" thickBot="1" x14ac:dyDescent="0.35">
      <c r="A12" s="15">
        <f>H2</f>
        <v>120</v>
      </c>
      <c r="B12" s="16">
        <f>H3</f>
        <v>76</v>
      </c>
      <c r="C12" s="1">
        <f t="shared" si="0"/>
        <v>9120</v>
      </c>
      <c r="D12" s="1">
        <f t="shared" si="1"/>
        <v>14400</v>
      </c>
      <c r="E12" s="11">
        <f t="shared" si="2"/>
        <v>5776</v>
      </c>
    </row>
    <row r="13" spans="1:10" ht="15" thickBot="1" x14ac:dyDescent="0.35">
      <c r="A13" s="12">
        <f>SUM(A6:A12)</f>
        <v>365</v>
      </c>
      <c r="B13" s="13">
        <f>SUM(B6:B12)</f>
        <v>389</v>
      </c>
      <c r="C13" s="13">
        <f>SUM(C6:C12)</f>
        <v>24945</v>
      </c>
      <c r="D13" s="13">
        <f>SUM(D6:D12)</f>
        <v>29275</v>
      </c>
      <c r="E13" s="14">
        <f>SUM(E6:E12)</f>
        <v>24491</v>
      </c>
    </row>
    <row r="14" spans="1:10" x14ac:dyDescent="0.3">
      <c r="A14" s="17" t="s">
        <v>3</v>
      </c>
      <c r="B14" s="17">
        <v>7</v>
      </c>
    </row>
    <row r="15" spans="1:10" x14ac:dyDescent="0.3">
      <c r="A15" s="3" t="s">
        <v>14</v>
      </c>
      <c r="B15" s="3">
        <f>(H8-H6*H7)/SQRT(H10*H9)</f>
        <v>0.859184992377373</v>
      </c>
      <c r="C15" s="3" t="s">
        <v>20</v>
      </c>
      <c r="D15" s="3">
        <f>B15*SQRT((B14-2)/(1-B15*B15))</f>
        <v>3.7547922311777775</v>
      </c>
      <c r="E15" s="3" t="s">
        <v>10</v>
      </c>
      <c r="F15" s="3">
        <v>2.5710000000000002</v>
      </c>
    </row>
    <row r="16" spans="1:10" x14ac:dyDescent="0.3">
      <c r="A16" t="s">
        <v>22</v>
      </c>
      <c r="C16" t="s">
        <v>23</v>
      </c>
      <c r="F16">
        <f>_xlfn.T.INV.2T(0.05,B14-2)</f>
        <v>2.570581835636315</v>
      </c>
    </row>
    <row r="17" spans="1:5" ht="15" thickBot="1" x14ac:dyDescent="0.35">
      <c r="A17" s="27" t="s">
        <v>11</v>
      </c>
      <c r="B17" s="27"/>
      <c r="C17" s="27"/>
      <c r="D17" s="27"/>
      <c r="E17" s="27"/>
    </row>
    <row r="18" spans="1:5" x14ac:dyDescent="0.3">
      <c r="A18" s="18">
        <f>B14</f>
        <v>7</v>
      </c>
      <c r="B18" s="19">
        <f>A13</f>
        <v>365</v>
      </c>
      <c r="D18" s="20">
        <v>389</v>
      </c>
    </row>
    <row r="19" spans="1:5" ht="15" thickBot="1" x14ac:dyDescent="0.35">
      <c r="A19" s="6">
        <f>A13</f>
        <v>365</v>
      </c>
      <c r="B19" s="7">
        <f>D13</f>
        <v>29275</v>
      </c>
      <c r="D19" s="21">
        <v>24945</v>
      </c>
    </row>
    <row r="20" spans="1:5" ht="15" thickBot="1" x14ac:dyDescent="0.35"/>
    <row r="21" spans="1:5" x14ac:dyDescent="0.3">
      <c r="C21" s="4" t="s">
        <v>12</v>
      </c>
      <c r="D21" s="5">
        <f>MMULT(MINVERSE(A18:B19),D18:D19)</f>
        <v>31.841701534170127</v>
      </c>
    </row>
    <row r="22" spans="1:5" ht="15" thickBot="1" x14ac:dyDescent="0.35">
      <c r="C22" s="22" t="s">
        <v>13</v>
      </c>
      <c r="D22" s="23">
        <f>(D18-(7*D21))/365</f>
        <v>0.45509065550906602</v>
      </c>
    </row>
    <row r="24" spans="1:5" x14ac:dyDescent="0.3">
      <c r="A24" t="s">
        <v>5</v>
      </c>
      <c r="B24" t="s">
        <v>21</v>
      </c>
    </row>
    <row r="25" spans="1:5" x14ac:dyDescent="0.3">
      <c r="A25">
        <f>A6</f>
        <v>5</v>
      </c>
      <c r="B25">
        <f>1/B6</f>
        <v>6.6666666666666666E-2</v>
      </c>
    </row>
    <row r="26" spans="1:5" x14ac:dyDescent="0.3">
      <c r="A26">
        <f t="shared" ref="A26:A30" si="3">A7</f>
        <v>15</v>
      </c>
      <c r="B26">
        <f t="shared" ref="B26:B31" si="4">1/B7</f>
        <v>2.5000000000000001E-2</v>
      </c>
    </row>
    <row r="27" spans="1:5" x14ac:dyDescent="0.3">
      <c r="A27">
        <f t="shared" si="3"/>
        <v>30</v>
      </c>
      <c r="B27">
        <f t="shared" si="4"/>
        <v>1.9230769230769232E-2</v>
      </c>
    </row>
    <row r="28" spans="1:5" x14ac:dyDescent="0.3">
      <c r="A28">
        <f t="shared" si="3"/>
        <v>45</v>
      </c>
      <c r="B28">
        <f t="shared" si="4"/>
        <v>1.5625E-2</v>
      </c>
    </row>
    <row r="29" spans="1:5" x14ac:dyDescent="0.3">
      <c r="A29">
        <f t="shared" si="3"/>
        <v>60</v>
      </c>
      <c r="B29">
        <f t="shared" si="4"/>
        <v>1.4492753623188406E-2</v>
      </c>
    </row>
    <row r="30" spans="1:5" x14ac:dyDescent="0.3">
      <c r="A30">
        <f t="shared" si="3"/>
        <v>90</v>
      </c>
      <c r="B30">
        <f t="shared" si="4"/>
        <v>1.3698630136986301E-2</v>
      </c>
    </row>
    <row r="31" spans="1:5" ht="15" thickBot="1" x14ac:dyDescent="0.35">
      <c r="A31">
        <f>A12</f>
        <v>120</v>
      </c>
      <c r="B31">
        <f t="shared" si="4"/>
        <v>1.3157894736842105E-2</v>
      </c>
    </row>
    <row r="32" spans="1:5" ht="15" thickBot="1" x14ac:dyDescent="0.35">
      <c r="A32" s="28" t="s">
        <v>24</v>
      </c>
      <c r="B32" s="29" t="s">
        <v>25</v>
      </c>
      <c r="C32" s="30" t="s">
        <v>26</v>
      </c>
    </row>
    <row r="33" spans="1:7" x14ac:dyDescent="0.3">
      <c r="A33" s="31">
        <f>LN(A25)</f>
        <v>1.6094379124341003</v>
      </c>
      <c r="B33" s="32">
        <f>B6*A33</f>
        <v>24.141568686511505</v>
      </c>
      <c r="C33" s="33">
        <f>A33^2</f>
        <v>2.5902903939802346</v>
      </c>
      <c r="E33" s="18">
        <f>B14</f>
        <v>7</v>
      </c>
      <c r="F33" s="19">
        <f>A40</f>
        <v>24.906993960303197</v>
      </c>
      <c r="G33" s="20">
        <f>B13</f>
        <v>389</v>
      </c>
    </row>
    <row r="34" spans="1:7" ht="15" thickBot="1" x14ac:dyDescent="0.35">
      <c r="A34" s="31">
        <f>LN(A26)</f>
        <v>2.7080502011022101</v>
      </c>
      <c r="B34" s="32">
        <f t="shared" ref="B34:B39" si="5">B7*A34</f>
        <v>108.32200804408841</v>
      </c>
      <c r="C34" s="33">
        <f t="shared" ref="C34:C39" si="6">A34^2</f>
        <v>7.3335358916897206</v>
      </c>
      <c r="E34" s="6">
        <f>A40</f>
        <v>24.906993960303197</v>
      </c>
      <c r="F34" s="7">
        <f>C40</f>
        <v>95.914670876321551</v>
      </c>
      <c r="G34" s="21">
        <f>B40</f>
        <v>1527.7974931012022</v>
      </c>
    </row>
    <row r="35" spans="1:7" ht="15" thickBot="1" x14ac:dyDescent="0.35">
      <c r="A35" s="31">
        <f t="shared" ref="A35:A39" si="7">LN(A27)</f>
        <v>3.4011973816621555</v>
      </c>
      <c r="B35" s="32">
        <f t="shared" si="5"/>
        <v>176.86226384643209</v>
      </c>
      <c r="C35" s="33">
        <f t="shared" si="6"/>
        <v>11.568143629025503</v>
      </c>
    </row>
    <row r="36" spans="1:7" x14ac:dyDescent="0.3">
      <c r="A36" s="31">
        <f t="shared" si="7"/>
        <v>3.8066624897703196</v>
      </c>
      <c r="B36" s="32">
        <f>B9*A36</f>
        <v>243.62639934530046</v>
      </c>
      <c r="C36" s="33">
        <f t="shared" si="6"/>
        <v>14.490679311024369</v>
      </c>
      <c r="G36" s="24">
        <f>MMULT(MINVERSE(E33:F34),G33:G34)</f>
        <v>-14.537083761200165</v>
      </c>
    </row>
    <row r="37" spans="1:7" ht="15" thickBot="1" x14ac:dyDescent="0.35">
      <c r="A37" s="31">
        <f t="shared" si="7"/>
        <v>4.0943445622221004</v>
      </c>
      <c r="B37" s="32">
        <f t="shared" si="5"/>
        <v>282.50977479332494</v>
      </c>
      <c r="C37" s="33">
        <f t="shared" si="6"/>
        <v>16.763657394197683</v>
      </c>
      <c r="G37" s="25">
        <f>(B13-(7*G36))/A40</f>
        <v>19.70368592494841</v>
      </c>
    </row>
    <row r="38" spans="1:7" x14ac:dyDescent="0.3">
      <c r="A38" s="31">
        <f t="shared" si="7"/>
        <v>4.499809670330265</v>
      </c>
      <c r="B38" s="32">
        <f t="shared" si="5"/>
        <v>328.48610593410933</v>
      </c>
      <c r="C38" s="33">
        <f t="shared" si="6"/>
        <v>20.248287069197769</v>
      </c>
    </row>
    <row r="39" spans="1:7" x14ac:dyDescent="0.3">
      <c r="A39" s="31">
        <f t="shared" si="7"/>
        <v>4.7874917427820458</v>
      </c>
      <c r="B39" s="32">
        <f t="shared" si="5"/>
        <v>363.8493724514355</v>
      </c>
      <c r="C39" s="33">
        <f t="shared" si="6"/>
        <v>22.920077187206271</v>
      </c>
    </row>
    <row r="40" spans="1:7" ht="15" thickBot="1" x14ac:dyDescent="0.35">
      <c r="A40" s="34">
        <f>SUM(A33:A39)</f>
        <v>24.906993960303197</v>
      </c>
      <c r="B40" s="35">
        <f>SUM(B33:B39)</f>
        <v>1527.7974931012022</v>
      </c>
      <c r="C40" s="36">
        <f>SUM(C33:C39)</f>
        <v>95.914670876321551</v>
      </c>
    </row>
  </sheetData>
  <mergeCells count="2">
    <mergeCell ref="A1:H1"/>
    <mergeCell ref="A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Дмитроченко</dc:creator>
  <cp:lastModifiedBy>Денис Дмитроченко</cp:lastModifiedBy>
  <dcterms:created xsi:type="dcterms:W3CDTF">2024-12-26T17:25:11Z</dcterms:created>
  <dcterms:modified xsi:type="dcterms:W3CDTF">2025-01-08T11:13:25Z</dcterms:modified>
</cp:coreProperties>
</file>