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1" sheetId="1" r:id="rId4"/>
    <sheet state="visible" name="IN2" sheetId="2" r:id="rId5"/>
    <sheet state="visible" name="IN3" sheetId="3" r:id="rId6"/>
    <sheet state="visible" name="IN4" sheetId="4" r:id="rId7"/>
    <sheet state="visible" name="IN5" sheetId="5" r:id="rId8"/>
    <sheet state="visible" name="IN6" sheetId="6" r:id="rId9"/>
    <sheet state="visible" name="IN7" sheetId="7" r:id="rId10"/>
    <sheet state="visible" name="IN8" sheetId="8" r:id="rId11"/>
    <sheet state="visible" name="IN9" sheetId="9" r:id="rId12"/>
    <sheet state="visible" name="IN10" sheetId="10" r:id="rId13"/>
    <sheet state="visible" name="IN11" sheetId="11" r:id="rId14"/>
  </sheets>
  <externalReferences>
    <externalReference r:id="rId15"/>
  </externalReferences>
  <definedNames/>
  <calcPr/>
  <extLst>
    <ext uri="GoogleSheetsCustomDataVersion2">
      <go:sheetsCustomData xmlns:go="http://customooxmlschemas.google.com/" r:id="rId16" roundtripDataChecksum="YFiiOOuo3rDcMtntayQHB1NdbrrG8EDi3tpeLxaFkIM="/>
    </ext>
  </extLst>
</workbook>
</file>

<file path=xl/sharedStrings.xml><?xml version="1.0" encoding="utf-8"?>
<sst xmlns="http://schemas.openxmlformats.org/spreadsheetml/2006/main" count="1414" uniqueCount="199">
  <si>
    <t>VERSO MANAGEMENT</t>
  </si>
  <si>
    <t>PARTNERS excluding JM</t>
  </si>
  <si>
    <t>INTRODUCERS</t>
  </si>
  <si>
    <t>JM</t>
  </si>
  <si>
    <t>Index</t>
  </si>
  <si>
    <t>Opportunity</t>
  </si>
  <si>
    <t>Sourcing Contract ref</t>
  </si>
  <si>
    <t>Cost per Share</t>
  </si>
  <si>
    <t>Investor Last Name</t>
  </si>
  <si>
    <t>Investor Middle Name</t>
  </si>
  <si>
    <t>Investor First Name</t>
  </si>
  <si>
    <t>Investor Entity</t>
  </si>
  <si>
    <t>Vehicle</t>
  </si>
  <si>
    <t>Gross Amount</t>
  </si>
  <si>
    <t>Amount invested</t>
  </si>
  <si>
    <t>Price per Share</t>
  </si>
  <si>
    <t>Number of shares invested</t>
  </si>
  <si>
    <t>Contract Date</t>
  </si>
  <si>
    <t>Spread PPS</t>
  </si>
  <si>
    <t>Spread PPS Fees</t>
  </si>
  <si>
    <t>Subscription fees %</t>
  </si>
  <si>
    <t>Subscription fees</t>
  </si>
  <si>
    <t>Performance fees 1</t>
  </si>
  <si>
    <t>Threshold 1</t>
  </si>
  <si>
    <t>Performance fees 2</t>
  </si>
  <si>
    <t>Threshold 2</t>
  </si>
  <si>
    <t>Comments</t>
  </si>
  <si>
    <t>TO DO</t>
  </si>
  <si>
    <t>BD Fees %</t>
  </si>
  <si>
    <t>BD fees</t>
  </si>
  <si>
    <t>FINRA fees in share</t>
  </si>
  <si>
    <t>FINRA fees</t>
  </si>
  <si>
    <t>Name</t>
  </si>
  <si>
    <t>CHECK</t>
  </si>
  <si>
    <t>VEGINVEST</t>
  </si>
  <si>
    <t>VEG_VC6_TR8</t>
  </si>
  <si>
    <t>Innovatech 1</t>
  </si>
  <si>
    <t>IN1</t>
  </si>
  <si>
    <t>23/03/2021</t>
  </si>
  <si>
    <t>0x</t>
  </si>
  <si>
    <t>ISIN: CH0585378737</t>
  </si>
  <si>
    <t>Total</t>
  </si>
  <si>
    <t>VERSO CAPITAL</t>
  </si>
  <si>
    <t>Management Fee</t>
  </si>
  <si>
    <t>Gross Div</t>
  </si>
  <si>
    <t>Net Div</t>
  </si>
  <si>
    <t>Perf Fee</t>
  </si>
  <si>
    <t>TECHMET</t>
  </si>
  <si>
    <t>HOLDEN</t>
  </si>
  <si>
    <t>David</t>
  </si>
  <si>
    <t>IN2</t>
  </si>
  <si>
    <t>ZORBAS</t>
  </si>
  <si>
    <t>Van</t>
  </si>
  <si>
    <t>1982772 Ontario Ltd</t>
  </si>
  <si>
    <t>NOCCIOLINO</t>
  </si>
  <si>
    <t>Albert</t>
  </si>
  <si>
    <t>PAULSEN</t>
  </si>
  <si>
    <t>Alan</t>
  </si>
  <si>
    <t>Christopher</t>
  </si>
  <si>
    <t>HALL</t>
  </si>
  <si>
    <t>Gary</t>
  </si>
  <si>
    <t>BAUMSLAG</t>
  </si>
  <si>
    <t>Dan</t>
  </si>
  <si>
    <t>MACHOT</t>
  </si>
  <si>
    <t>Julien</t>
  </si>
  <si>
    <t>JONES</t>
  </si>
  <si>
    <t>Lee</t>
  </si>
  <si>
    <t>Benjamin</t>
  </si>
  <si>
    <t xml:space="preserve"> </t>
  </si>
  <si>
    <t>gross dividend</t>
  </si>
  <si>
    <t>in USD</t>
  </si>
  <si>
    <t>bank fee</t>
  </si>
  <si>
    <t>net dividend</t>
  </si>
  <si>
    <t>perf fee</t>
  </si>
  <si>
    <t>John's Group</t>
  </si>
  <si>
    <t>in share count</t>
  </si>
  <si>
    <t>John's USD</t>
  </si>
  <si>
    <t>25% perf</t>
  </si>
  <si>
    <t>net perf</t>
  </si>
  <si>
    <t>payout total</t>
  </si>
  <si>
    <t>total fees</t>
  </si>
  <si>
    <t>(out of which 50% for John Moore)</t>
  </si>
  <si>
    <t>Cerificates</t>
  </si>
  <si>
    <t>Position</t>
  </si>
  <si>
    <t>SC CO INVEST 1</t>
  </si>
  <si>
    <t>Series C Preferred</t>
  </si>
  <si>
    <t>IN3F001</t>
  </si>
  <si>
    <t>Zandera (Holdco) Limited</t>
  </si>
  <si>
    <t>IN3</t>
  </si>
  <si>
    <t>24/01/2022</t>
  </si>
  <si>
    <t>Anand</t>
  </si>
  <si>
    <t>Altras+Andrew</t>
  </si>
  <si>
    <t>IN3F002</t>
  </si>
  <si>
    <t>Wymo Finance Limited</t>
  </si>
  <si>
    <t>Transfer to mahesh</t>
  </si>
  <si>
    <t>Andrew</t>
  </si>
  <si>
    <t>IN3F003</t>
  </si>
  <si>
    <t>HASSBRO Investments Limited</t>
  </si>
  <si>
    <t>IN3F004</t>
  </si>
  <si>
    <t>N SQUARE PATEL LLC</t>
  </si>
  <si>
    <t>27/01/2022</t>
  </si>
  <si>
    <t>IN3F005</t>
  </si>
  <si>
    <t>GRACE</t>
  </si>
  <si>
    <t>Elizabeth</t>
  </si>
  <si>
    <t>IN3F006</t>
  </si>
  <si>
    <t>John</t>
  </si>
  <si>
    <t>Sherri Lipton Grace 2020 Irrevocable Family Trust</t>
  </si>
  <si>
    <t>IN3F007</t>
  </si>
  <si>
    <t>24/02/2022</t>
  </si>
  <si>
    <t>IN3F008</t>
  </si>
  <si>
    <t>LOWY</t>
  </si>
  <si>
    <t>Jeremy</t>
  </si>
  <si>
    <t>Zandera</t>
  </si>
  <si>
    <t>IN3F009</t>
  </si>
  <si>
    <t>RYAN</t>
  </si>
  <si>
    <t>Michael</t>
  </si>
  <si>
    <t>IN3F010</t>
  </si>
  <si>
    <t>IFLIV ACQUISITION</t>
  </si>
  <si>
    <t>VERSO HOLDINGS SARL</t>
  </si>
  <si>
    <t>IN4</t>
  </si>
  <si>
    <t>16/06/2022</t>
  </si>
  <si>
    <t>Drawn Down Annual Interest Amount</t>
  </si>
  <si>
    <t>Undrawn Down Annual Interest Amount</t>
  </si>
  <si>
    <t>Interest Spread</t>
  </si>
  <si>
    <t>Gross Interest</t>
  </si>
  <si>
    <t>Performance - Interest Spread</t>
  </si>
  <si>
    <t>Discount</t>
  </si>
  <si>
    <t>Drawn Down Annual Interest Spread</t>
  </si>
  <si>
    <t>Undrawn Down Annual Interest Spread</t>
  </si>
  <si>
    <t>MINDELL DEBT</t>
  </si>
  <si>
    <t>Revolving Credit</t>
  </si>
  <si>
    <t>GATZ</t>
  </si>
  <si>
    <t>Tom</t>
  </si>
  <si>
    <t>IN5</t>
  </si>
  <si>
    <t>28/09/2022</t>
  </si>
  <si>
    <t>VERSO Holdings S.à r.l.</t>
  </si>
  <si>
    <t>20/10/2022</t>
  </si>
  <si>
    <t>Improvitae B.V.</t>
  </si>
  <si>
    <t>GIRAUD</t>
  </si>
  <si>
    <t>François-Xavier</t>
  </si>
  <si>
    <t>Star of the Sea Limited</t>
  </si>
  <si>
    <t>27/10/2022</t>
  </si>
  <si>
    <t>WYDLER</t>
  </si>
  <si>
    <t>Nicolas</t>
  </si>
  <si>
    <t>24/10/2022</t>
  </si>
  <si>
    <t>OWNERSHIP POSITION</t>
  </si>
  <si>
    <t>VOYAGE FOODS</t>
  </si>
  <si>
    <t>Series A Preferred</t>
  </si>
  <si>
    <t>IN6</t>
  </si>
  <si>
    <t>SET CAP</t>
  </si>
  <si>
    <t>TATA</t>
  </si>
  <si>
    <t>Neville</t>
  </si>
  <si>
    <t>14/04/2022</t>
  </si>
  <si>
    <t>THIRD COLLECTIVE 3CV TOPL</t>
  </si>
  <si>
    <t>IN7</t>
  </si>
  <si>
    <t>SETHIA</t>
  </si>
  <si>
    <t>IN8</t>
  </si>
  <si>
    <t>22/11/2022</t>
  </si>
  <si>
    <t>19/04/2023</t>
  </si>
  <si>
    <t>SC TBC INVEST 3</t>
  </si>
  <si>
    <t>L1 SC Invest 6</t>
  </si>
  <si>
    <t>IN9</t>
  </si>
  <si>
    <t>21/12/2022</t>
  </si>
  <si>
    <t>2.00% pa compounded in Redemption Calculations</t>
  </si>
  <si>
    <t>21/02/2023</t>
  </si>
  <si>
    <t>Investment in VC26</t>
  </si>
  <si>
    <t>Ownership position</t>
  </si>
  <si>
    <t>ZERO DAO</t>
  </si>
  <si>
    <t>ETH 0.00025</t>
  </si>
  <si>
    <t>TOYE</t>
  </si>
  <si>
    <t>William</t>
  </si>
  <si>
    <t>IN10</t>
  </si>
  <si>
    <t>ETH 15.00</t>
  </si>
  <si>
    <t>30/06/2023</t>
  </si>
  <si>
    <t>ETH 0.30</t>
  </si>
  <si>
    <t>BEARNOT</t>
  </si>
  <si>
    <t>Eddie</t>
  </si>
  <si>
    <t>ETH 9.00</t>
  </si>
  <si>
    <t>ETH 0.18</t>
  </si>
  <si>
    <t>AHMED</t>
  </si>
  <si>
    <t>Naweed</t>
  </si>
  <si>
    <t>ETH 11.00</t>
  </si>
  <si>
    <t>ETH 0.22</t>
  </si>
  <si>
    <t>DOBLE</t>
  </si>
  <si>
    <t>Robin</t>
  </si>
  <si>
    <t>ETH 25.00</t>
  </si>
  <si>
    <t>ETH -</t>
  </si>
  <si>
    <t>DAVIES</t>
  </si>
  <si>
    <t>Sarah</t>
  </si>
  <si>
    <t>- ETH 11.25</t>
  </si>
  <si>
    <t>25/03/2024</t>
  </si>
  <si>
    <t>ANYMA IB HOLDINGS</t>
  </si>
  <si>
    <t>IPPOLITOV</t>
  </si>
  <si>
    <t>Boris</t>
  </si>
  <si>
    <t>18/12/2023</t>
  </si>
  <si>
    <t>PAPKOT H SAS, France</t>
  </si>
  <si>
    <t>19/02/2025</t>
  </si>
  <si>
    <t>PITZ TECHNOLOGIES LLC, USA</t>
  </si>
  <si>
    <t>PAPKOT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</si>
</sst>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$-409]* #,##0.00000_ ;_-[$$-409]* \-#,##0.00000\ ;_-[$$-409]* &quot;-&quot;??_ ;_-@_ "/>
    <numFmt numFmtId="165" formatCode="_-[$$-409]* #,##0.00_ ;_-[$$-409]* \-#,##0.00\ ;_-[$$-409]* &quot;-&quot;??_ ;_-@_ "/>
    <numFmt numFmtId="166" formatCode="0.0%"/>
    <numFmt numFmtId="167" formatCode="m/d/yyyy"/>
    <numFmt numFmtId="168" formatCode="&quot;$&quot;#,##0.00"/>
    <numFmt numFmtId="169" formatCode="mm/dd/yyyy"/>
    <numFmt numFmtId="170" formatCode="M/d/yyyy"/>
    <numFmt numFmtId="171" formatCode="[$€]#,##0.00"/>
  </numFmts>
  <fonts count="21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0"/>
      <name val="Spartan"/>
    </font>
    <font>
      <sz val="11.0"/>
      <color theme="1"/>
      <name val="Spartan"/>
    </font>
    <font>
      <b/>
      <sz val="11.0"/>
      <color theme="1"/>
      <name val="Spartan"/>
    </font>
    <font>
      <b/>
      <sz val="11.0"/>
      <color rgb="FFFFFFFF"/>
      <name val="Arial"/>
    </font>
    <font>
      <sz val="11.0"/>
      <color theme="1"/>
      <name val="Arial"/>
    </font>
    <font>
      <b/>
      <u/>
      <sz val="11.0"/>
      <color theme="0"/>
      <name val="Spartan"/>
    </font>
    <font>
      <i/>
      <u/>
      <sz val="11.0"/>
      <color theme="1"/>
      <name val="Spartan"/>
    </font>
    <font>
      <b/>
      <sz val="11.0"/>
      <color rgb="FFFFFFFF"/>
      <name val="Spartan"/>
    </font>
    <font>
      <b/>
      <i/>
      <u/>
      <sz val="11.0"/>
      <color theme="1"/>
      <name val="Spartan"/>
    </font>
    <font>
      <sz val="10.0"/>
      <color theme="1"/>
      <name val="Calibri"/>
    </font>
    <font>
      <b/>
      <sz val="10.0"/>
      <color theme="0"/>
      <name val="Spartan"/>
    </font>
    <font>
      <b/>
      <sz val="10.0"/>
      <color rgb="FFFFFFFF"/>
      <name val="Arial"/>
    </font>
    <font>
      <sz val="10.0"/>
      <color theme="1"/>
      <name val="Spartan"/>
    </font>
    <font>
      <b/>
      <sz val="10.0"/>
      <color theme="1"/>
      <name val="Spartan"/>
    </font>
    <font>
      <b/>
      <sz val="10.0"/>
      <color rgb="FFFFFFFF"/>
      <name val="Spartan"/>
    </font>
    <font>
      <strike/>
      <sz val="11.0"/>
      <color theme="1"/>
      <name val="Sparta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32">
    <border/>
    <border>
      <left/>
      <right/>
      <top/>
      <bottom/>
    </border>
    <border>
      <left/>
      <top/>
      <bottom style="thin">
        <color rgb="FFF4B083"/>
      </bottom>
    </border>
    <border>
      <top/>
      <bottom style="thin">
        <color rgb="FFF4B083"/>
      </bottom>
    </border>
    <border>
      <left/>
      <top/>
    </border>
    <border>
      <left/>
      <top/>
      <bottom/>
    </border>
    <border>
      <top/>
      <bottom/>
    </border>
    <border>
      <left style="thin">
        <color rgb="FFF4B083"/>
      </left>
      <right style="thin">
        <color rgb="FFF4B083"/>
      </right>
      <top/>
      <bottom style="thin">
        <color rgb="FFF4B083"/>
      </bottom>
    </border>
    <border>
      <left/>
      <right/>
      <top/>
      <bottom style="thin">
        <color rgb="FFF4B083"/>
      </bottom>
    </border>
    <border>
      <left style="thin">
        <color rgb="FFF4B083"/>
      </left>
      <right/>
      <top/>
      <bottom style="thin">
        <color rgb="FFF4B083"/>
      </bottom>
    </border>
    <border>
      <left/>
      <right style="thin">
        <color rgb="FFF4B083"/>
      </right>
      <top style="thin">
        <color rgb="FFF4B083"/>
      </top>
      <bottom style="thin">
        <color rgb="FFF4B083"/>
      </bottom>
    </border>
    <border>
      <left/>
      <right/>
      <top style="thin">
        <color rgb="FFF4B083"/>
      </top>
      <bottom style="thin">
        <color rgb="FFF4B083"/>
      </bottom>
    </border>
    <border>
      <left/>
      <right/>
    </border>
    <border>
      <left style="thin">
        <color rgb="FFF4B083"/>
      </left>
      <right style="dotted">
        <color rgb="FFA5A5A5"/>
      </right>
      <top style="thin">
        <color rgb="FFF4B083"/>
      </top>
      <bottom style="thin">
        <color rgb="FFF4B083"/>
      </bottom>
    </border>
    <border>
      <left/>
      <right style="dotted">
        <color rgb="FFA5A5A5"/>
      </right>
      <top style="thin">
        <color rgb="FFF4B083"/>
      </top>
      <bottom style="thin">
        <color rgb="FFF4B083"/>
      </bottom>
    </border>
    <border>
      <left style="dotted">
        <color rgb="FFA5A5A5"/>
      </left>
      <right style="dotted">
        <color rgb="FFA5A5A5"/>
      </right>
      <top style="thin">
        <color rgb="FFF4B083"/>
      </top>
      <bottom style="thin">
        <color rgb="FFF4B083"/>
      </bottom>
    </border>
    <border>
      <left style="dotted">
        <color rgb="FFA5A5A5"/>
      </left>
      <right/>
      <top/>
      <bottom/>
    </border>
    <border>
      <left/>
      <right style="dotted">
        <color rgb="FFA5A5A5"/>
      </right>
      <top style="thin">
        <color rgb="FFF4B083"/>
      </top>
      <bottom/>
    </border>
    <border>
      <left style="dotted">
        <color rgb="FFA5A5A5"/>
      </left>
      <right style="dotted">
        <color rgb="FFA5A5A5"/>
      </right>
      <top style="thin">
        <color rgb="FFF4B083"/>
      </top>
      <bottom/>
    </border>
    <border>
      <left style="dotted">
        <color rgb="FFA5A5A5"/>
      </left>
      <right/>
      <top style="thin">
        <color rgb="FFF4B083"/>
      </top>
      <bottom/>
    </border>
    <border>
      <left style="dotted">
        <color rgb="FFA5A5A5"/>
      </left>
      <right style="thin">
        <color rgb="FFF4B083"/>
      </right>
      <top style="thin">
        <color rgb="FFF4B083"/>
      </top>
      <bottom/>
    </border>
    <border>
      <left/>
      <right style="dotted">
        <color rgb="FFA5A5A5"/>
      </right>
      <top/>
      <bottom/>
    </border>
    <border>
      <left style="dotted">
        <color rgb="FFA5A5A5"/>
      </left>
    </border>
    <border>
      <left style="dotted">
        <color rgb="FFA5A5A5"/>
      </left>
      <right/>
      <top style="thin">
        <color rgb="FFF4B083"/>
      </top>
      <bottom style="thin">
        <color rgb="FFF4B083"/>
      </bottom>
    </border>
    <border>
      <left style="dotted">
        <color rgb="FFA5A5A5"/>
      </left>
      <right style="thin">
        <color rgb="FFF4B083"/>
      </right>
      <top style="thin">
        <color rgb="FFF4B083"/>
      </top>
      <bottom style="thin">
        <color rgb="FFF4B083"/>
      </bottom>
    </border>
    <border>
      <left/>
      <right/>
      <top/>
    </border>
    <border>
      <right style="dotted">
        <color rgb="FFA5A5A5"/>
      </right>
      <top style="thin">
        <color rgb="FFF4B083"/>
      </top>
    </border>
    <border>
      <left style="dotted">
        <color rgb="FFA5A5A5"/>
      </left>
      <right style="dotted">
        <color rgb="FFA5A5A5"/>
      </right>
      <top style="thin">
        <color rgb="FFF4B083"/>
      </top>
    </border>
    <border>
      <left style="dotted">
        <color rgb="FFA5A5A5"/>
      </left>
      <right/>
      <top style="thin">
        <color rgb="FFF4B083"/>
      </top>
    </border>
    <border>
      <left style="dotted">
        <color rgb="FFA5A5A5"/>
      </left>
      <right style="thin">
        <color rgb="FFF4B083"/>
      </right>
      <top style="thin">
        <color rgb="FFF4B083"/>
      </top>
    </border>
    <border>
      <left style="dotted">
        <color rgb="FFA5A5A5"/>
      </left>
      <top style="thin">
        <color rgb="FFF4B083"/>
      </top>
      <bottom style="thin">
        <color rgb="FFF4B083"/>
      </bottom>
    </border>
    <border>
      <left style="dotted">
        <color rgb="FFA5A5A5"/>
      </left>
      <top style="thin">
        <color rgb="FFF4B083"/>
      </top>
      <bottom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1" fillId="2" fontId="3" numFmtId="0" xfId="0" applyBorder="1" applyFont="1"/>
    <xf borderId="7" fillId="3" fontId="4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readingOrder="0" shrinkToFit="0" vertical="center" wrapText="1"/>
    </xf>
    <xf borderId="11" fillId="5" fontId="4" numFmtId="0" xfId="0" applyAlignment="1" applyBorder="1" applyFont="1">
      <alignment horizontal="center" shrinkToFit="0" vertical="center" wrapText="1"/>
    </xf>
    <xf borderId="12" fillId="6" fontId="7" numFmtId="0" xfId="0" applyAlignment="1" applyBorder="1" applyFill="1" applyFont="1">
      <alignment horizontal="center" readingOrder="0" shrinkToFit="0" vertical="center" wrapText="1"/>
    </xf>
    <xf borderId="11" fillId="6" fontId="4" numFmtId="0" xfId="0" applyAlignment="1" applyBorder="1" applyFont="1">
      <alignment horizontal="center" shrinkToFit="0" vertical="center" wrapText="1"/>
    </xf>
    <xf borderId="13" fillId="2" fontId="5" numFmtId="1" xfId="0" applyAlignment="1" applyBorder="1" applyFont="1" applyNumberFormat="1">
      <alignment horizontal="center"/>
    </xf>
    <xf borderId="14" fillId="2" fontId="5" numFmtId="0" xfId="0" applyAlignment="1" applyBorder="1" applyFont="1">
      <alignment horizontal="center" vertical="center"/>
    </xf>
    <xf borderId="15" fillId="2" fontId="5" numFmtId="164" xfId="0" applyAlignment="1" applyBorder="1" applyFont="1" applyNumberFormat="1">
      <alignment horizontal="center" vertical="center"/>
    </xf>
    <xf borderId="15" fillId="2" fontId="5" numFmtId="0" xfId="0" applyAlignment="1" applyBorder="1" applyFont="1">
      <alignment horizontal="center" vertical="center"/>
    </xf>
    <xf borderId="15" fillId="2" fontId="5" numFmtId="165" xfId="0" applyAlignment="1" applyBorder="1" applyFont="1" applyNumberFormat="1">
      <alignment horizontal="center" vertical="center"/>
    </xf>
    <xf borderId="15" fillId="2" fontId="5" numFmtId="3" xfId="0" applyAlignment="1" applyBorder="1" applyFont="1" applyNumberFormat="1">
      <alignment horizontal="center" vertical="center"/>
    </xf>
    <xf borderId="15" fillId="2" fontId="8" numFmtId="0" xfId="0" applyAlignment="1" applyBorder="1" applyFont="1">
      <alignment horizontal="center" readingOrder="0" vertical="center"/>
    </xf>
    <xf borderId="15" fillId="2" fontId="5" numFmtId="10" xfId="0" applyAlignment="1" applyBorder="1" applyFont="1" applyNumberFormat="1">
      <alignment horizontal="center" vertical="center"/>
    </xf>
    <xf borderId="16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5" fillId="2" fontId="5" numFmtId="10" xfId="0" applyAlignment="1" applyBorder="1" applyFont="1" applyNumberFormat="1">
      <alignment horizontal="center" vertical="center"/>
    </xf>
    <xf borderId="15" fillId="2" fontId="5" numFmtId="165" xfId="0" applyAlignment="1" applyBorder="1" applyFont="1" applyNumberFormat="1">
      <alignment horizontal="center" vertical="center"/>
    </xf>
    <xf borderId="15" fillId="2" fontId="5" numFmtId="164" xfId="0" applyAlignment="1" applyBorder="1" applyFont="1" applyNumberFormat="1">
      <alignment horizontal="center" vertical="center"/>
    </xf>
    <xf borderId="15" fillId="2" fontId="5" numFmtId="0" xfId="0" applyAlignment="1" applyBorder="1" applyFont="1">
      <alignment horizontal="center" vertical="center"/>
    </xf>
    <xf borderId="15" fillId="2" fontId="8" numFmtId="10" xfId="0" applyAlignment="1" applyBorder="1" applyFont="1" applyNumberFormat="1">
      <alignment horizontal="center" readingOrder="0" vertical="center"/>
    </xf>
    <xf borderId="1" fillId="2" fontId="5" numFmtId="10" xfId="0" applyAlignment="1" applyBorder="1" applyFont="1" applyNumberFormat="1">
      <alignment horizontal="center" vertical="center"/>
    </xf>
    <xf borderId="1" fillId="2" fontId="3" numFmtId="10" xfId="0" applyAlignment="1" applyBorder="1" applyFont="1" applyNumberFormat="1">
      <alignment vertical="center"/>
    </xf>
    <xf borderId="15" fillId="2" fontId="5" numFmtId="14" xfId="0" applyAlignment="1" applyBorder="1" applyFont="1" applyNumberFormat="1">
      <alignment horizontal="center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18" fillId="2" fontId="5" numFmtId="165" xfId="0" applyAlignment="1" applyBorder="1" applyFont="1" applyNumberFormat="1">
      <alignment horizontal="center" vertical="center"/>
    </xf>
    <xf borderId="18" fillId="2" fontId="5" numFmtId="3" xfId="0" applyAlignment="1" applyBorder="1" applyFont="1" applyNumberFormat="1">
      <alignment horizontal="center" vertical="center"/>
    </xf>
    <xf borderId="19" fillId="2" fontId="5" numFmtId="0" xfId="0" applyAlignment="1" applyBorder="1" applyFont="1">
      <alignment horizontal="center" vertical="center"/>
    </xf>
    <xf borderId="20" fillId="2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5" fontId="9" numFmtId="166" xfId="0" applyAlignment="1" applyBorder="1" applyFont="1" applyNumberFormat="1">
      <alignment horizontal="center" vertical="center"/>
    </xf>
    <xf borderId="15" fillId="2" fontId="6" numFmtId="165" xfId="0" applyAlignment="1" applyBorder="1" applyFont="1" applyNumberFormat="1">
      <alignment horizontal="center" vertical="center"/>
    </xf>
    <xf borderId="15" fillId="2" fontId="6" numFmtId="10" xfId="0" applyAlignment="1" applyBorder="1" applyFont="1" applyNumberFormat="1">
      <alignment horizontal="center"/>
    </xf>
    <xf borderId="1" fillId="2" fontId="10" numFmtId="9" xfId="0" applyAlignment="1" applyBorder="1" applyFont="1" applyNumberFormat="1">
      <alignment horizontal="center" vertical="center"/>
    </xf>
    <xf borderId="1" fillId="2" fontId="3" numFmtId="165" xfId="0" applyBorder="1" applyFont="1" applyNumberFormat="1"/>
    <xf borderId="9" fillId="3" fontId="11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vertical="center"/>
    </xf>
    <xf borderId="22" fillId="2" fontId="5" numFmtId="165" xfId="0" applyAlignment="1" applyBorder="1" applyFont="1" applyNumberFormat="1">
      <alignment horizontal="center" vertical="center"/>
    </xf>
    <xf borderId="23" fillId="2" fontId="5" numFmtId="0" xfId="0" applyAlignment="1" applyBorder="1" applyFont="1">
      <alignment horizontal="center" vertical="center"/>
    </xf>
    <xf borderId="24" fillId="2" fontId="5" numFmtId="0" xfId="0" applyAlignment="1" applyBorder="1" applyFont="1">
      <alignment horizontal="center" vertical="center"/>
    </xf>
    <xf borderId="1" fillId="2" fontId="12" numFmtId="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readingOrder="0"/>
    </xf>
    <xf borderId="1" fillId="2" fontId="3" numFmtId="4" xfId="0" applyBorder="1" applyFont="1" applyNumberFormat="1"/>
    <xf borderId="1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1" fillId="2" fontId="13" numFmtId="0" xfId="0" applyAlignment="1" applyBorder="1" applyFont="1">
      <alignment horizontal="center"/>
    </xf>
    <xf borderId="7" fillId="3" fontId="14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shrinkToFit="0" vertical="center" wrapText="1"/>
    </xf>
    <xf borderId="9" fillId="3" fontId="14" numFmtId="0" xfId="0" applyAlignment="1" applyBorder="1" applyFont="1">
      <alignment horizontal="center" shrinkToFit="0" vertical="center" wrapText="1"/>
    </xf>
    <xf borderId="9" fillId="3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0" fillId="3" fontId="14" numFmtId="0" xfId="0" applyAlignment="1" applyBorder="1" applyFont="1">
      <alignment horizontal="center" shrinkToFit="0" vertical="center" wrapText="1"/>
    </xf>
    <xf borderId="11" fillId="4" fontId="14" numFmtId="0" xfId="0" applyAlignment="1" applyBorder="1" applyFont="1">
      <alignment horizontal="center" shrinkToFit="0" vertical="center" wrapText="1"/>
    </xf>
    <xf borderId="11" fillId="5" fontId="18" numFmtId="0" xfId="0" applyAlignment="1" applyBorder="1" applyFont="1">
      <alignment horizontal="center" shrinkToFit="0" vertical="center" wrapText="1"/>
    </xf>
    <xf borderId="11" fillId="5" fontId="14" numFmtId="0" xfId="0" applyAlignment="1" applyBorder="1" applyFont="1">
      <alignment horizontal="center" shrinkToFit="0" vertical="center" wrapText="1"/>
    </xf>
    <xf borderId="12" fillId="6" fontId="18" numFmtId="0" xfId="0" applyAlignment="1" applyBorder="1" applyFont="1">
      <alignment horizontal="center" shrinkToFit="0" vertical="center" wrapText="1"/>
    </xf>
    <xf borderId="11" fillId="6" fontId="1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/>
    </xf>
    <xf borderId="13" fillId="2" fontId="5" numFmtId="1" xfId="0" applyAlignment="1" applyBorder="1" applyFont="1" applyNumberFormat="1">
      <alignment horizontal="center" vertical="center"/>
    </xf>
    <xf borderId="15" fillId="2" fontId="5" numFmtId="0" xfId="0" applyAlignment="1" applyBorder="1" applyFont="1">
      <alignment horizontal="center" readingOrder="0" vertical="center"/>
    </xf>
    <xf borderId="1" fillId="2" fontId="3" numFmtId="10" xfId="0" applyAlignment="1" applyBorder="1" applyFont="1" applyNumberFormat="1">
      <alignment horizontal="center" vertical="center"/>
    </xf>
    <xf borderId="15" fillId="2" fontId="8" numFmtId="3" xfId="0" applyAlignment="1" applyBorder="1" applyFont="1" applyNumberFormat="1">
      <alignment horizontal="center" readingOrder="0" vertical="center"/>
    </xf>
    <xf borderId="15" fillId="2" fontId="5" numFmtId="0" xfId="0" applyAlignment="1" applyBorder="1" applyFont="1">
      <alignment horizontal="center" shrinkToFit="0" vertical="center" wrapText="1"/>
    </xf>
    <xf borderId="13" fillId="2" fontId="8" numFmtId="1" xfId="0" applyAlignment="1" applyBorder="1" applyFont="1" applyNumberFormat="1">
      <alignment horizontal="center" readingOrder="0"/>
    </xf>
    <xf borderId="26" fillId="2" fontId="8" numFmtId="0" xfId="0" applyAlignment="1" applyBorder="1" applyFont="1">
      <alignment horizontal="center" readingOrder="0" vertical="center"/>
    </xf>
    <xf borderId="27" fillId="2" fontId="8" numFmtId="0" xfId="0" applyAlignment="1" applyBorder="1" applyFont="1">
      <alignment horizontal="center" readingOrder="0" vertical="center"/>
    </xf>
    <xf borderId="27" fillId="2" fontId="5" numFmtId="0" xfId="0" applyAlignment="1" applyBorder="1" applyFont="1">
      <alignment horizontal="center" vertical="center"/>
    </xf>
    <xf borderId="27" fillId="2" fontId="8" numFmtId="165" xfId="0" applyAlignment="1" applyBorder="1" applyFont="1" applyNumberFormat="1">
      <alignment horizontal="center" readingOrder="0" vertical="center"/>
    </xf>
    <xf borderId="27" fillId="2" fontId="8" numFmtId="167" xfId="0" applyAlignment="1" applyBorder="1" applyFont="1" applyNumberFormat="1">
      <alignment horizontal="center" readingOrder="0" vertical="center"/>
    </xf>
    <xf borderId="15" fillId="2" fontId="8" numFmtId="10" xfId="0" applyAlignment="1" applyBorder="1" applyFont="1" applyNumberFormat="1">
      <alignment horizontal="center" readingOrder="0" vertical="center"/>
    </xf>
    <xf borderId="28" fillId="2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horizontal="center" vertical="center"/>
    </xf>
    <xf borderId="0" fillId="2" fontId="3" numFmtId="0" xfId="0" applyAlignment="1" applyFont="1">
      <alignment horizontal="center"/>
    </xf>
    <xf borderId="1" fillId="2" fontId="3" numFmtId="0" xfId="0" applyAlignment="1" applyBorder="1" applyFont="1">
      <alignment horizontal="center" vertical="center"/>
    </xf>
    <xf borderId="13" fillId="2" fontId="6" numFmtId="1" xfId="0" applyAlignment="1" applyBorder="1" applyFont="1" applyNumberFormat="1">
      <alignment horizontal="center"/>
    </xf>
    <xf borderId="17" fillId="2" fontId="6" numFmtId="0" xfId="0" applyAlignment="1" applyBorder="1" applyFont="1">
      <alignment horizontal="center" vertical="center"/>
    </xf>
    <xf borderId="18" fillId="2" fontId="6" numFmtId="0" xfId="0" applyAlignment="1" applyBorder="1" applyFont="1">
      <alignment horizontal="center" vertical="center"/>
    </xf>
    <xf borderId="18" fillId="2" fontId="6" numFmtId="165" xfId="0" applyAlignment="1" applyBorder="1" applyFont="1" applyNumberFormat="1">
      <alignment horizontal="center" vertical="center"/>
    </xf>
    <xf borderId="18" fillId="2" fontId="6" numFmtId="3" xfId="0" applyAlignment="1" applyBorder="1" applyFont="1" applyNumberFormat="1">
      <alignment horizontal="center" vertical="center"/>
    </xf>
    <xf borderId="19" fillId="2" fontId="6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165" xfId="0" applyAlignment="1" applyBorder="1" applyFont="1" applyNumberFormat="1">
      <alignment horizontal="center"/>
    </xf>
    <xf borderId="15" fillId="2" fontId="8" numFmtId="164" xfId="0" applyAlignment="1" applyBorder="1" applyFont="1" applyNumberFormat="1">
      <alignment horizontal="center" readingOrder="0" vertical="center"/>
    </xf>
    <xf borderId="15" fillId="2" fontId="8" numFmtId="165" xfId="0" applyAlignment="1" applyBorder="1" applyFont="1" applyNumberFormat="1">
      <alignment horizontal="center" readingOrder="0" vertical="center"/>
    </xf>
    <xf borderId="15" fillId="2" fontId="5" numFmtId="0" xfId="0" applyAlignment="1" applyBorder="1" applyFont="1">
      <alignment horizontal="left" vertical="center"/>
    </xf>
    <xf borderId="11" fillId="4" fontId="15" numFmtId="0" xfId="0" applyAlignment="1" applyBorder="1" applyFont="1">
      <alignment horizontal="center" readingOrder="0" shrinkToFit="0" vertical="center" wrapText="1"/>
    </xf>
    <xf borderId="15" fillId="2" fontId="5" numFmtId="168" xfId="0" applyAlignment="1" applyBorder="1" applyFont="1" applyNumberFormat="1">
      <alignment horizontal="center" readingOrder="0" vertical="center"/>
    </xf>
    <xf borderId="15" fillId="2" fontId="5" numFmtId="169" xfId="0" applyAlignment="1" applyBorder="1" applyFont="1" applyNumberFormat="1">
      <alignment horizontal="center" vertical="center"/>
    </xf>
    <xf borderId="15" fillId="2" fontId="19" numFmtId="0" xfId="0" applyAlignment="1" applyBorder="1" applyFont="1">
      <alignment horizontal="center" vertical="center"/>
    </xf>
    <xf borderId="15" fillId="2" fontId="5" numFmtId="167" xfId="0" applyAlignment="1" applyBorder="1" applyFont="1" applyNumberFormat="1">
      <alignment horizontal="center" vertical="center"/>
    </xf>
    <xf borderId="30" fillId="2" fontId="5" numFmtId="10" xfId="0" applyAlignment="1" applyBorder="1" applyFont="1" applyNumberFormat="1">
      <alignment horizontal="center" vertical="center"/>
    </xf>
    <xf borderId="30" fillId="2" fontId="5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1" fillId="2" fontId="3" numFmtId="168" xfId="0" applyAlignment="1" applyBorder="1" applyFont="1" applyNumberFormat="1">
      <alignment horizontal="center"/>
    </xf>
    <xf borderId="1" fillId="2" fontId="3" numFmtId="10" xfId="0" applyAlignment="1" applyBorder="1" applyFont="1" applyNumberFormat="1">
      <alignment horizontal="center"/>
    </xf>
    <xf borderId="9" fillId="3" fontId="15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vertical="center"/>
    </xf>
    <xf borderId="15" fillId="2" fontId="8" numFmtId="164" xfId="0" applyAlignment="1" applyBorder="1" applyFont="1" applyNumberFormat="1">
      <alignment horizontal="center" readingOrder="0" vertical="center"/>
    </xf>
    <xf borderId="14" fillId="2" fontId="5" numFmtId="0" xfId="0" applyAlignment="1" applyBorder="1" applyFont="1">
      <alignment horizontal="center" readingOrder="0" vertical="center"/>
    </xf>
    <xf borderId="14" fillId="2" fontId="8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15" fillId="2" fontId="5" numFmtId="3" xfId="0" applyAlignment="1" applyBorder="1" applyFont="1" applyNumberFormat="1">
      <alignment horizontal="center" readingOrder="0" vertical="center"/>
    </xf>
    <xf borderId="15" fillId="2" fontId="8" numFmtId="169" xfId="0" applyAlignment="1" applyBorder="1" applyFont="1" applyNumberFormat="1">
      <alignment horizontal="center" readingOrder="0" vertical="center"/>
    </xf>
    <xf borderId="15" fillId="2" fontId="5" numFmtId="165" xfId="0" applyAlignment="1" applyBorder="1" applyFont="1" applyNumberFormat="1">
      <alignment horizontal="center" readingOrder="0" vertical="center"/>
    </xf>
    <xf borderId="15" fillId="2" fontId="5" numFmtId="0" xfId="0" applyAlignment="1" applyBorder="1" applyFont="1">
      <alignment horizontal="left" readingOrder="0" vertical="center"/>
    </xf>
    <xf borderId="15" fillId="2" fontId="8" numFmtId="0" xfId="0" applyAlignment="1" applyBorder="1" applyFont="1">
      <alignment horizontal="left" readingOrder="0" vertical="center"/>
    </xf>
    <xf borderId="15" fillId="2" fontId="5" numFmtId="164" xfId="0" applyAlignment="1" applyBorder="1" applyFont="1" applyNumberFormat="1">
      <alignment horizontal="center" readingOrder="0" vertical="center"/>
    </xf>
    <xf borderId="15" fillId="2" fontId="5" numFmtId="10" xfId="0" applyAlignment="1" applyBorder="1" applyFont="1" applyNumberFormat="1">
      <alignment horizontal="center" readingOrder="0" vertical="center"/>
    </xf>
    <xf borderId="15" fillId="2" fontId="8" numFmtId="170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/>
    </xf>
    <xf borderId="0" fillId="0" fontId="20" numFmtId="171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4" pivot="0" name="IN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2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3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4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5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6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7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8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9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10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IN1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VERSO%20QUANT%20ASSETS_V9.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anges tracking"/>
      <sheetName val="Summary"/>
      <sheetName val="VC1"/>
      <sheetName val="VC2"/>
      <sheetName val="VC3"/>
      <sheetName val="VC4"/>
      <sheetName val="VC5"/>
      <sheetName val="VC6"/>
      <sheetName val="VEGINVEST"/>
      <sheetName val="VC7"/>
      <sheetName val="VC8"/>
      <sheetName val="VC9"/>
      <sheetName val="VC10"/>
      <sheetName val="VC11"/>
      <sheetName val="VC12"/>
      <sheetName val="VC13"/>
      <sheetName val="VC14"/>
      <sheetName val="VC15"/>
      <sheetName val="VC16"/>
      <sheetName val="TEMPLATE"/>
      <sheetName val="template_old "/>
      <sheetName val="FD"/>
      <sheetName val="FD_2"/>
      <sheetName val="FD_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totalsRowCount="1" ref="B2:Y5" displayName="Table_1" name="Table_1" id="1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Gross Amount" id="10"/>
    <tableColumn totalsRowFunction="custom" name="Amount invested" id="11"/>
    <tableColumn name="Price per Share" id="12"/>
    <tableColumn totalsRowFunction="custom" name="Number of shares invested" id="13"/>
    <tableColumn name="Contract Date" id="14"/>
    <tableColumn name="Spread PPS" id="15"/>
    <tableColumn totalsRowFunction="custom" name="Spread PPS Fees" id="16"/>
    <tableColumn name="Subscription fees %" id="17"/>
    <tableColumn totalsRowFunction="custom" name="Subscription fees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1-style" showColumnStripes="0" showFirstColumn="1" showLastColumn="1" showRowStripes="1"/>
</table>
</file>

<file path=xl/tables/table2.xml><?xml version="1.0" encoding="utf-8"?>
<table xmlns="http://schemas.openxmlformats.org/spreadsheetml/2006/main" totalsRowCount="1" ref="B2:Z12" displayName="Table_2" name="Table_2" id="2">
  <tableColumns count="25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Gross Div" id="21"/>
    <tableColumn name="Net Div" id="22"/>
    <tableColumn totalsRowFunction="custom" name="Perf Fee" id="23"/>
    <tableColumn name="Comments" id="24"/>
    <tableColumn name="TO DO" id="25"/>
  </tableColumns>
  <tableStyleInfo name="IN2-style" showColumnStripes="0" showFirstColumn="1" showLastColumn="1" showRowStripes="1"/>
</table>
</file>

<file path=xl/tables/table3.xml><?xml version="1.0" encoding="utf-8"?>
<table xmlns="http://schemas.openxmlformats.org/spreadsheetml/2006/main" totalsRowCount="1" ref="B2:AA13" displayName="Table_3" name="Table_3" id="3">
  <tableColumns count="26">
    <tableColumn name="Index" id="1"/>
    <tableColumn totalsRowLabel="Total" name="Opportunity" id="2"/>
    <tableColumn name="Sourcing Contract ref" id="3"/>
    <tableColumn name="Cost per Share" id="4"/>
    <tableColumn name="Cerificates" id="5"/>
    <tableColumn name="Investor Last Name" id="6"/>
    <tableColumn name="Investor Middle Name" id="7"/>
    <tableColumn name="Investor First Name" id="8"/>
    <tableColumn name="Investor Entity" id="9"/>
    <tableColumn name="Vehicle" id="10"/>
    <tableColumn totalsRowFunction="custom" name="Amount invested" id="11"/>
    <tableColumn name="Price per Share" id="12"/>
    <tableColumn totalsRowFunction="custom" name="Number of shares invested" id="13"/>
    <tableColumn totalsRowFunction="custom" name="Position" id="14"/>
    <tableColumn name="Contract Date" id="15"/>
    <tableColumn name="Spread PPS" id="16"/>
    <tableColumn totalsRowFunction="custom" name="Spread PPS Fees" id="17"/>
    <tableColumn name="Subscription fees %" id="18"/>
    <tableColumn totalsRowFunction="custom" name="Subscription fees" id="19"/>
    <tableColumn name="Management Fee" id="20"/>
    <tableColumn name="Performance fees 1" id="21"/>
    <tableColumn name="Threshold 1" id="22"/>
    <tableColumn name="Performance fees 2" id="23"/>
    <tableColumn name="Threshold 2" id="24"/>
    <tableColumn name="Comments" id="25"/>
    <tableColumn name="TO DO" id="26"/>
  </tableColumns>
  <tableStyleInfo name="IN3-style" showColumnStripes="0" showFirstColumn="1" showLastColumn="1" showRowStripes="1"/>
</table>
</file>

<file path=xl/tables/table4.xml><?xml version="1.0" encoding="utf-8"?>
<table xmlns="http://schemas.openxmlformats.org/spreadsheetml/2006/main" totalsRowCount="1" ref="B2:Y6" displayName="Table_4" name="Table_4" id="4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4-style" showColumnStripes="0" showFirstColumn="1" showLastColumn="1" showRowStripes="1"/>
</table>
</file>

<file path=xl/tables/table5.xml><?xml version="1.0" encoding="utf-8"?>
<table xmlns="http://schemas.openxmlformats.org/spreadsheetml/2006/main" totalsRowCount="1" ref="B2:AE13" displayName="Table_5" name="Table_5" id="5">
  <tableColumns count="30">
    <tableColumn name="Index" id="1"/>
    <tableColumn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name="Amount invested" id="10"/>
    <tableColumn name="Price per Share" id="11"/>
    <tableColumn name="Number of shares invested" id="12"/>
    <tableColumn name="Contract Date" id="13"/>
    <tableColumn name="Spread PPS" id="14"/>
    <tableColumn name="Spread PPS Fees" id="15"/>
    <tableColumn name="Subscription fees %" id="16"/>
    <tableColumn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Drawn Down Annual Interest Amount" id="23"/>
    <tableColumn name="Undrawn Down Annual Interest Amount" id="24"/>
    <tableColumn name="Interest Spread" id="25"/>
    <tableColumn name="Gross Interest" id="26"/>
    <tableColumn name="Performance - Interest Spread" id="27"/>
    <tableColumn name="Discount" id="28"/>
    <tableColumn name="Comments" id="29"/>
    <tableColumn name="TO DO" id="30"/>
  </tableColumns>
  <tableStyleInfo name="IN5-style" showColumnStripes="0" showFirstColumn="1" showLastColumn="1" showRowStripes="1"/>
</table>
</file>

<file path=xl/tables/table6.xml><?xml version="1.0" encoding="utf-8"?>
<table xmlns="http://schemas.openxmlformats.org/spreadsheetml/2006/main" totalsRowCount="1" ref="B2:Z12" displayName="Table_6" name="Table_6" id="6">
  <tableColumns count="25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totalsRowFunction="custom" name="OWNERSHIP POSITION" id="13"/>
    <tableColumn name="Contract Date" id="14"/>
    <tableColumn name="Spread PPS" id="15"/>
    <tableColumn totalsRowFunction="custom" name="Spread PPS Fees" id="16"/>
    <tableColumn name="Subscription fees %" id="17"/>
    <tableColumn totalsRowFunction="custom" name="Subscription fees" id="18"/>
    <tableColumn name="Management Fee" id="19"/>
    <tableColumn name="Performance fees 1" id="20"/>
    <tableColumn name="Threshold 1" id="21"/>
    <tableColumn name="Performance fees 2" id="22"/>
    <tableColumn name="Threshold 2" id="23"/>
    <tableColumn name="Comments" id="24"/>
    <tableColumn name="TO DO" id="25"/>
  </tableColumns>
  <tableStyleInfo name="IN6-style" showColumnStripes="0" showFirstColumn="1" showLastColumn="1" showRowStripes="1"/>
</table>
</file>

<file path=xl/tables/table7.xml><?xml version="1.0" encoding="utf-8"?>
<table xmlns="http://schemas.openxmlformats.org/spreadsheetml/2006/main" totalsRowCount="1" ref="B2:Y12" displayName="Table_7" name="Table_7" id="7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7-style" showColumnStripes="0" showFirstColumn="1" showLastColumn="1" showRowStripes="1"/>
</table>
</file>

<file path=xl/tables/table8.xml><?xml version="1.0" encoding="utf-8"?>
<table xmlns="http://schemas.openxmlformats.org/spreadsheetml/2006/main" totalsRowCount="1" ref="B2:Y12" displayName="Table_8" name="Table_8" id="8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8-style" showColumnStripes="0" showFirstColumn="1" showLastColumn="1" showRowStripes="1"/>
</table>
</file>

<file path=xl/tables/table9.xml><?xml version="1.0" encoding="utf-8"?>
<table xmlns="http://schemas.openxmlformats.org/spreadsheetml/2006/main" totalsRowCount="1" ref="B2:Y12" displayName="Table_9" name="Table_9" id="9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9-style" showColumnStripes="0" showFirstColumn="1" showLastColumn="1" showRowStripes="1"/>
</table>
</file>

<file path=xl/tables/table10.xml><?xml version="1.0" encoding="utf-8"?>
<table xmlns="http://schemas.openxmlformats.org/spreadsheetml/2006/main" totalsRowCount="1" ref="B2:Z12" displayName="Table_10" name="Table_10" id="10">
  <tableColumns count="25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totalsRowFunction="custom" name="Ownership position" id="13"/>
    <tableColumn name="Contract Date" id="14"/>
    <tableColumn name="Spread PPS" id="15"/>
    <tableColumn totalsRowFunction="custom" name="Spread PPS Fees" id="16"/>
    <tableColumn name="Subscription fees %" id="17"/>
    <tableColumn totalsRowFunction="custom" name="Subscription fees" id="18"/>
    <tableColumn name="Management Fee" id="19"/>
    <tableColumn name="Performance fees 1" id="20"/>
    <tableColumn name="Threshold 1" id="21"/>
    <tableColumn name="Performance fees 2" id="22"/>
    <tableColumn name="Threshold 2" id="23"/>
    <tableColumn name="Comments" id="24"/>
    <tableColumn name="TO DO" id="25"/>
  </tableColumns>
  <tableStyleInfo name="IN10-style" showColumnStripes="0" showFirstColumn="1" showLastColumn="1" showRowStripes="1"/>
</table>
</file>

<file path=xl/tables/table11.xml><?xml version="1.0" encoding="utf-8"?>
<table xmlns="http://schemas.openxmlformats.org/spreadsheetml/2006/main" totalsRowCount="1" ref="B2:Y12" displayName="Table_11" name="Table_11" id="11">
  <tableColumns count="24">
    <tableColumn name="Index" id="1"/>
    <tableColumn totalsRowLabel="Total" name="Opportunity" id="2"/>
    <tableColumn name="Sourcing Contract ref" id="3"/>
    <tableColumn name="Cost per Share" id="4"/>
    <tableColumn name="Investor Last Name" id="5"/>
    <tableColumn name="Investor Middle Name" id="6"/>
    <tableColumn name="Investor First Name" id="7"/>
    <tableColumn name="Investor Entity" id="8"/>
    <tableColumn name="Vehicle" id="9"/>
    <tableColumn totalsRowFunction="custom" name="Amount invested" id="10"/>
    <tableColumn name="Price per Share" id="11"/>
    <tableColumn totalsRowFunction="custom" name="Number of shares invested" id="12"/>
    <tableColumn name="Contract Date" id="13"/>
    <tableColumn name="Spread PPS" id="14"/>
    <tableColumn totalsRowFunction="custom" name="Spread PPS Fees" id="15"/>
    <tableColumn name="Subscription fees %" id="16"/>
    <tableColumn totalsRowFunction="custom" name="Subscription fees" id="17"/>
    <tableColumn name="Management Fee" id="18"/>
    <tableColumn name="Performance fees 1" id="19"/>
    <tableColumn name="Threshold 1" id="20"/>
    <tableColumn name="Performance fees 2" id="21"/>
    <tableColumn name="Threshold 2" id="22"/>
    <tableColumn name="Comments" id="23"/>
    <tableColumn name="TO DO" id="24"/>
  </tableColumns>
  <tableStyleInfo name="IN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16.0"/>
    <col customWidth="1" min="4" max="4" width="20.43"/>
    <col customWidth="1" min="5" max="5" width="13.14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19.14"/>
    <col customWidth="1" min="12" max="12" width="19.0"/>
    <col customWidth="1" min="13" max="13" width="19.71"/>
    <col customWidth="1" min="14" max="14" width="18.57"/>
    <col customWidth="1" min="15" max="15" width="17.29"/>
    <col customWidth="1" min="16" max="16" width="16.14"/>
    <col customWidth="1" min="17" max="17" width="16.43"/>
    <col customWidth="1" min="18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hidden="1" min="25" max="25" width="38.43"/>
    <col customWidth="1" hidden="1" min="26" max="26" width="0.86"/>
    <col customWidth="1" hidden="1" min="27" max="27" width="13.71"/>
    <col customWidth="1" hidden="1" min="28" max="28" width="0.86"/>
    <col customWidth="1" hidden="1" min="29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 t="s">
        <v>0</v>
      </c>
      <c r="AI1" s="3"/>
      <c r="AJ1" s="3"/>
      <c r="AK1" s="3"/>
      <c r="AL1" s="3"/>
      <c r="AM1" s="3"/>
      <c r="AN1" s="3"/>
      <c r="AO1" s="3"/>
      <c r="AP1" s="1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1"/>
      <c r="BA1" s="4"/>
      <c r="BB1" s="5" t="s">
        <v>2</v>
      </c>
      <c r="BC1" s="3"/>
      <c r="BD1" s="3"/>
      <c r="BE1" s="3"/>
      <c r="BF1" s="3"/>
      <c r="BG1" s="3"/>
      <c r="BH1" s="3"/>
      <c r="BI1" s="3"/>
      <c r="BJ1" s="1"/>
      <c r="BK1" s="6" t="s">
        <v>3</v>
      </c>
      <c r="BL1" s="7"/>
    </row>
    <row r="2" ht="14.25" customHeight="1">
      <c r="A2" s="8"/>
      <c r="B2" s="9" t="s">
        <v>4</v>
      </c>
      <c r="C2" s="10" t="s">
        <v>5</v>
      </c>
      <c r="D2" s="11" t="s">
        <v>6</v>
      </c>
      <c r="E2" s="11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2" t="s">
        <v>16</v>
      </c>
      <c r="O2" s="12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2" t="s">
        <v>24</v>
      </c>
      <c r="W2" s="12" t="s">
        <v>25</v>
      </c>
      <c r="X2" s="12" t="s">
        <v>26</v>
      </c>
      <c r="Y2" s="12" t="s">
        <v>27</v>
      </c>
      <c r="Z2" s="13"/>
      <c r="AA2" s="14"/>
      <c r="AB2" s="13"/>
      <c r="AC2" s="15" t="s">
        <v>28</v>
      </c>
      <c r="AD2" s="15" t="s">
        <v>29</v>
      </c>
      <c r="AE2" s="15" t="s">
        <v>30</v>
      </c>
      <c r="AF2" s="15" t="s">
        <v>31</v>
      </c>
      <c r="AG2" s="13"/>
      <c r="AH2" s="16" t="s">
        <v>20</v>
      </c>
      <c r="AI2" s="16" t="s">
        <v>21</v>
      </c>
      <c r="AJ2" s="16" t="s">
        <v>22</v>
      </c>
      <c r="AK2" s="16" t="s">
        <v>23</v>
      </c>
      <c r="AL2" s="16" t="s">
        <v>24</v>
      </c>
      <c r="AM2" s="16" t="s">
        <v>25</v>
      </c>
      <c r="AN2" s="16" t="s">
        <v>18</v>
      </c>
      <c r="AO2" s="16" t="s">
        <v>19</v>
      </c>
      <c r="AP2" s="13"/>
      <c r="AQ2" s="17" t="s">
        <v>32</v>
      </c>
      <c r="AR2" s="18" t="s">
        <v>20</v>
      </c>
      <c r="AS2" s="18" t="s">
        <v>21</v>
      </c>
      <c r="AT2" s="18" t="s">
        <v>22</v>
      </c>
      <c r="AU2" s="18" t="s">
        <v>23</v>
      </c>
      <c r="AV2" s="18" t="s">
        <v>24</v>
      </c>
      <c r="AW2" s="18" t="s">
        <v>25</v>
      </c>
      <c r="AX2" s="18" t="s">
        <v>18</v>
      </c>
      <c r="AY2" s="18" t="s">
        <v>19</v>
      </c>
      <c r="AZ2" s="13"/>
      <c r="BA2" s="19" t="s">
        <v>32</v>
      </c>
      <c r="BB2" s="20" t="s">
        <v>20</v>
      </c>
      <c r="BC2" s="20" t="s">
        <v>21</v>
      </c>
      <c r="BD2" s="20" t="s">
        <v>22</v>
      </c>
      <c r="BE2" s="20" t="s">
        <v>23</v>
      </c>
      <c r="BF2" s="20" t="s">
        <v>24</v>
      </c>
      <c r="BG2" s="20" t="s">
        <v>25</v>
      </c>
      <c r="BH2" s="20" t="s">
        <v>18</v>
      </c>
      <c r="BI2" s="20" t="s">
        <v>19</v>
      </c>
      <c r="BJ2" s="13"/>
      <c r="BK2" s="13" t="s">
        <v>33</v>
      </c>
      <c r="BL2" s="13" t="s">
        <v>33</v>
      </c>
    </row>
    <row r="3" ht="14.25" customHeight="1">
      <c r="A3" s="8"/>
      <c r="B3" s="21">
        <v>1.0</v>
      </c>
      <c r="C3" s="22" t="s">
        <v>34</v>
      </c>
      <c r="D3" s="22" t="s">
        <v>35</v>
      </c>
      <c r="E3" s="23">
        <v>21.0</v>
      </c>
      <c r="F3" s="24"/>
      <c r="G3" s="24"/>
      <c r="H3" s="24"/>
      <c r="I3" s="24" t="s">
        <v>36</v>
      </c>
      <c r="J3" s="24" t="s">
        <v>37</v>
      </c>
      <c r="K3" s="25">
        <f>914481.12</f>
        <v>914481.12</v>
      </c>
      <c r="L3" s="25">
        <f>K3</f>
        <v>914481.12</v>
      </c>
      <c r="M3" s="23">
        <v>23.52</v>
      </c>
      <c r="N3" s="26">
        <f>ROUNDDOWN('IN1'!$L3/'IN1'!$M3,0)</f>
        <v>38881</v>
      </c>
      <c r="O3" s="27" t="s">
        <v>38</v>
      </c>
      <c r="P3" s="23">
        <v>0.0</v>
      </c>
      <c r="Q3" s="25">
        <f>P3*'IN1'!$N3</f>
        <v>0</v>
      </c>
      <c r="R3" s="28">
        <v>0.0</v>
      </c>
      <c r="S3" s="25">
        <f>+'IN1'!$L3*'IN1'!$R3</f>
        <v>0</v>
      </c>
      <c r="T3" s="28">
        <v>0.2</v>
      </c>
      <c r="U3" s="24" t="s">
        <v>39</v>
      </c>
      <c r="V3" s="28"/>
      <c r="W3" s="24"/>
      <c r="X3" s="24" t="s">
        <v>40</v>
      </c>
      <c r="Y3" s="29"/>
      <c r="Z3" s="30"/>
      <c r="AA3" s="30"/>
      <c r="AB3" s="30"/>
      <c r="AC3" s="31">
        <v>0.0</v>
      </c>
      <c r="AD3" s="32">
        <f>+AC3*'IN1'!$L3</f>
        <v>0</v>
      </c>
      <c r="AE3" s="33">
        <v>0.0</v>
      </c>
      <c r="AF3" s="32">
        <f>+AE3*'IN1'!$N3</f>
        <v>0</v>
      </c>
      <c r="AG3" s="30"/>
      <c r="AH3" s="31">
        <v>0.0</v>
      </c>
      <c r="AI3" s="32">
        <f>+AH3*'IN1'!$L3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+AN3*'IN1'!$N3</f>
        <v>0</v>
      </c>
      <c r="AP3" s="30"/>
      <c r="AQ3" s="31"/>
      <c r="AR3" s="31">
        <v>0.0</v>
      </c>
      <c r="AS3" s="32">
        <f>+AR3*'IN1'!$L3</f>
        <v>0</v>
      </c>
      <c r="AT3" s="35">
        <v>0.0</v>
      </c>
      <c r="AU3" s="34" t="s">
        <v>39</v>
      </c>
      <c r="AV3" s="31"/>
      <c r="AW3" s="34"/>
      <c r="AX3" s="33">
        <v>0.0</v>
      </c>
      <c r="AY3" s="32">
        <f>+AX3*'IN1'!$N3</f>
        <v>0</v>
      </c>
      <c r="AZ3" s="30"/>
      <c r="BA3" s="31"/>
      <c r="BB3" s="31">
        <v>0.0</v>
      </c>
      <c r="BC3" s="32">
        <f>+BB3*'IN1'!$L3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+BH3*'IN1'!$N3</f>
        <v>0</v>
      </c>
      <c r="BJ3" s="30"/>
      <c r="BK3" s="36">
        <f>'IN1'!$T3-AT3-BD3-AJ3</f>
        <v>0.2</v>
      </c>
      <c r="BL3" s="37">
        <f>'IN1'!$R3-AH3-AR3-BB3</f>
        <v>0</v>
      </c>
    </row>
    <row r="4" ht="14.25" customHeight="1">
      <c r="A4" s="8"/>
      <c r="B4" s="21">
        <v>2.0</v>
      </c>
      <c r="C4" s="22" t="s">
        <v>34</v>
      </c>
      <c r="D4" s="22"/>
      <c r="E4" s="23">
        <v>21.0</v>
      </c>
      <c r="F4" s="24"/>
      <c r="G4" s="24"/>
      <c r="H4" s="24"/>
      <c r="I4" s="24"/>
      <c r="J4" s="24" t="s">
        <v>37</v>
      </c>
      <c r="K4" s="25">
        <v>0.0</v>
      </c>
      <c r="L4" s="25">
        <v>0.0</v>
      </c>
      <c r="M4" s="23">
        <v>23.52</v>
      </c>
      <c r="N4" s="26">
        <f>ROUNDDOWN('IN1'!$L4/'IN1'!$M4,0)</f>
        <v>0</v>
      </c>
      <c r="O4" s="38"/>
      <c r="P4" s="23">
        <v>0.0</v>
      </c>
      <c r="Q4" s="25">
        <f>P4*'IN1'!$N4</f>
        <v>0</v>
      </c>
      <c r="R4" s="28">
        <v>0.0</v>
      </c>
      <c r="S4" s="25">
        <f>+'IN1'!$L4*'IN1'!$R4</f>
        <v>0</v>
      </c>
      <c r="T4" s="28">
        <v>0.0</v>
      </c>
      <c r="U4" s="24" t="s">
        <v>39</v>
      </c>
      <c r="V4" s="28"/>
      <c r="W4" s="24"/>
      <c r="X4" s="24"/>
      <c r="Y4" s="29"/>
      <c r="Z4" s="30"/>
      <c r="AA4" s="30"/>
      <c r="AB4" s="30"/>
      <c r="AC4" s="31">
        <v>0.0</v>
      </c>
      <c r="AD4" s="32">
        <f>+AC4*'IN1'!$L4</f>
        <v>0</v>
      </c>
      <c r="AE4" s="33">
        <v>0.0</v>
      </c>
      <c r="AF4" s="32">
        <f>+AE4*'IN1'!$N4</f>
        <v>0</v>
      </c>
      <c r="AG4" s="30"/>
      <c r="AH4" s="31">
        <v>0.0</v>
      </c>
      <c r="AI4" s="32">
        <f>+AH4*'IN1'!$L4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+AN4*'IN1'!$N4</f>
        <v>0</v>
      </c>
      <c r="AP4" s="30"/>
      <c r="AQ4" s="31"/>
      <c r="AR4" s="31">
        <v>0.0</v>
      </c>
      <c r="AS4" s="32">
        <f>+AR4*'IN1'!$L4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+AX4*'IN1'!$N4</f>
        <v>0</v>
      </c>
      <c r="AZ4" s="30"/>
      <c r="BA4" s="31"/>
      <c r="BB4" s="31">
        <v>0.0</v>
      </c>
      <c r="BC4" s="32">
        <f>+BB4*'IN1'!$L4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+BH4*'IN1'!$N4</f>
        <v>0</v>
      </c>
      <c r="BJ4" s="30"/>
      <c r="BK4" s="36">
        <f>'IN1'!$T4-AT4-BD4-AJ4</f>
        <v>0</v>
      </c>
      <c r="BL4" s="37">
        <f>'IN1'!$R4-AH4-AR4-BB4</f>
        <v>0</v>
      </c>
    </row>
    <row r="5" ht="14.25" customHeight="1">
      <c r="A5" s="8"/>
      <c r="B5" s="21"/>
      <c r="C5" s="39" t="s">
        <v>41</v>
      </c>
      <c r="D5" s="40"/>
      <c r="E5" s="40"/>
      <c r="F5" s="40"/>
      <c r="G5" s="40"/>
      <c r="H5" s="40"/>
      <c r="I5" s="40"/>
      <c r="J5" s="40"/>
      <c r="K5" s="41">
        <f>SUBTOTAL(109,'IN1'!$K$3:$K$4)</f>
        <v>914481.12</v>
      </c>
      <c r="L5" s="41">
        <f>SUBTOTAL(109,'IN1'!$L$3:$L$4)</f>
        <v>914481.12</v>
      </c>
      <c r="M5" s="40"/>
      <c r="N5" s="42">
        <f>SUBTOTAL(109,'IN1'!$N$3:$N$4)</f>
        <v>38881</v>
      </c>
      <c r="O5" s="40"/>
      <c r="P5" s="40"/>
      <c r="Q5" s="41">
        <f>SUBTOTAL(109,'IN1'!$Q$3:$Q$4)</f>
        <v>0</v>
      </c>
      <c r="R5" s="40"/>
      <c r="S5" s="41">
        <f>SUBTOTAL(109,'IN1'!$S$3:$S$4)</f>
        <v>0</v>
      </c>
      <c r="T5" s="40"/>
      <c r="U5" s="40"/>
      <c r="V5" s="40"/>
      <c r="W5" s="40"/>
      <c r="X5" s="43"/>
      <c r="Y5" s="44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45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45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46">
        <f>+(Q7+S7)/'IN1'!$K$5</f>
        <v>0</v>
      </c>
      <c r="L7" s="46">
        <f>+(Q7+S7)/'IN1'!$L$5</f>
        <v>0</v>
      </c>
      <c r="M7" s="8"/>
      <c r="N7" s="8"/>
      <c r="O7" s="8"/>
      <c r="P7" s="8"/>
      <c r="Q7" s="47">
        <f>+SUM('IN1'!$Q$3:$Q$4)-SUM(AY3:AY4)-SUM(BI3:BJ4)</f>
        <v>0</v>
      </c>
      <c r="R7" s="8"/>
      <c r="S7" s="47">
        <f>+SUM('IN1'!$S$3:$S$4)-SUM(AS3:AS4)-SUM(BC3:BC4)</f>
        <v>0</v>
      </c>
      <c r="T7" s="48">
        <f>SUMPRODUCT(T3:T4,L3:L4)/SUM(L3:L4)</f>
        <v>0.2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45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49" t="str">
        <f>+Q7/'IN1'!$Q$5</f>
        <v>#DIV/0!</v>
      </c>
      <c r="R8" s="8"/>
      <c r="S8" s="49" t="str">
        <f>+S7/'IN1'!$S$5</f>
        <v>#DIV/0!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45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45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0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45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45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45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45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45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45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45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45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45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45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45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45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45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45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45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45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45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45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45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45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45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45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45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45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45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45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45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45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45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45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45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45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45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45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45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45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45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45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45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45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45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45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45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45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45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45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45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45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45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45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45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45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45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45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45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45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45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45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45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45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45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45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45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45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45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45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45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45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45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45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45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45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45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45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45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45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45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45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45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45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45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45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45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45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45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45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45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45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45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45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45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45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45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45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45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45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45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45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45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45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45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45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45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45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45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45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45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45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45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45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45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45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45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45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45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45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45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45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45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45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45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45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45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45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45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45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45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45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45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45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45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45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45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45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45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45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45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45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45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45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45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45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45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45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45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45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45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45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45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45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45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45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45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45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45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45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45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45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45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45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45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45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45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45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45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45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45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45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45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45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45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45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45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45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45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45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45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45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45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45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45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45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45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45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45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45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45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45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45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45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45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45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45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45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45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45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45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45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45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45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45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45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45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45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45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45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45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45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45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45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45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45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45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45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45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45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45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45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45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45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45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45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45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45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45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45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45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45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45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45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45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45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45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45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45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45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45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45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45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45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45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45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45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45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45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45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45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45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45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45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45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45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45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45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45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45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45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45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45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45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45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45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45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45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45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45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45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45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45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45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45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45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45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45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45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45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45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45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45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45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45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45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45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45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45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45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45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45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45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45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45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45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45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45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45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45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45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45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45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45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45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45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45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45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45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45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45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45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45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45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45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45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45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45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45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45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45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45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45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45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45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45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45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45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45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45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45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45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45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45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45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45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45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45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45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45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45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45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45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45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45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45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45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45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45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45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45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45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45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45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45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45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45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45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45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45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45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45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45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45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45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45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45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45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45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45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45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45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45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45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45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45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45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45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45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45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45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45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45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45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45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45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45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45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45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45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45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45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45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45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45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45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45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45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45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45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45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45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45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45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45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45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45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45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45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45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45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45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45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45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45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45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45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45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45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45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45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45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45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45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45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45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45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45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45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45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45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45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45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45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45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45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45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45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45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45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45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45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45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45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45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45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45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45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45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45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45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45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45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45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45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45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45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45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45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45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45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45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45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45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45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45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45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45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45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45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45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45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45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45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45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45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45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45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45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45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45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45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45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45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45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45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45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45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45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45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45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45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45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45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45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45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45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45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45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45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45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45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45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45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45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45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45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45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45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45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45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45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45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45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45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45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45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45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45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45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45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45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45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45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45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45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45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45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45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45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45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45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45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45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45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45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45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45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45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45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45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45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45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45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45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45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45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45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45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45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45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45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45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45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45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45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45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45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45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45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45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45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45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45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45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45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45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45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45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45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45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45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45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45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45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45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45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45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45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45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45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45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45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45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45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45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45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45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45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45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45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45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45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45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45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45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45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45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45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45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45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45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45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45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45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45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45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45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45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45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45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45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45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45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45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45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45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45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45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45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45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45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45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45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45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45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45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45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45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45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45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45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45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45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45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45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45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45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45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45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45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45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45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45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45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45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45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45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45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45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45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45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45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45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45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45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45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45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45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45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45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45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45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45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45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45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45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45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45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45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45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45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45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45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45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45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45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45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45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45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45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45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45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45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45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45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45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45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45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45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45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45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45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45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45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45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45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45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45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45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45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45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45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45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45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45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45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45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45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45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45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45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45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45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45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45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45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45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45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45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45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45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45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45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45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45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45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45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45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45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45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45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45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45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45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45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45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45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45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45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45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45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45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45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45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45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45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45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45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45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45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45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45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45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45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45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45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45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45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45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45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45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45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45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45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45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45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45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45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45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45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45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45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45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45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45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45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45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45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45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45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45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45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45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45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45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45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45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45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45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45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45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45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45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45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45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45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45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45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45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45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45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45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45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45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45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45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45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45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45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45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45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45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45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45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45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45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45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45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45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45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45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45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45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45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45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45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45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45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45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45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45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45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45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45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45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45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45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45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45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45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45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45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45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45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45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45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45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45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45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45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45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45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45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45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45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45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45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45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45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45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45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45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45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45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45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45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45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45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45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45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45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45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45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45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45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45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45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45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45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45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45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45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45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45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45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45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45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45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45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45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45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45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45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45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45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45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45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45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45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45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45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45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45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45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45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45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45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45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45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45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45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45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45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45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45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45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45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45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45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45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45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45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45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45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45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45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45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45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45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45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45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45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45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45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45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45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45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45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45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45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45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45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45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45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45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45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45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45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45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45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45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45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45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45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45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45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45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45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45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45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45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45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45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45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45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45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45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45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45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45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45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45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45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45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45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45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45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45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45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45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45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45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45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45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45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45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45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45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45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45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45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45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45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45"/>
    </row>
  </sheetData>
  <mergeCells count="4">
    <mergeCell ref="AH1:AO1"/>
    <mergeCell ref="AR1:AY1"/>
    <mergeCell ref="BB1:BI1"/>
    <mergeCell ref="BK1:BL1"/>
  </mergeCells>
  <conditionalFormatting sqref="BK3:BK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16.0"/>
    <col customWidth="1" min="4" max="4" width="20.43"/>
    <col customWidth="1" min="5" max="5" width="13.14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19.0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16.43"/>
    <col customWidth="1" min="17" max="20" width="15.71"/>
    <col customWidth="1" min="21" max="21" width="12.29"/>
    <col customWidth="1" min="22" max="22" width="15.71"/>
    <col customWidth="1" min="23" max="23" width="16.29"/>
    <col customWidth="1" min="24" max="24" width="15.43"/>
    <col customWidth="1" min="25" max="25" width="35.29"/>
    <col customWidth="1" min="26" max="26" width="38.43"/>
    <col customWidth="1" min="27" max="27" width="0.86"/>
    <col customWidth="1" hidden="1" min="28" max="28" width="13.71"/>
    <col customWidth="1" hidden="1" min="29" max="29" width="0.86"/>
    <col customWidth="1" hidden="1" min="30" max="33" width="14.71"/>
    <col customWidth="1" min="34" max="34" width="0.86"/>
    <col customWidth="1" min="35" max="37" width="14.71"/>
    <col customWidth="1" min="38" max="38" width="12.29"/>
    <col customWidth="1" min="39" max="39" width="14.71"/>
    <col customWidth="1" min="40" max="40" width="12.29"/>
    <col customWidth="1" min="41" max="41" width="12.71"/>
    <col customWidth="1" min="42" max="42" width="16.43"/>
    <col customWidth="1" min="43" max="43" width="0.86"/>
    <col customWidth="1" min="44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4.71"/>
    <col customWidth="1" min="56" max="56" width="12.29"/>
    <col customWidth="1" min="57" max="57" width="14.71"/>
    <col customWidth="1" min="58" max="58" width="12.29"/>
    <col customWidth="1" min="59" max="59" width="12.71"/>
    <col customWidth="1" min="60" max="60" width="16.29"/>
    <col customWidth="1" min="61" max="61" width="0.86"/>
    <col customWidth="1" min="62" max="62" width="10.57"/>
    <col customWidth="1" min="63" max="63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5" t="s">
        <v>42</v>
      </c>
      <c r="AJ1" s="3"/>
      <c r="AK1" s="3"/>
      <c r="AL1" s="3"/>
      <c r="AM1" s="3"/>
      <c r="AN1" s="3"/>
      <c r="AO1" s="3"/>
      <c r="AP1" s="3"/>
      <c r="AQ1" s="1"/>
      <c r="AR1" s="5" t="s">
        <v>1</v>
      </c>
      <c r="AS1" s="3"/>
      <c r="AT1" s="3"/>
      <c r="AU1" s="3"/>
      <c r="AV1" s="3"/>
      <c r="AW1" s="3"/>
      <c r="AX1" s="3"/>
      <c r="AY1" s="3"/>
      <c r="AZ1" s="1"/>
      <c r="BA1" s="5" t="s">
        <v>2</v>
      </c>
      <c r="BB1" s="3"/>
      <c r="BC1" s="3"/>
      <c r="BD1" s="3"/>
      <c r="BE1" s="3"/>
      <c r="BF1" s="3"/>
      <c r="BG1" s="3"/>
      <c r="BH1" s="3"/>
      <c r="BI1" s="1"/>
      <c r="BJ1" s="6" t="s">
        <v>3</v>
      </c>
      <c r="BK1" s="7"/>
    </row>
    <row r="2" ht="14.25" customHeight="1">
      <c r="A2" s="8"/>
      <c r="B2" s="9" t="s">
        <v>4</v>
      </c>
      <c r="C2" s="10" t="s">
        <v>5</v>
      </c>
      <c r="D2" s="11" t="s">
        <v>6</v>
      </c>
      <c r="E2" s="11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43</v>
      </c>
      <c r="T2" s="12" t="s">
        <v>22</v>
      </c>
      <c r="U2" s="12" t="s">
        <v>23</v>
      </c>
      <c r="V2" s="51" t="s">
        <v>44</v>
      </c>
      <c r="W2" s="51" t="s">
        <v>45</v>
      </c>
      <c r="X2" s="51" t="s">
        <v>46</v>
      </c>
      <c r="Y2" s="12" t="s">
        <v>26</v>
      </c>
      <c r="Z2" s="12" t="s">
        <v>27</v>
      </c>
      <c r="AA2" s="13"/>
      <c r="AB2" s="14"/>
      <c r="AC2" s="13"/>
      <c r="AD2" s="15" t="s">
        <v>28</v>
      </c>
      <c r="AE2" s="15" t="s">
        <v>29</v>
      </c>
      <c r="AF2" s="15" t="s">
        <v>30</v>
      </c>
      <c r="AG2" s="15" t="s">
        <v>31</v>
      </c>
      <c r="AH2" s="13"/>
      <c r="AI2" s="16" t="s">
        <v>20</v>
      </c>
      <c r="AJ2" s="16" t="s">
        <v>21</v>
      </c>
      <c r="AK2" s="16" t="s">
        <v>22</v>
      </c>
      <c r="AL2" s="16" t="s">
        <v>23</v>
      </c>
      <c r="AM2" s="16" t="s">
        <v>24</v>
      </c>
      <c r="AN2" s="16" t="s">
        <v>25</v>
      </c>
      <c r="AO2" s="16" t="s">
        <v>18</v>
      </c>
      <c r="AP2" s="16" t="s">
        <v>19</v>
      </c>
      <c r="AQ2" s="13"/>
      <c r="AR2" s="18" t="s">
        <v>20</v>
      </c>
      <c r="AS2" s="18" t="s">
        <v>21</v>
      </c>
      <c r="AT2" s="18" t="s">
        <v>22</v>
      </c>
      <c r="AU2" s="18" t="s">
        <v>23</v>
      </c>
      <c r="AV2" s="18" t="s">
        <v>24</v>
      </c>
      <c r="AW2" s="18" t="s">
        <v>25</v>
      </c>
      <c r="AX2" s="18" t="s">
        <v>18</v>
      </c>
      <c r="AY2" s="18" t="s">
        <v>19</v>
      </c>
      <c r="AZ2" s="13"/>
      <c r="BA2" s="20" t="s">
        <v>20</v>
      </c>
      <c r="BB2" s="20" t="s">
        <v>21</v>
      </c>
      <c r="BC2" s="20" t="s">
        <v>22</v>
      </c>
      <c r="BD2" s="20" t="s">
        <v>23</v>
      </c>
      <c r="BE2" s="20" t="s">
        <v>24</v>
      </c>
      <c r="BF2" s="20" t="s">
        <v>25</v>
      </c>
      <c r="BG2" s="20" t="s">
        <v>18</v>
      </c>
      <c r="BH2" s="20" t="s">
        <v>19</v>
      </c>
      <c r="BI2" s="13"/>
      <c r="BJ2" s="13" t="s">
        <v>33</v>
      </c>
      <c r="BK2" s="13" t="s">
        <v>33</v>
      </c>
    </row>
    <row r="3" ht="14.25" customHeight="1">
      <c r="A3" s="8"/>
      <c r="B3" s="21">
        <v>1.0</v>
      </c>
      <c r="C3" s="22" t="s">
        <v>47</v>
      </c>
      <c r="D3" s="52"/>
      <c r="E3" s="23">
        <v>4139.39</v>
      </c>
      <c r="F3" s="24" t="s">
        <v>48</v>
      </c>
      <c r="G3" s="24"/>
      <c r="H3" s="24" t="s">
        <v>49</v>
      </c>
      <c r="I3" s="24"/>
      <c r="J3" s="24" t="s">
        <v>50</v>
      </c>
      <c r="K3" s="25">
        <v>500000.0</v>
      </c>
      <c r="L3" s="23">
        <v>4139.39</v>
      </c>
      <c r="M3" s="26">
        <f>ROUNDDOWN('IN2'!$K3/'IN2'!$L3,0)</f>
        <v>120</v>
      </c>
      <c r="N3" s="38">
        <v>44407.0</v>
      </c>
      <c r="O3" s="23">
        <v>0.0</v>
      </c>
      <c r="P3" s="25">
        <f>O3*'IN2'!$M3</f>
        <v>0</v>
      </c>
      <c r="Q3" s="28">
        <v>0.03</v>
      </c>
      <c r="R3" s="25">
        <f>+'IN2'!$K3*'IN2'!$Q3</f>
        <v>15000</v>
      </c>
      <c r="S3" s="28">
        <v>0.0</v>
      </c>
      <c r="T3" s="28">
        <v>0.25</v>
      </c>
      <c r="U3" s="24" t="s">
        <v>39</v>
      </c>
      <c r="V3" s="25">
        <f t="shared" ref="V3:V11" si="1">M3*529.9369</f>
        <v>63592.428</v>
      </c>
      <c r="W3" s="25">
        <f t="shared" ref="W3:W7" si="2">M3*397.4526</f>
        <v>47694.312</v>
      </c>
      <c r="X3" s="53">
        <v>15898.1</v>
      </c>
      <c r="Y3" s="29"/>
      <c r="Z3" s="29"/>
      <c r="AA3" s="30"/>
      <c r="AB3" s="30"/>
      <c r="AC3" s="30"/>
      <c r="AD3" s="31">
        <v>0.0</v>
      </c>
      <c r="AE3" s="32">
        <f>+AD3*'IN2'!$K3</f>
        <v>0</v>
      </c>
      <c r="AF3" s="33">
        <v>0.0</v>
      </c>
      <c r="AG3" s="32">
        <f>+AF3*'IN2'!$M3</f>
        <v>0</v>
      </c>
      <c r="AH3" s="30"/>
      <c r="AI3" s="31">
        <v>0.01</v>
      </c>
      <c r="AJ3" s="32">
        <f>+AI3*'IN2'!$K3</f>
        <v>5000</v>
      </c>
      <c r="AK3" s="31">
        <v>0.0</v>
      </c>
      <c r="AL3" s="34" t="s">
        <v>39</v>
      </c>
      <c r="AM3" s="31">
        <v>0.0625</v>
      </c>
      <c r="AN3" s="34"/>
      <c r="AO3" s="33">
        <v>0.0</v>
      </c>
      <c r="AP3" s="32">
        <f>+AO3*'IN2'!$M3</f>
        <v>0</v>
      </c>
      <c r="AQ3" s="30"/>
      <c r="AR3" s="31">
        <v>0.01</v>
      </c>
      <c r="AS3" s="32">
        <f>+AR3*'IN2'!$K3</f>
        <v>5000</v>
      </c>
      <c r="AT3" s="31">
        <v>0.0625</v>
      </c>
      <c r="AU3" s="34" t="s">
        <v>39</v>
      </c>
      <c r="AV3" s="31"/>
      <c r="AW3" s="34"/>
      <c r="AX3" s="33">
        <v>0.0</v>
      </c>
      <c r="AY3" s="32">
        <f>+AX3*'IN2'!$M3</f>
        <v>0</v>
      </c>
      <c r="AZ3" s="30"/>
      <c r="BA3" s="31">
        <v>0.01</v>
      </c>
      <c r="BB3" s="32">
        <f>+BA3*'IN2'!$K3</f>
        <v>5000</v>
      </c>
      <c r="BC3" s="31">
        <v>0.125</v>
      </c>
      <c r="BD3" s="34" t="s">
        <v>39</v>
      </c>
      <c r="BE3" s="31"/>
      <c r="BF3" s="34"/>
      <c r="BG3" s="33">
        <v>0.0</v>
      </c>
      <c r="BH3" s="32">
        <f>+BG3*'IN2'!$M3</f>
        <v>0</v>
      </c>
      <c r="BI3" s="30"/>
      <c r="BJ3" s="36">
        <f>'IN2'!$T3-AT3-BC3-AK3</f>
        <v>0.0625</v>
      </c>
      <c r="BK3" s="37">
        <f>'IN2'!$Q3-AI3-AR3-BA3</f>
        <v>0</v>
      </c>
    </row>
    <row r="4" ht="14.25" customHeight="1">
      <c r="A4" s="8"/>
      <c r="B4" s="21">
        <v>2.0</v>
      </c>
      <c r="C4" s="22" t="s">
        <v>47</v>
      </c>
      <c r="D4" s="52"/>
      <c r="E4" s="23">
        <v>4139.39</v>
      </c>
      <c r="F4" s="24" t="s">
        <v>51</v>
      </c>
      <c r="G4" s="24"/>
      <c r="H4" s="24" t="s">
        <v>52</v>
      </c>
      <c r="I4" s="24" t="s">
        <v>53</v>
      </c>
      <c r="J4" s="24" t="s">
        <v>50</v>
      </c>
      <c r="K4" s="25">
        <v>500000.0</v>
      </c>
      <c r="L4" s="23">
        <v>4139.39</v>
      </c>
      <c r="M4" s="26">
        <f>ROUNDDOWN('IN2'!$K4/'IN2'!$L4,0)</f>
        <v>120</v>
      </c>
      <c r="N4" s="38">
        <v>44407.0</v>
      </c>
      <c r="O4" s="23">
        <v>0.0</v>
      </c>
      <c r="P4" s="25">
        <f>O4*'IN2'!$M4</f>
        <v>0</v>
      </c>
      <c r="Q4" s="28">
        <v>0.03</v>
      </c>
      <c r="R4" s="25">
        <f>+'IN2'!$K4*'IN2'!$Q4</f>
        <v>15000</v>
      </c>
      <c r="S4" s="28">
        <v>0.0</v>
      </c>
      <c r="T4" s="28">
        <v>0.25</v>
      </c>
      <c r="U4" s="24" t="s">
        <v>39</v>
      </c>
      <c r="V4" s="25">
        <f t="shared" si="1"/>
        <v>63592.428</v>
      </c>
      <c r="W4" s="25">
        <f t="shared" si="2"/>
        <v>47694.312</v>
      </c>
      <c r="X4" s="53">
        <v>15898.1</v>
      </c>
      <c r="Y4" s="29"/>
      <c r="Z4" s="29"/>
      <c r="AA4" s="30"/>
      <c r="AB4" s="30"/>
      <c r="AC4" s="30"/>
      <c r="AD4" s="31">
        <v>0.0</v>
      </c>
      <c r="AE4" s="32">
        <f>+AD4*'IN2'!$K4</f>
        <v>0</v>
      </c>
      <c r="AF4" s="33">
        <v>0.0</v>
      </c>
      <c r="AG4" s="32">
        <f>+AF4*'IN2'!$M4</f>
        <v>0</v>
      </c>
      <c r="AH4" s="30"/>
      <c r="AI4" s="31">
        <v>0.01</v>
      </c>
      <c r="AJ4" s="32">
        <f>+AI4*'IN2'!$K4</f>
        <v>5000</v>
      </c>
      <c r="AK4" s="31">
        <v>0.0</v>
      </c>
      <c r="AL4" s="34" t="s">
        <v>39</v>
      </c>
      <c r="AM4" s="31">
        <v>0.0625</v>
      </c>
      <c r="AN4" s="34"/>
      <c r="AO4" s="33">
        <v>0.0</v>
      </c>
      <c r="AP4" s="32">
        <f>+AO4*'IN2'!$M4</f>
        <v>0</v>
      </c>
      <c r="AQ4" s="30"/>
      <c r="AR4" s="31">
        <v>0.01</v>
      </c>
      <c r="AS4" s="32">
        <f>+AR4*'IN2'!$K4</f>
        <v>5000</v>
      </c>
      <c r="AT4" s="31">
        <v>0.0625</v>
      </c>
      <c r="AU4" s="34" t="s">
        <v>39</v>
      </c>
      <c r="AV4" s="31"/>
      <c r="AW4" s="34"/>
      <c r="AX4" s="33">
        <v>0.0</v>
      </c>
      <c r="AY4" s="32">
        <f>+AX4*'IN2'!$M4</f>
        <v>0</v>
      </c>
      <c r="AZ4" s="30"/>
      <c r="BA4" s="31">
        <v>0.01</v>
      </c>
      <c r="BB4" s="32">
        <f>+BA4*'IN2'!$K4</f>
        <v>5000</v>
      </c>
      <c r="BC4" s="31">
        <v>0.125</v>
      </c>
      <c r="BD4" s="34" t="s">
        <v>39</v>
      </c>
      <c r="BE4" s="31"/>
      <c r="BF4" s="34"/>
      <c r="BG4" s="33">
        <v>0.0</v>
      </c>
      <c r="BH4" s="32">
        <f>+BG4*'IN2'!$M4</f>
        <v>0</v>
      </c>
      <c r="BI4" s="30"/>
      <c r="BJ4" s="36">
        <f>'IN2'!$T4-AT4-BC4-AK4</f>
        <v>0.0625</v>
      </c>
      <c r="BK4" s="37">
        <f>'IN2'!$Q4-AI4-AR4-BA4</f>
        <v>0</v>
      </c>
    </row>
    <row r="5" ht="14.25" customHeight="1">
      <c r="A5" s="8"/>
      <c r="B5" s="21">
        <v>3.0</v>
      </c>
      <c r="C5" s="22" t="s">
        <v>47</v>
      </c>
      <c r="D5" s="52"/>
      <c r="E5" s="23">
        <v>4139.39</v>
      </c>
      <c r="F5" s="24" t="s">
        <v>54</v>
      </c>
      <c r="G5" s="24"/>
      <c r="H5" s="24" t="s">
        <v>55</v>
      </c>
      <c r="I5" s="24"/>
      <c r="J5" s="24" t="s">
        <v>50</v>
      </c>
      <c r="K5" s="25">
        <v>500000.0</v>
      </c>
      <c r="L5" s="23">
        <v>4139.39</v>
      </c>
      <c r="M5" s="26">
        <f>ROUNDDOWN('IN2'!$K5/'IN2'!$L5,0)</f>
        <v>120</v>
      </c>
      <c r="N5" s="38">
        <v>44407.0</v>
      </c>
      <c r="O5" s="23">
        <v>0.0</v>
      </c>
      <c r="P5" s="25">
        <f>O5*'IN2'!$M5</f>
        <v>0</v>
      </c>
      <c r="Q5" s="28">
        <v>0.03</v>
      </c>
      <c r="R5" s="25">
        <f>+'IN2'!$K5*'IN2'!$Q5</f>
        <v>15000</v>
      </c>
      <c r="S5" s="28">
        <v>0.0</v>
      </c>
      <c r="T5" s="28">
        <v>0.25</v>
      </c>
      <c r="U5" s="24" t="s">
        <v>39</v>
      </c>
      <c r="V5" s="25">
        <f t="shared" si="1"/>
        <v>63592.428</v>
      </c>
      <c r="W5" s="25">
        <f t="shared" si="2"/>
        <v>47694.312</v>
      </c>
      <c r="X5" s="53">
        <v>15898.1</v>
      </c>
      <c r="Y5" s="29"/>
      <c r="Z5" s="29"/>
      <c r="AA5" s="30"/>
      <c r="AB5" s="30"/>
      <c r="AC5" s="30"/>
      <c r="AD5" s="31">
        <v>0.0</v>
      </c>
      <c r="AE5" s="32">
        <f>+AD5*'IN2'!$K5</f>
        <v>0</v>
      </c>
      <c r="AF5" s="33">
        <v>0.0</v>
      </c>
      <c r="AG5" s="32">
        <f>+AF5*'IN2'!$M5</f>
        <v>0</v>
      </c>
      <c r="AH5" s="30"/>
      <c r="AI5" s="31">
        <v>0.01</v>
      </c>
      <c r="AJ5" s="32">
        <f>+AI5*'IN2'!$K5</f>
        <v>5000</v>
      </c>
      <c r="AK5" s="31">
        <v>0.0</v>
      </c>
      <c r="AL5" s="34" t="s">
        <v>39</v>
      </c>
      <c r="AM5" s="31">
        <v>0.0625</v>
      </c>
      <c r="AN5" s="34"/>
      <c r="AO5" s="33">
        <v>0.0</v>
      </c>
      <c r="AP5" s="32">
        <f>+AO5*'IN2'!$M5</f>
        <v>0</v>
      </c>
      <c r="AQ5" s="30"/>
      <c r="AR5" s="31">
        <v>0.01</v>
      </c>
      <c r="AS5" s="32">
        <f>+AR5*'IN2'!$K5</f>
        <v>5000</v>
      </c>
      <c r="AT5" s="31">
        <v>0.0625</v>
      </c>
      <c r="AU5" s="34" t="s">
        <v>39</v>
      </c>
      <c r="AV5" s="31"/>
      <c r="AW5" s="34"/>
      <c r="AX5" s="33">
        <v>0.0</v>
      </c>
      <c r="AY5" s="32">
        <f>+AX5*'IN2'!$M5</f>
        <v>0</v>
      </c>
      <c r="AZ5" s="30"/>
      <c r="BA5" s="31">
        <v>0.01</v>
      </c>
      <c r="BB5" s="32">
        <f>+BA5*'IN2'!$K5</f>
        <v>5000</v>
      </c>
      <c r="BC5" s="31">
        <v>0.125</v>
      </c>
      <c r="BD5" s="34" t="s">
        <v>39</v>
      </c>
      <c r="BE5" s="31"/>
      <c r="BF5" s="34"/>
      <c r="BG5" s="33">
        <v>0.0</v>
      </c>
      <c r="BH5" s="32">
        <f>+BG5*'IN2'!$M5</f>
        <v>0</v>
      </c>
      <c r="BI5" s="30"/>
      <c r="BJ5" s="36">
        <f>'IN2'!$T5-AT5-BC5-AK5</f>
        <v>0.0625</v>
      </c>
      <c r="BK5" s="37">
        <f>'IN2'!$Q5-AI5-AR5-BA5</f>
        <v>0</v>
      </c>
    </row>
    <row r="6" ht="14.25" customHeight="1">
      <c r="A6" s="8"/>
      <c r="B6" s="21">
        <v>4.0</v>
      </c>
      <c r="C6" s="22" t="s">
        <v>47</v>
      </c>
      <c r="D6" s="52"/>
      <c r="E6" s="23">
        <v>4139.39</v>
      </c>
      <c r="F6" s="24" t="s">
        <v>56</v>
      </c>
      <c r="G6" s="24" t="s">
        <v>57</v>
      </c>
      <c r="H6" s="24" t="s">
        <v>58</v>
      </c>
      <c r="I6" s="24"/>
      <c r="J6" s="24" t="s">
        <v>50</v>
      </c>
      <c r="K6" s="25">
        <v>500000.0</v>
      </c>
      <c r="L6" s="23">
        <v>4139.39</v>
      </c>
      <c r="M6" s="26">
        <f>ROUNDDOWN('IN2'!$K6/'IN2'!$L6,0)</f>
        <v>120</v>
      </c>
      <c r="N6" s="38">
        <v>44407.0</v>
      </c>
      <c r="O6" s="23">
        <v>0.0</v>
      </c>
      <c r="P6" s="25">
        <f>O6*'IN2'!$M6</f>
        <v>0</v>
      </c>
      <c r="Q6" s="28">
        <v>0.03</v>
      </c>
      <c r="R6" s="25">
        <f>+'IN2'!$K6*'IN2'!$Q6</f>
        <v>15000</v>
      </c>
      <c r="S6" s="28">
        <v>0.0</v>
      </c>
      <c r="T6" s="28">
        <v>0.25</v>
      </c>
      <c r="U6" s="24" t="s">
        <v>39</v>
      </c>
      <c r="V6" s="25">
        <f t="shared" si="1"/>
        <v>63592.428</v>
      </c>
      <c r="W6" s="25">
        <f t="shared" si="2"/>
        <v>47694.312</v>
      </c>
      <c r="X6" s="53">
        <v>15898.1</v>
      </c>
      <c r="Y6" s="29"/>
      <c r="Z6" s="29"/>
      <c r="AA6" s="30"/>
      <c r="AB6" s="30"/>
      <c r="AC6" s="30"/>
      <c r="AD6" s="31">
        <v>0.0</v>
      </c>
      <c r="AE6" s="32">
        <f>+AD6*'IN2'!$K6</f>
        <v>0</v>
      </c>
      <c r="AF6" s="33">
        <v>0.0</v>
      </c>
      <c r="AG6" s="32">
        <f>+AF6*'IN2'!$M6</f>
        <v>0</v>
      </c>
      <c r="AH6" s="30"/>
      <c r="AI6" s="31">
        <v>0.01</v>
      </c>
      <c r="AJ6" s="32">
        <f>+AI6*'IN2'!$K6</f>
        <v>5000</v>
      </c>
      <c r="AK6" s="31">
        <v>0.0</v>
      </c>
      <c r="AL6" s="34" t="s">
        <v>39</v>
      </c>
      <c r="AM6" s="31">
        <v>0.0625</v>
      </c>
      <c r="AN6" s="34"/>
      <c r="AO6" s="33">
        <v>0.0</v>
      </c>
      <c r="AP6" s="32">
        <f>+AO6*'IN2'!$M6</f>
        <v>0</v>
      </c>
      <c r="AQ6" s="30"/>
      <c r="AR6" s="31">
        <v>0.01</v>
      </c>
      <c r="AS6" s="32">
        <f>+AR6*'IN2'!$K6</f>
        <v>5000</v>
      </c>
      <c r="AT6" s="31">
        <v>0.0625</v>
      </c>
      <c r="AU6" s="34" t="s">
        <v>39</v>
      </c>
      <c r="AV6" s="31"/>
      <c r="AW6" s="34"/>
      <c r="AX6" s="33">
        <v>0.0</v>
      </c>
      <c r="AY6" s="32">
        <f>+AX6*'IN2'!$M6</f>
        <v>0</v>
      </c>
      <c r="AZ6" s="30"/>
      <c r="BA6" s="31">
        <v>0.01</v>
      </c>
      <c r="BB6" s="32">
        <f>+BA6*'IN2'!$K6</f>
        <v>5000</v>
      </c>
      <c r="BC6" s="31">
        <v>0.125</v>
      </c>
      <c r="BD6" s="34" t="s">
        <v>39</v>
      </c>
      <c r="BE6" s="31"/>
      <c r="BF6" s="34"/>
      <c r="BG6" s="33">
        <v>0.0</v>
      </c>
      <c r="BH6" s="32">
        <f>+BG6*'IN2'!$M6</f>
        <v>0</v>
      </c>
      <c r="BI6" s="30"/>
      <c r="BJ6" s="36">
        <f>'IN2'!$T6-AT6-BC6-AK6</f>
        <v>0.0625</v>
      </c>
      <c r="BK6" s="37">
        <f>'IN2'!$Q6-AI6-AR6-BA6</f>
        <v>0</v>
      </c>
    </row>
    <row r="7" ht="14.25" customHeight="1">
      <c r="A7" s="8"/>
      <c r="B7" s="21">
        <v>6.0</v>
      </c>
      <c r="C7" s="22" t="s">
        <v>47</v>
      </c>
      <c r="D7" s="52"/>
      <c r="E7" s="23">
        <v>4139.39</v>
      </c>
      <c r="F7" s="24" t="s">
        <v>59</v>
      </c>
      <c r="G7" s="24" t="s">
        <v>49</v>
      </c>
      <c r="H7" s="24" t="s">
        <v>60</v>
      </c>
      <c r="I7" s="24"/>
      <c r="J7" s="24" t="s">
        <v>50</v>
      </c>
      <c r="K7" s="25">
        <v>200000.0</v>
      </c>
      <c r="L7" s="23">
        <v>4139.39</v>
      </c>
      <c r="M7" s="26">
        <f>ROUNDDOWN('IN2'!$K7/'IN2'!$L7,0)</f>
        <v>48</v>
      </c>
      <c r="N7" s="38">
        <v>44407.0</v>
      </c>
      <c r="O7" s="23">
        <v>0.0</v>
      </c>
      <c r="P7" s="25">
        <f>O7*'IN2'!$M7</f>
        <v>0</v>
      </c>
      <c r="Q7" s="28">
        <v>0.03</v>
      </c>
      <c r="R7" s="25">
        <f>+'IN2'!$K7*'IN2'!$Q7</f>
        <v>6000</v>
      </c>
      <c r="S7" s="28">
        <v>0.0</v>
      </c>
      <c r="T7" s="28">
        <v>0.25</v>
      </c>
      <c r="U7" s="24" t="s">
        <v>39</v>
      </c>
      <c r="V7" s="25">
        <f t="shared" si="1"/>
        <v>25436.9712</v>
      </c>
      <c r="W7" s="25">
        <f t="shared" si="2"/>
        <v>19077.7248</v>
      </c>
      <c r="X7" s="53">
        <v>6359.24</v>
      </c>
      <c r="Y7" s="29"/>
      <c r="Z7" s="29"/>
      <c r="AA7" s="30"/>
      <c r="AB7" s="30"/>
      <c r="AC7" s="30"/>
      <c r="AD7" s="31">
        <v>0.0</v>
      </c>
      <c r="AE7" s="32">
        <f>+AD7*'IN2'!$K7</f>
        <v>0</v>
      </c>
      <c r="AF7" s="33">
        <v>0.0</v>
      </c>
      <c r="AG7" s="32">
        <f>+AF7*'IN2'!$M7</f>
        <v>0</v>
      </c>
      <c r="AH7" s="30"/>
      <c r="AI7" s="31">
        <v>0.01</v>
      </c>
      <c r="AJ7" s="32">
        <f>+AI7*'IN2'!$K7</f>
        <v>2000</v>
      </c>
      <c r="AK7" s="31">
        <v>0.0</v>
      </c>
      <c r="AL7" s="34" t="s">
        <v>39</v>
      </c>
      <c r="AM7" s="31">
        <v>0.0625</v>
      </c>
      <c r="AN7" s="34"/>
      <c r="AO7" s="33">
        <v>0.0</v>
      </c>
      <c r="AP7" s="32">
        <f>+AO7*'IN2'!$M7</f>
        <v>0</v>
      </c>
      <c r="AQ7" s="30"/>
      <c r="AR7" s="31">
        <v>0.01</v>
      </c>
      <c r="AS7" s="32">
        <f>+AR7*'IN2'!$K7</f>
        <v>2000</v>
      </c>
      <c r="AT7" s="31">
        <v>0.0625</v>
      </c>
      <c r="AU7" s="34" t="s">
        <v>39</v>
      </c>
      <c r="AV7" s="31"/>
      <c r="AW7" s="34"/>
      <c r="AX7" s="33">
        <v>0.0</v>
      </c>
      <c r="AY7" s="32">
        <f>+AX7*'IN2'!$M7</f>
        <v>0</v>
      </c>
      <c r="AZ7" s="30"/>
      <c r="BA7" s="31">
        <v>0.01</v>
      </c>
      <c r="BB7" s="32">
        <f>+BA7*'IN2'!$K7</f>
        <v>2000</v>
      </c>
      <c r="BC7" s="31">
        <v>0.125</v>
      </c>
      <c r="BD7" s="34" t="s">
        <v>39</v>
      </c>
      <c r="BE7" s="31"/>
      <c r="BF7" s="34"/>
      <c r="BG7" s="33">
        <v>0.0</v>
      </c>
      <c r="BH7" s="32">
        <f>+BG7*'IN2'!$M7</f>
        <v>0</v>
      </c>
      <c r="BI7" s="30"/>
      <c r="BJ7" s="36">
        <f>'IN2'!$T7-AT7-BC7-AK7</f>
        <v>0.0625</v>
      </c>
      <c r="BK7" s="37">
        <f>'IN2'!$Q7-AI7-AR7-BA7</f>
        <v>0</v>
      </c>
    </row>
    <row r="8" ht="14.25" customHeight="1">
      <c r="A8" s="8"/>
      <c r="B8" s="21">
        <v>8.0</v>
      </c>
      <c r="C8" s="22" t="s">
        <v>47</v>
      </c>
      <c r="D8" s="22"/>
      <c r="E8" s="23">
        <v>4139.39</v>
      </c>
      <c r="F8" s="24" t="s">
        <v>61</v>
      </c>
      <c r="G8" s="24"/>
      <c r="H8" s="24" t="s">
        <v>62</v>
      </c>
      <c r="I8" s="24"/>
      <c r="J8" s="24" t="s">
        <v>50</v>
      </c>
      <c r="K8" s="25">
        <v>4139.39</v>
      </c>
      <c r="L8" s="23">
        <v>4139.39</v>
      </c>
      <c r="M8" s="26">
        <f>ROUNDDOWN('IN2'!$K8/'IN2'!$L8,0)</f>
        <v>1</v>
      </c>
      <c r="N8" s="38">
        <v>44407.0</v>
      </c>
      <c r="O8" s="23">
        <v>0.0</v>
      </c>
      <c r="P8" s="25">
        <f>O8*'IN2'!$M8</f>
        <v>0</v>
      </c>
      <c r="Q8" s="28">
        <v>0.0</v>
      </c>
      <c r="R8" s="25">
        <f>+'IN2'!$K8*'IN2'!$Q8</f>
        <v>0</v>
      </c>
      <c r="S8" s="28">
        <v>0.0</v>
      </c>
      <c r="T8" s="28">
        <v>0.0</v>
      </c>
      <c r="U8" s="24" t="s">
        <v>39</v>
      </c>
      <c r="V8" s="25">
        <f t="shared" si="1"/>
        <v>529.9369</v>
      </c>
      <c r="W8" s="25"/>
      <c r="X8" s="53"/>
      <c r="Y8" s="54"/>
      <c r="Z8" s="55"/>
      <c r="AA8" s="30"/>
      <c r="AB8" s="30"/>
      <c r="AC8" s="30"/>
      <c r="AD8" s="31">
        <v>0.0</v>
      </c>
      <c r="AE8" s="32">
        <f>+AD8*'IN2'!$K8</f>
        <v>0</v>
      </c>
      <c r="AF8" s="33">
        <v>0.0</v>
      </c>
      <c r="AG8" s="32">
        <f>+AF8*'IN2'!$M8</f>
        <v>0</v>
      </c>
      <c r="AH8" s="30"/>
      <c r="AI8" s="31">
        <v>0.0</v>
      </c>
      <c r="AJ8" s="32">
        <f>+AI8*'IN2'!$K8</f>
        <v>0</v>
      </c>
      <c r="AK8" s="31">
        <v>0.0</v>
      </c>
      <c r="AL8" s="34" t="s">
        <v>39</v>
      </c>
      <c r="AM8" s="31">
        <v>0.0</v>
      </c>
      <c r="AN8" s="34"/>
      <c r="AO8" s="33">
        <v>0.0</v>
      </c>
      <c r="AP8" s="32">
        <f>+AO8*'IN2'!$M8</f>
        <v>0</v>
      </c>
      <c r="AQ8" s="30"/>
      <c r="AR8" s="31">
        <v>0.0</v>
      </c>
      <c r="AS8" s="32">
        <f>+AR8*'IN2'!$K8</f>
        <v>0</v>
      </c>
      <c r="AT8" s="31">
        <v>0.0</v>
      </c>
      <c r="AU8" s="34" t="s">
        <v>39</v>
      </c>
      <c r="AV8" s="31"/>
      <c r="AW8" s="34"/>
      <c r="AX8" s="33">
        <v>0.0</v>
      </c>
      <c r="AY8" s="32">
        <f>+AX8*'IN2'!$M8</f>
        <v>0</v>
      </c>
      <c r="AZ8" s="30"/>
      <c r="BA8" s="31">
        <v>0.0</v>
      </c>
      <c r="BB8" s="32">
        <f>+BA8*'IN2'!$K8</f>
        <v>0</v>
      </c>
      <c r="BC8" s="31">
        <v>0.0</v>
      </c>
      <c r="BD8" s="34" t="s">
        <v>39</v>
      </c>
      <c r="BE8" s="31"/>
      <c r="BF8" s="34"/>
      <c r="BG8" s="33">
        <v>0.0</v>
      </c>
      <c r="BH8" s="32">
        <f>+BG8*'IN2'!$M8</f>
        <v>0</v>
      </c>
      <c r="BI8" s="30"/>
      <c r="BJ8" s="36">
        <f>'IN2'!$T8-AT8-BC8-AK8</f>
        <v>0</v>
      </c>
      <c r="BK8" s="37">
        <f>'IN2'!$Q8-AI8-AR8-BA8</f>
        <v>0</v>
      </c>
    </row>
    <row r="9" ht="14.25" customHeight="1">
      <c r="A9" s="8"/>
      <c r="B9" s="21">
        <v>9.0</v>
      </c>
      <c r="C9" s="22" t="s">
        <v>47</v>
      </c>
      <c r="D9" s="22"/>
      <c r="E9" s="23">
        <v>4139.39</v>
      </c>
      <c r="F9" s="24" t="s">
        <v>63</v>
      </c>
      <c r="G9" s="24"/>
      <c r="H9" s="24" t="s">
        <v>64</v>
      </c>
      <c r="I9" s="24"/>
      <c r="J9" s="24" t="s">
        <v>50</v>
      </c>
      <c r="K9" s="25">
        <v>12418.17</v>
      </c>
      <c r="L9" s="23">
        <v>4139.39</v>
      </c>
      <c r="M9" s="26">
        <f>ROUNDDOWN('IN2'!$K9/'IN2'!$L9,0)</f>
        <v>3</v>
      </c>
      <c r="N9" s="38">
        <v>44407.0</v>
      </c>
      <c r="O9" s="23">
        <v>0.0</v>
      </c>
      <c r="P9" s="25">
        <f>O9*'IN2'!$M9</f>
        <v>0</v>
      </c>
      <c r="Q9" s="28">
        <v>0.0</v>
      </c>
      <c r="R9" s="25">
        <f>+'IN2'!$K9*'IN2'!$Q9</f>
        <v>0</v>
      </c>
      <c r="S9" s="28">
        <v>0.0</v>
      </c>
      <c r="T9" s="28">
        <v>0.0</v>
      </c>
      <c r="U9" s="24" t="s">
        <v>39</v>
      </c>
      <c r="V9" s="25">
        <f t="shared" si="1"/>
        <v>1589.8107</v>
      </c>
      <c r="W9" s="25"/>
      <c r="X9" s="53"/>
      <c r="Y9" s="54"/>
      <c r="Z9" s="55"/>
      <c r="AA9" s="30"/>
      <c r="AB9" s="30"/>
      <c r="AC9" s="30"/>
      <c r="AD9" s="31">
        <v>0.0</v>
      </c>
      <c r="AE9" s="32">
        <f>+AD9*'IN2'!$K9</f>
        <v>0</v>
      </c>
      <c r="AF9" s="33">
        <v>0.0</v>
      </c>
      <c r="AG9" s="32">
        <f>+AF9*'IN2'!$M9</f>
        <v>0</v>
      </c>
      <c r="AH9" s="30"/>
      <c r="AI9" s="31">
        <v>0.0</v>
      </c>
      <c r="AJ9" s="32">
        <f>+AI9*'IN2'!$K9</f>
        <v>0</v>
      </c>
      <c r="AK9" s="31">
        <v>0.0</v>
      </c>
      <c r="AL9" s="34" t="s">
        <v>39</v>
      </c>
      <c r="AM9" s="31">
        <v>0.0</v>
      </c>
      <c r="AN9" s="34"/>
      <c r="AO9" s="33">
        <v>0.0</v>
      </c>
      <c r="AP9" s="32">
        <f>+AO9*'IN2'!$M9</f>
        <v>0</v>
      </c>
      <c r="AQ9" s="30"/>
      <c r="AR9" s="31">
        <v>0.0</v>
      </c>
      <c r="AS9" s="32">
        <f>+AR9*'IN2'!$K9</f>
        <v>0</v>
      </c>
      <c r="AT9" s="31">
        <v>0.0</v>
      </c>
      <c r="AU9" s="34" t="s">
        <v>39</v>
      </c>
      <c r="AV9" s="31"/>
      <c r="AW9" s="34"/>
      <c r="AX9" s="33">
        <v>0.0</v>
      </c>
      <c r="AY9" s="32">
        <f>+AX9*'IN2'!$M9</f>
        <v>0</v>
      </c>
      <c r="AZ9" s="30"/>
      <c r="BA9" s="31">
        <v>0.0</v>
      </c>
      <c r="BB9" s="32">
        <f>+BA9*'IN2'!$K9</f>
        <v>0</v>
      </c>
      <c r="BC9" s="31">
        <v>0.0</v>
      </c>
      <c r="BD9" s="34" t="s">
        <v>39</v>
      </c>
      <c r="BE9" s="31"/>
      <c r="BF9" s="34"/>
      <c r="BG9" s="33">
        <v>0.0</v>
      </c>
      <c r="BH9" s="32">
        <f>+BG9*'IN2'!$M9</f>
        <v>0</v>
      </c>
      <c r="BI9" s="30"/>
      <c r="BJ9" s="36">
        <f>'IN2'!$T9-AT9-BC9-AK9</f>
        <v>0</v>
      </c>
      <c r="BK9" s="37">
        <f>'IN2'!$Q9-AI9-AR9-BA9</f>
        <v>0</v>
      </c>
    </row>
    <row r="10" ht="14.25" customHeight="1">
      <c r="A10" s="8"/>
      <c r="B10" s="21">
        <v>10.0</v>
      </c>
      <c r="C10" s="22" t="s">
        <v>47</v>
      </c>
      <c r="D10" s="22"/>
      <c r="E10" s="23">
        <v>4139.39</v>
      </c>
      <c r="F10" s="24" t="s">
        <v>65</v>
      </c>
      <c r="G10" s="24" t="s">
        <v>66</v>
      </c>
      <c r="H10" s="24" t="s">
        <v>67</v>
      </c>
      <c r="I10" s="24"/>
      <c r="J10" s="24" t="s">
        <v>50</v>
      </c>
      <c r="K10" s="25">
        <v>296051.66</v>
      </c>
      <c r="L10" s="23">
        <v>4139.39</v>
      </c>
      <c r="M10" s="26">
        <f>ROUNDDOWN('IN2'!$K10/'IN2'!$L10,0)</f>
        <v>71</v>
      </c>
      <c r="N10" s="38">
        <v>44425.0</v>
      </c>
      <c r="O10" s="23">
        <v>0.0</v>
      </c>
      <c r="P10" s="25">
        <f>O10*'IN2'!$M10</f>
        <v>0</v>
      </c>
      <c r="Q10" s="28">
        <v>0.03</v>
      </c>
      <c r="R10" s="25">
        <f>+'IN2'!$K10*'IN2'!$Q10</f>
        <v>8881.5498</v>
      </c>
      <c r="S10" s="28">
        <v>0.0</v>
      </c>
      <c r="T10" s="28">
        <v>0.25</v>
      </c>
      <c r="U10" s="24" t="s">
        <v>39</v>
      </c>
      <c r="V10" s="25">
        <f t="shared" si="1"/>
        <v>37625.5199</v>
      </c>
      <c r="W10" s="25">
        <f t="shared" ref="W10:W11" si="3">M10*397.4526</f>
        <v>28219.1346</v>
      </c>
      <c r="X10" s="53">
        <v>9406.38</v>
      </c>
      <c r="Y10" s="54"/>
      <c r="Z10" s="55"/>
      <c r="AA10" s="30"/>
      <c r="AB10" s="30"/>
      <c r="AC10" s="30"/>
      <c r="AD10" s="31">
        <v>0.0</v>
      </c>
      <c r="AE10" s="32">
        <f>+AD10*'IN2'!$K10</f>
        <v>0</v>
      </c>
      <c r="AF10" s="33">
        <v>0.0</v>
      </c>
      <c r="AG10" s="32">
        <f>+AF10*'IN2'!$M10</f>
        <v>0</v>
      </c>
      <c r="AH10" s="30"/>
      <c r="AI10" s="31">
        <v>0.01</v>
      </c>
      <c r="AJ10" s="32">
        <f>+AI10*'IN2'!$K10</f>
        <v>2960.5166</v>
      </c>
      <c r="AK10" s="31">
        <v>0.0</v>
      </c>
      <c r="AL10" s="34" t="s">
        <v>39</v>
      </c>
      <c r="AM10" s="31">
        <v>0.0625</v>
      </c>
      <c r="AN10" s="34"/>
      <c r="AO10" s="33">
        <v>0.0</v>
      </c>
      <c r="AP10" s="32">
        <f>+AO10*'IN2'!$M10</f>
        <v>0</v>
      </c>
      <c r="AQ10" s="30"/>
      <c r="AR10" s="31">
        <v>0.01</v>
      </c>
      <c r="AS10" s="32">
        <f>+AR10*'IN2'!$K10</f>
        <v>2960.5166</v>
      </c>
      <c r="AT10" s="31">
        <v>0.0625</v>
      </c>
      <c r="AU10" s="34" t="s">
        <v>39</v>
      </c>
      <c r="AV10" s="31"/>
      <c r="AW10" s="34"/>
      <c r="AX10" s="33">
        <v>0.0</v>
      </c>
      <c r="AY10" s="32">
        <f>+AX10*'IN2'!$M10</f>
        <v>0</v>
      </c>
      <c r="AZ10" s="30"/>
      <c r="BA10" s="31">
        <v>0.01</v>
      </c>
      <c r="BB10" s="32">
        <f>+BA10*'IN2'!$K10</f>
        <v>2960.5166</v>
      </c>
      <c r="BC10" s="31">
        <v>0.125</v>
      </c>
      <c r="BD10" s="34" t="s">
        <v>39</v>
      </c>
      <c r="BE10" s="31"/>
      <c r="BF10" s="34"/>
      <c r="BG10" s="33">
        <v>0.0</v>
      </c>
      <c r="BH10" s="32">
        <f>+BG10*'IN2'!$M10</f>
        <v>0</v>
      </c>
      <c r="BI10" s="30"/>
      <c r="BJ10" s="36">
        <f>'IN2'!$T10-AT10-BC10-AK10</f>
        <v>0.0625</v>
      </c>
      <c r="BK10" s="37">
        <f>'IN2'!$Q10-AI10-AR10-BA10</f>
        <v>0</v>
      </c>
    </row>
    <row r="11" ht="14.25" customHeight="1">
      <c r="A11" s="8"/>
      <c r="B11" s="21">
        <v>11.0</v>
      </c>
      <c r="C11" s="22" t="s">
        <v>47</v>
      </c>
      <c r="D11" s="22"/>
      <c r="E11" s="23">
        <v>4139.39</v>
      </c>
      <c r="F11" s="24"/>
      <c r="G11" s="24"/>
      <c r="H11" s="24"/>
      <c r="I11" s="24"/>
      <c r="J11" s="24" t="s">
        <v>50</v>
      </c>
      <c r="K11" s="25">
        <v>0.0</v>
      </c>
      <c r="L11" s="23">
        <v>4139.39</v>
      </c>
      <c r="M11" s="26">
        <f>ROUNDDOWN('IN2'!$K11/'IN2'!$L11,0)</f>
        <v>0</v>
      </c>
      <c r="N11" s="38"/>
      <c r="O11" s="23">
        <v>0.0</v>
      </c>
      <c r="P11" s="25">
        <f>O11*'IN2'!$M11</f>
        <v>0</v>
      </c>
      <c r="Q11" s="28">
        <v>0.0</v>
      </c>
      <c r="R11" s="25">
        <f>+'IN2'!$K11*'IN2'!$Q11</f>
        <v>0</v>
      </c>
      <c r="S11" s="28">
        <v>0.0</v>
      </c>
      <c r="T11" s="28">
        <v>0.0</v>
      </c>
      <c r="U11" s="24" t="s">
        <v>39</v>
      </c>
      <c r="V11" s="25">
        <f t="shared" si="1"/>
        <v>0</v>
      </c>
      <c r="W11" s="25">
        <f t="shared" si="3"/>
        <v>0</v>
      </c>
      <c r="X11" s="53">
        <f t="shared" ref="X11:X12" si="4">V11-W11</f>
        <v>0</v>
      </c>
      <c r="Y11" s="54"/>
      <c r="Z11" s="55"/>
      <c r="AA11" s="30"/>
      <c r="AB11" s="30"/>
      <c r="AC11" s="30"/>
      <c r="AD11" s="31">
        <v>0.0</v>
      </c>
      <c r="AE11" s="32">
        <f>+AD11*'IN2'!$K11</f>
        <v>0</v>
      </c>
      <c r="AF11" s="33">
        <v>0.0</v>
      </c>
      <c r="AG11" s="32">
        <f>+AF11*'IN2'!$M11</f>
        <v>0</v>
      </c>
      <c r="AH11" s="30"/>
      <c r="AI11" s="31">
        <v>0.0</v>
      </c>
      <c r="AJ11" s="32">
        <f>+AI11*'IN2'!$K11</f>
        <v>0</v>
      </c>
      <c r="AK11" s="31">
        <v>0.0</v>
      </c>
      <c r="AL11" s="34" t="s">
        <v>39</v>
      </c>
      <c r="AM11" s="31">
        <v>0.0</v>
      </c>
      <c r="AN11" s="34"/>
      <c r="AO11" s="33">
        <v>0.0</v>
      </c>
      <c r="AP11" s="32">
        <f>+AO11*'IN2'!$M11</f>
        <v>0</v>
      </c>
      <c r="AQ11" s="30"/>
      <c r="AR11" s="31">
        <v>0.0</v>
      </c>
      <c r="AS11" s="32">
        <f>+AR11*'IN2'!$K11</f>
        <v>0</v>
      </c>
      <c r="AT11" s="31">
        <v>0.0</v>
      </c>
      <c r="AU11" s="34" t="s">
        <v>39</v>
      </c>
      <c r="AV11" s="31"/>
      <c r="AW11" s="34"/>
      <c r="AX11" s="33">
        <v>0.0</v>
      </c>
      <c r="AY11" s="32">
        <f>+AX11*'IN2'!$M11</f>
        <v>0</v>
      </c>
      <c r="AZ11" s="30"/>
      <c r="BA11" s="31">
        <v>0.0</v>
      </c>
      <c r="BB11" s="32">
        <f>+BA11*'IN2'!$K11</f>
        <v>0</v>
      </c>
      <c r="BC11" s="31">
        <v>0.0</v>
      </c>
      <c r="BD11" s="34" t="s">
        <v>39</v>
      </c>
      <c r="BE11" s="31"/>
      <c r="BF11" s="34"/>
      <c r="BG11" s="33">
        <v>0.0</v>
      </c>
      <c r="BH11" s="32">
        <f>+BG11*'IN2'!$M11</f>
        <v>0</v>
      </c>
      <c r="BI11" s="30"/>
      <c r="BJ11" s="36">
        <f>'IN2'!$T11-AT11-BC11-AK11</f>
        <v>0</v>
      </c>
      <c r="BK11" s="37">
        <f>'IN2'!$Q11-AI11-AR11-BA11</f>
        <v>0</v>
      </c>
    </row>
    <row r="12" ht="14.25" customHeight="1">
      <c r="A12" s="8"/>
      <c r="B12" s="21"/>
      <c r="C12" s="39" t="s">
        <v>41</v>
      </c>
      <c r="D12" s="40"/>
      <c r="E12" s="40"/>
      <c r="F12" s="40"/>
      <c r="G12" s="40"/>
      <c r="H12" s="40"/>
      <c r="I12" s="40"/>
      <c r="J12" s="40"/>
      <c r="K12" s="41">
        <f>SUBTOTAL(109,'IN2'!$K$3:$K$11)</f>
        <v>2512609.22</v>
      </c>
      <c r="L12" s="40"/>
      <c r="M12" s="42">
        <f>SUBTOTAL(109,'IN2'!$M$3:$M$11)</f>
        <v>603</v>
      </c>
      <c r="N12" s="40"/>
      <c r="O12" s="40"/>
      <c r="P12" s="41">
        <f>SUBTOTAL(109,'IN2'!$P$3:$P$11)</f>
        <v>0</v>
      </c>
      <c r="Q12" s="40"/>
      <c r="R12" s="41">
        <f>SUBTOTAL(109,'IN2'!$R$3:$R$11)</f>
        <v>74881.5498</v>
      </c>
      <c r="S12" s="41"/>
      <c r="T12" s="40"/>
      <c r="U12" s="40"/>
      <c r="V12" s="28"/>
      <c r="W12" s="40"/>
      <c r="X12" s="53">
        <f t="shared" si="4"/>
        <v>0</v>
      </c>
      <c r="Y12" s="43"/>
      <c r="Z12" s="44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45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45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46">
        <f>+(P14+R14)/'IN2'!$K$12</f>
        <v>0.009934102128</v>
      </c>
      <c r="L14" s="8"/>
      <c r="M14" s="8"/>
      <c r="N14" s="8"/>
      <c r="O14" s="8"/>
      <c r="P14" s="47">
        <f>+SUM('IN2'!$P$3:$P$11)-SUM(AY3:AY11)-SUM(BH3:BI11)</f>
        <v>0</v>
      </c>
      <c r="Q14" s="8"/>
      <c r="R14" s="47">
        <f>+SUM('IN2'!$R$3:$R$11)-SUM(AS3:AS11)-SUM(BB3:BB11)</f>
        <v>24960.5166</v>
      </c>
      <c r="S14" s="47"/>
      <c r="T14" s="48">
        <f>SUMPRODUCT(T3:T11,K3:K11)/SUM(K3:K11)</f>
        <v>0.2483525532</v>
      </c>
      <c r="U14" s="8"/>
      <c r="V14" s="50">
        <f t="shared" ref="V14:W14" si="5">sum(V3:V11)</f>
        <v>319551.9507</v>
      </c>
      <c r="W14" s="50">
        <f t="shared" si="5"/>
        <v>238074.1074</v>
      </c>
      <c r="X14" s="50">
        <v>79358.04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45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9" t="str">
        <f>+P14/'IN2'!$P$12</f>
        <v>#DIV/0!</v>
      </c>
      <c r="Q15" s="8"/>
      <c r="R15" s="56">
        <f>+R14/'IN2'!$R$12</f>
        <v>0.3333333333</v>
      </c>
      <c r="S15" s="4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45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45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8"/>
      <c r="R17" s="8"/>
      <c r="S17" s="8"/>
      <c r="T17" s="8"/>
      <c r="U17" s="8"/>
      <c r="V17" s="8"/>
      <c r="W17" s="57" t="s">
        <v>68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45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69</v>
      </c>
      <c r="V18" s="8">
        <v>319590.0</v>
      </c>
      <c r="W18" s="8" t="s">
        <v>70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45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71</v>
      </c>
      <c r="V19" s="8">
        <v>38.0</v>
      </c>
      <c r="W19" s="8" t="s">
        <v>70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45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 t="s">
        <v>72</v>
      </c>
      <c r="V20" s="8">
        <f>V18-V19</f>
        <v>319552</v>
      </c>
      <c r="W20" s="8" t="s">
        <v>70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45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 t="s">
        <v>73</v>
      </c>
      <c r="V21" s="8">
        <v>529.9369</v>
      </c>
      <c r="W21" s="8" t="s">
        <v>70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45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 t="s">
        <v>74</v>
      </c>
      <c r="V22" s="8">
        <v>599.0</v>
      </c>
      <c r="W22" s="8" t="s">
        <v>75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45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 t="s">
        <v>76</v>
      </c>
      <c r="V23" s="8">
        <f>V22*V21</f>
        <v>317432.2031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45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 t="s">
        <v>77</v>
      </c>
      <c r="V24" s="8">
        <f>V21*25%</f>
        <v>132.484225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45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 t="s">
        <v>78</v>
      </c>
      <c r="V25" s="8">
        <f>V21-V24</f>
        <v>397.452675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45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 t="s">
        <v>79</v>
      </c>
      <c r="V26" s="58">
        <v>238074.1875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45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80</v>
      </c>
      <c r="V27" s="58">
        <v>79358.0625</v>
      </c>
      <c r="W27" s="8" t="s">
        <v>81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45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45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45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45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45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45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45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45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45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45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45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45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45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45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45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45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45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45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45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45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45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45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45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45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45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45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45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45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45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45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45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45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45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45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45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45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45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45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45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45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45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45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45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45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45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45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45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45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45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45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45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45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45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45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45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45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45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45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45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45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45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45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45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45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45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45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45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45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45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45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45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45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45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45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45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45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45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45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45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45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45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45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45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45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45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45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45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45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45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45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45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45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45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45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45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45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45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45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45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45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45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45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45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45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45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45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45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45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45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45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45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45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45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45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45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45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45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45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45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45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45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45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45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45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45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45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45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45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45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45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45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45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45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45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45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45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45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45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45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45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45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45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45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45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45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45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45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45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45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45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45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45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45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45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45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45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45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45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45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45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45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45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45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45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45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45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45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45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45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45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45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45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45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45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45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45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45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45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45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45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45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45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45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45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45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45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45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45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45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45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45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45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45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45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45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45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45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45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45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45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45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45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45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45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45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45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45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45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45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45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45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45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45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45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45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45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45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45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45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45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45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45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45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45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45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45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45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45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45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45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45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45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45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45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45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45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45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45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45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45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45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45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45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45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45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45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45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45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45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45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45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45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45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45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45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45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45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45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45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45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45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45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45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45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45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45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45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45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45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45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45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45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45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45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45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45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45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45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45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45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45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45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45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45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45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45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45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45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45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45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45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45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45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45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45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45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45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45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45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45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45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45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45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45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45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45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45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45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45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45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45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45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45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45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45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45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45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45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45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45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45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45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45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45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45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45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45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45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45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45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45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45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45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45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45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45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45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45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45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45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45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45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45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45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45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45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45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45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45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45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45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45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45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45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45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45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45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45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45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45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45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45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45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45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45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45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45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45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45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45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45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45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45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45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45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45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45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45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45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45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45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45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45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45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45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45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45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45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45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45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45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45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45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45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45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45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45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45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45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45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45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45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45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45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45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45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45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45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45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45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45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45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45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45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45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45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45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45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45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45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45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45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45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45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45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45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45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45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45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45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45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45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45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45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45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45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45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45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45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45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45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45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45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45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45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45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45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45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45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45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45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45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45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45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45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45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45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45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45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45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45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45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45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45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45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45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45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45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45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45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45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45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45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45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45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45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45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45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45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45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45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45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45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45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45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45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45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45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45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45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45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45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45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45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45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45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45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45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45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45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45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45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45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45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45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45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45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45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45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45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45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45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45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45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45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45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45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45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45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45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45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45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45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45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45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45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45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45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45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45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45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45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45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45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45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45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45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45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45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45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45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45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45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45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45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45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45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45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45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45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45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45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45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45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45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45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45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45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45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45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45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45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45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45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45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45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45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45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45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45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45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45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45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45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45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45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45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45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45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45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45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45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45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45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45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45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45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45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45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45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45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45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45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45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45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45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45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45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45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45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45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45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45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45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45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45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45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45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45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45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45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45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45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45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45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45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45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45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45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45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45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45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45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45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45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45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45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45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45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45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45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45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45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45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45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45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45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45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45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45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45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45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45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45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45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45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45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45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45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45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45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45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45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45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45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45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45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45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45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45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45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45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45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45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45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45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45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45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45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45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45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45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45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45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45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45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45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45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45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45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45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45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45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45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45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45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45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45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45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45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45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45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45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45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45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45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45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45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45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45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45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45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45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45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45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45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45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45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45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45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45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45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45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45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45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45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45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45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45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45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45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45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45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45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45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45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45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45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45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45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45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45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45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45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45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45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45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45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45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45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45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45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45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45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45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45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45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45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45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45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45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45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45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45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45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45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45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45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45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45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45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45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45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45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45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45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45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45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45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45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45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45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45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45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45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45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45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45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45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45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45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45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45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45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45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45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45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45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45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45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45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45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45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45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45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45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45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45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45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45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45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45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45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45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45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45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45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45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45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45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45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45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45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45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45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45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45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45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45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45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45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45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45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45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45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45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45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45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45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45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45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45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45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45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45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45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45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45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45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45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45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45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45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45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45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45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45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45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45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45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45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45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45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45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45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45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45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45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45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45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45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45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45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45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45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45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45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45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45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45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45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45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45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45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45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45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45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45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45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45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45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45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45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45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45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45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45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45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45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45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45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45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45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45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45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45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45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45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45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45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45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45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45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45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45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45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45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45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45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45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45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45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45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45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45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45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45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45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45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45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45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45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45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45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45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45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45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45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45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45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45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45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45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45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45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45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45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45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45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45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45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45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45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45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45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45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45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45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45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45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45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45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45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45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45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45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45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45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45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45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45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45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45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45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45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45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45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45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45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45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45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45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45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45"/>
    </row>
  </sheetData>
  <mergeCells count="4">
    <mergeCell ref="AI1:AP1"/>
    <mergeCell ref="AR1:AY1"/>
    <mergeCell ref="BA1:BH1"/>
    <mergeCell ref="BJ1:BK1"/>
  </mergeCells>
  <conditionalFormatting sqref="BJ3:B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0.29"/>
    <col customWidth="1" min="4" max="4" width="23.29"/>
    <col customWidth="1" min="5" max="5" width="13.14"/>
    <col customWidth="1" min="6" max="6" width="12.86"/>
    <col customWidth="1" min="7" max="7" width="23.29"/>
    <col customWidth="1" min="8" max="8" width="26.0"/>
    <col customWidth="1" min="9" max="9" width="29.29"/>
    <col customWidth="1" min="10" max="10" width="34.29"/>
    <col customWidth="1" min="11" max="11" width="11.14"/>
    <col customWidth="1" min="12" max="12" width="20.71"/>
    <col customWidth="1" min="13" max="13" width="19.71"/>
    <col customWidth="1" min="14" max="14" width="18.57"/>
    <col customWidth="1" min="15" max="16" width="17.29"/>
    <col customWidth="1" min="17" max="17" width="16.14"/>
    <col customWidth="1" min="18" max="18" width="21.43"/>
    <col customWidth="1" min="19" max="19" width="15.71"/>
    <col customWidth="1" min="20" max="20" width="18.71"/>
    <col customWidth="1" min="21" max="22" width="15.71"/>
    <col customWidth="1" min="23" max="23" width="12.29"/>
    <col customWidth="1" min="24" max="24" width="15.71"/>
    <col customWidth="1" min="25" max="25" width="12.29"/>
    <col customWidth="1" min="26" max="26" width="35.29"/>
    <col customWidth="1" min="27" max="27" width="38.43"/>
    <col customWidth="1" min="28" max="28" width="0.86"/>
    <col customWidth="1" min="29" max="29" width="13.71"/>
    <col customWidth="1" min="30" max="30" width="0.86"/>
    <col customWidth="1" min="31" max="31" width="14.71"/>
    <col customWidth="1" min="32" max="32" width="18.14"/>
    <col customWidth="1" min="33" max="34" width="14.71"/>
    <col customWidth="1" min="35" max="35" width="0.86"/>
    <col customWidth="1" min="36" max="38" width="14.71"/>
    <col customWidth="1" min="39" max="39" width="12.29"/>
    <col customWidth="1" min="40" max="40" width="14.71"/>
    <col customWidth="1" min="41" max="41" width="12.29"/>
    <col customWidth="1" min="42" max="42" width="12.71"/>
    <col customWidth="1" min="43" max="43" width="16.43"/>
    <col customWidth="1" min="44" max="44" width="0.86"/>
    <col customWidth="1" min="45" max="46" width="14.71"/>
    <col customWidth="1" min="47" max="47" width="19.29"/>
    <col customWidth="1" min="48" max="48" width="14.71"/>
    <col customWidth="1" min="49" max="49" width="12.29"/>
    <col customWidth="1" min="50" max="50" width="14.71"/>
    <col customWidth="1" min="51" max="51" width="12.29"/>
    <col customWidth="1" min="52" max="52" width="12.71"/>
    <col customWidth="1" min="53" max="53" width="16.43"/>
    <col customWidth="1" min="54" max="54" width="0.86"/>
    <col customWidth="1" min="55" max="57" width="16.43"/>
    <col customWidth="1" min="58" max="58" width="14.71"/>
    <col customWidth="1" min="59" max="59" width="12.29"/>
    <col customWidth="1" min="60" max="60" width="14.71"/>
    <col customWidth="1" min="61" max="61" width="12.29"/>
    <col customWidth="1" min="62" max="62" width="12.71"/>
    <col customWidth="1" min="63" max="63" width="16.29"/>
    <col customWidth="1" min="64" max="64" width="0.86"/>
    <col customWidth="1" min="65" max="65" width="10.57"/>
    <col customWidth="1" min="66" max="66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" t="s">
        <v>42</v>
      </c>
      <c r="AK1" s="3"/>
      <c r="AL1" s="3"/>
      <c r="AM1" s="3"/>
      <c r="AN1" s="3"/>
      <c r="AO1" s="3"/>
      <c r="AP1" s="3"/>
      <c r="AQ1" s="3"/>
      <c r="AR1" s="59"/>
      <c r="AS1" s="4"/>
      <c r="AT1" s="5" t="s">
        <v>1</v>
      </c>
      <c r="AU1" s="3"/>
      <c r="AV1" s="3"/>
      <c r="AW1" s="3"/>
      <c r="AX1" s="3"/>
      <c r="AY1" s="3"/>
      <c r="AZ1" s="3"/>
      <c r="BA1" s="3"/>
      <c r="BB1" s="59"/>
      <c r="BC1" s="60"/>
      <c r="BD1" s="5" t="s">
        <v>2</v>
      </c>
      <c r="BE1" s="3"/>
      <c r="BF1" s="3"/>
      <c r="BG1" s="3"/>
      <c r="BH1" s="3"/>
      <c r="BI1" s="3"/>
      <c r="BJ1" s="3"/>
      <c r="BK1" s="3"/>
      <c r="BL1" s="59"/>
      <c r="BM1" s="6" t="s">
        <v>3</v>
      </c>
      <c r="BN1" s="7"/>
    </row>
    <row r="2" ht="14.2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5" t="s">
        <v>82</v>
      </c>
      <c r="G2" s="64" t="s">
        <v>8</v>
      </c>
      <c r="H2" s="64" t="s">
        <v>9</v>
      </c>
      <c r="I2" s="64" t="s">
        <v>10</v>
      </c>
      <c r="J2" s="64" t="s">
        <v>11</v>
      </c>
      <c r="K2" s="64" t="s">
        <v>12</v>
      </c>
      <c r="L2" s="64" t="s">
        <v>14</v>
      </c>
      <c r="M2" s="64" t="s">
        <v>15</v>
      </c>
      <c r="N2" s="64" t="s">
        <v>16</v>
      </c>
      <c r="O2" s="65" t="s">
        <v>83</v>
      </c>
      <c r="P2" s="64" t="s">
        <v>17</v>
      </c>
      <c r="Q2" s="64" t="s">
        <v>18</v>
      </c>
      <c r="R2" s="64" t="s">
        <v>19</v>
      </c>
      <c r="S2" s="64" t="s">
        <v>20</v>
      </c>
      <c r="T2" s="64" t="s">
        <v>21</v>
      </c>
      <c r="U2" s="64" t="s">
        <v>43</v>
      </c>
      <c r="V2" s="64" t="s">
        <v>22</v>
      </c>
      <c r="W2" s="64" t="s">
        <v>23</v>
      </c>
      <c r="X2" s="64" t="s">
        <v>24</v>
      </c>
      <c r="Y2" s="64" t="s">
        <v>25</v>
      </c>
      <c r="Z2" s="64" t="s">
        <v>26</v>
      </c>
      <c r="AA2" s="64" t="s">
        <v>27</v>
      </c>
      <c r="AB2" s="66"/>
      <c r="AC2" s="67"/>
      <c r="AD2" s="66"/>
      <c r="AE2" s="68" t="s">
        <v>28</v>
      </c>
      <c r="AF2" s="68" t="s">
        <v>29</v>
      </c>
      <c r="AG2" s="68" t="s">
        <v>30</v>
      </c>
      <c r="AH2" s="68" t="s">
        <v>31</v>
      </c>
      <c r="AI2" s="66"/>
      <c r="AJ2" s="69" t="s">
        <v>20</v>
      </c>
      <c r="AK2" s="69" t="s">
        <v>21</v>
      </c>
      <c r="AL2" s="69" t="s">
        <v>22</v>
      </c>
      <c r="AM2" s="69" t="s">
        <v>23</v>
      </c>
      <c r="AN2" s="69" t="s">
        <v>24</v>
      </c>
      <c r="AO2" s="69" t="s">
        <v>25</v>
      </c>
      <c r="AP2" s="69" t="s">
        <v>18</v>
      </c>
      <c r="AQ2" s="69" t="s">
        <v>19</v>
      </c>
      <c r="AR2" s="66"/>
      <c r="AS2" s="70" t="s">
        <v>32</v>
      </c>
      <c r="AT2" s="71" t="s">
        <v>20</v>
      </c>
      <c r="AU2" s="71" t="s">
        <v>21</v>
      </c>
      <c r="AV2" s="71" t="s">
        <v>22</v>
      </c>
      <c r="AW2" s="71" t="s">
        <v>23</v>
      </c>
      <c r="AX2" s="71" t="s">
        <v>24</v>
      </c>
      <c r="AY2" s="71" t="s">
        <v>25</v>
      </c>
      <c r="AZ2" s="71" t="s">
        <v>18</v>
      </c>
      <c r="BA2" s="71" t="s">
        <v>19</v>
      </c>
      <c r="BB2" s="66"/>
      <c r="BC2" s="72" t="s">
        <v>32</v>
      </c>
      <c r="BD2" s="73" t="s">
        <v>20</v>
      </c>
      <c r="BE2" s="73" t="s">
        <v>21</v>
      </c>
      <c r="BF2" s="73" t="s">
        <v>22</v>
      </c>
      <c r="BG2" s="73" t="s">
        <v>23</v>
      </c>
      <c r="BH2" s="73" t="s">
        <v>24</v>
      </c>
      <c r="BI2" s="73" t="s">
        <v>25</v>
      </c>
      <c r="BJ2" s="73" t="s">
        <v>18</v>
      </c>
      <c r="BK2" s="73" t="s">
        <v>19</v>
      </c>
      <c r="BL2" s="66"/>
      <c r="BM2" s="66" t="s">
        <v>33</v>
      </c>
      <c r="BN2" s="66" t="s">
        <v>33</v>
      </c>
    </row>
    <row r="3" ht="28.5" customHeight="1">
      <c r="A3" s="74"/>
      <c r="B3" s="75">
        <v>1.0</v>
      </c>
      <c r="C3" s="22" t="s">
        <v>84</v>
      </c>
      <c r="D3" s="52" t="s">
        <v>85</v>
      </c>
      <c r="E3" s="23">
        <v>4.1359</v>
      </c>
      <c r="F3" s="76" t="s">
        <v>86</v>
      </c>
      <c r="G3" s="24"/>
      <c r="H3" s="24"/>
      <c r="I3" s="24"/>
      <c r="J3" s="27" t="s">
        <v>87</v>
      </c>
      <c r="K3" s="24" t="s">
        <v>88</v>
      </c>
      <c r="L3" s="25">
        <v>500000.0</v>
      </c>
      <c r="M3" s="23">
        <v>8.2718</v>
      </c>
      <c r="N3" s="26">
        <v>60446.0</v>
      </c>
      <c r="O3" s="27">
        <v>0.0</v>
      </c>
      <c r="P3" s="24" t="s">
        <v>89</v>
      </c>
      <c r="Q3" s="23">
        <f t="shared" ref="Q3:Q12" si="1">M3-E3</f>
        <v>4.1359</v>
      </c>
      <c r="R3" s="25">
        <f>Q3*'IN3'!$N3</f>
        <v>249998.6114</v>
      </c>
      <c r="S3" s="28">
        <v>0.04</v>
      </c>
      <c r="T3" s="25">
        <f>+'IN3'!$L3*'IN3'!$S3</f>
        <v>20000</v>
      </c>
      <c r="U3" s="28">
        <v>0.0</v>
      </c>
      <c r="V3" s="28">
        <v>0.2</v>
      </c>
      <c r="W3" s="24" t="s">
        <v>39</v>
      </c>
      <c r="X3" s="28"/>
      <c r="Y3" s="24"/>
      <c r="Z3" s="24"/>
      <c r="AA3" s="24"/>
      <c r="AB3" s="30"/>
      <c r="AC3" s="30"/>
      <c r="AD3" s="30"/>
      <c r="AE3" s="31">
        <v>0.0</v>
      </c>
      <c r="AF3" s="32">
        <f>+AE3*'IN3'!$L3</f>
        <v>0</v>
      </c>
      <c r="AG3" s="33">
        <v>0.0</v>
      </c>
      <c r="AH3" s="32">
        <f>+AG3*'IN3'!$N3</f>
        <v>0</v>
      </c>
      <c r="AI3" s="30"/>
      <c r="AJ3" s="31">
        <v>0.0</v>
      </c>
      <c r="AK3" s="32">
        <f>+AJ3*'IN3'!$L3</f>
        <v>0</v>
      </c>
      <c r="AL3" s="31">
        <v>0.0</v>
      </c>
      <c r="AM3" s="34" t="s">
        <v>39</v>
      </c>
      <c r="AN3" s="31"/>
      <c r="AO3" s="34"/>
      <c r="AP3" s="33">
        <v>0.0</v>
      </c>
      <c r="AQ3" s="32">
        <f>+AP3*'IN3'!$N3</f>
        <v>0</v>
      </c>
      <c r="AR3" s="30"/>
      <c r="AS3" s="34" t="s">
        <v>90</v>
      </c>
      <c r="AT3" s="31">
        <v>0.01</v>
      </c>
      <c r="AU3" s="32">
        <f>+AT3*'IN3'!$L3</f>
        <v>5000</v>
      </c>
      <c r="AV3" s="31">
        <v>0.085</v>
      </c>
      <c r="AW3" s="34" t="s">
        <v>39</v>
      </c>
      <c r="AX3" s="31"/>
      <c r="AY3" s="34"/>
      <c r="AZ3" s="33">
        <f>Q3-AP3-BJ3</f>
        <v>1.24077</v>
      </c>
      <c r="BA3" s="32">
        <f>+AZ3*'IN3'!$N3</f>
        <v>74999.58342</v>
      </c>
      <c r="BB3" s="30"/>
      <c r="BC3" s="34" t="s">
        <v>91</v>
      </c>
      <c r="BD3" s="31">
        <f>2%+1%</f>
        <v>0.03</v>
      </c>
      <c r="BE3" s="32">
        <f>+BD3*'IN3'!$L3</f>
        <v>15000</v>
      </c>
      <c r="BF3" s="31">
        <v>0.0</v>
      </c>
      <c r="BG3" s="34" t="s">
        <v>39</v>
      </c>
      <c r="BH3" s="31"/>
      <c r="BI3" s="34"/>
      <c r="BJ3" s="33">
        <v>2.89513</v>
      </c>
      <c r="BK3" s="32">
        <f>+BJ3*'IN3'!$N3</f>
        <v>174999.028</v>
      </c>
      <c r="BL3" s="30"/>
      <c r="BM3" s="36">
        <f>'IN3'!$V3-AV3-BF3-AL3</f>
        <v>0.115</v>
      </c>
      <c r="BN3" s="77">
        <f>'IN3'!$S3-AJ3-AT3-BD3</f>
        <v>0</v>
      </c>
    </row>
    <row r="4" ht="28.5" customHeight="1">
      <c r="A4" s="74"/>
      <c r="B4" s="75">
        <v>2.0</v>
      </c>
      <c r="C4" s="22" t="s">
        <v>84</v>
      </c>
      <c r="D4" s="52" t="s">
        <v>85</v>
      </c>
      <c r="E4" s="23">
        <v>4.1359</v>
      </c>
      <c r="F4" s="76" t="s">
        <v>92</v>
      </c>
      <c r="G4" s="24"/>
      <c r="H4" s="24"/>
      <c r="I4" s="24"/>
      <c r="J4" s="24" t="s">
        <v>93</v>
      </c>
      <c r="K4" s="24" t="s">
        <v>88</v>
      </c>
      <c r="L4" s="25">
        <v>500000.0</v>
      </c>
      <c r="M4" s="23">
        <v>4.1359</v>
      </c>
      <c r="N4" s="26">
        <v>120892.0</v>
      </c>
      <c r="O4" s="27">
        <v>0.0</v>
      </c>
      <c r="P4" s="24" t="s">
        <v>89</v>
      </c>
      <c r="Q4" s="23">
        <f t="shared" si="1"/>
        <v>0</v>
      </c>
      <c r="R4" s="25">
        <f>Q4*'IN3'!$N4</f>
        <v>0</v>
      </c>
      <c r="S4" s="28">
        <v>0.02</v>
      </c>
      <c r="T4" s="25">
        <f>+'IN3'!$L4*'IN3'!$S4</f>
        <v>10000</v>
      </c>
      <c r="U4" s="28">
        <v>0.0</v>
      </c>
      <c r="V4" s="28">
        <v>0.2</v>
      </c>
      <c r="W4" s="24" t="s">
        <v>39</v>
      </c>
      <c r="X4" s="28"/>
      <c r="Y4" s="24"/>
      <c r="Z4" s="27" t="s">
        <v>94</v>
      </c>
      <c r="AA4" s="24"/>
      <c r="AB4" s="30"/>
      <c r="AC4" s="30"/>
      <c r="AD4" s="30"/>
      <c r="AE4" s="31">
        <v>0.0</v>
      </c>
      <c r="AF4" s="32">
        <f>+AE4*'IN3'!$L4</f>
        <v>0</v>
      </c>
      <c r="AG4" s="33">
        <v>0.0</v>
      </c>
      <c r="AH4" s="32">
        <f>+AG4*'IN3'!$N4</f>
        <v>0</v>
      </c>
      <c r="AI4" s="30"/>
      <c r="AJ4" s="31">
        <v>0.0</v>
      </c>
      <c r="AK4" s="32">
        <f>+AJ4*'IN3'!$L4</f>
        <v>0</v>
      </c>
      <c r="AL4" s="31">
        <v>0.0</v>
      </c>
      <c r="AM4" s="34" t="s">
        <v>39</v>
      </c>
      <c r="AN4" s="31"/>
      <c r="AO4" s="34"/>
      <c r="AP4" s="33">
        <v>0.0</v>
      </c>
      <c r="AQ4" s="32">
        <f>+AP4*'IN3'!$N4</f>
        <v>0</v>
      </c>
      <c r="AR4" s="30"/>
      <c r="AS4" s="34" t="s">
        <v>90</v>
      </c>
      <c r="AT4" s="31">
        <v>0.01</v>
      </c>
      <c r="AU4" s="32">
        <f>+AT4*'IN3'!$L4</f>
        <v>5000</v>
      </c>
      <c r="AV4" s="31">
        <v>0.085</v>
      </c>
      <c r="AW4" s="34" t="s">
        <v>39</v>
      </c>
      <c r="AX4" s="31"/>
      <c r="AY4" s="34"/>
      <c r="AZ4" s="33">
        <v>0.0</v>
      </c>
      <c r="BA4" s="32">
        <f>+AZ4*'IN3'!$N4</f>
        <v>0</v>
      </c>
      <c r="BB4" s="30"/>
      <c r="BC4" s="34" t="s">
        <v>95</v>
      </c>
      <c r="BD4" s="31">
        <v>0.01</v>
      </c>
      <c r="BE4" s="32">
        <f>+BD4*'IN3'!$L4</f>
        <v>5000</v>
      </c>
      <c r="BF4" s="31">
        <v>0.0</v>
      </c>
      <c r="BG4" s="34" t="s">
        <v>39</v>
      </c>
      <c r="BH4" s="31"/>
      <c r="BI4" s="34"/>
      <c r="BJ4" s="33">
        <v>0.0</v>
      </c>
      <c r="BK4" s="32">
        <f>+BJ4*'IN3'!$N4</f>
        <v>0</v>
      </c>
      <c r="BL4" s="30"/>
      <c r="BM4" s="36">
        <f>'IN3'!$V4-AV4-BF4-AL4</f>
        <v>0.115</v>
      </c>
      <c r="BN4" s="77">
        <f>'IN3'!$S4-AJ4-AT4-BD4</f>
        <v>0</v>
      </c>
    </row>
    <row r="5" ht="28.5" customHeight="1">
      <c r="A5" s="74"/>
      <c r="B5" s="75">
        <v>3.0</v>
      </c>
      <c r="C5" s="22" t="s">
        <v>84</v>
      </c>
      <c r="D5" s="52" t="s">
        <v>85</v>
      </c>
      <c r="E5" s="23">
        <v>4.1359</v>
      </c>
      <c r="F5" s="76" t="s">
        <v>96</v>
      </c>
      <c r="G5" s="24"/>
      <c r="H5" s="24"/>
      <c r="I5" s="24"/>
      <c r="J5" s="24" t="s">
        <v>97</v>
      </c>
      <c r="K5" s="24" t="s">
        <v>88</v>
      </c>
      <c r="L5" s="25">
        <v>500000.0</v>
      </c>
      <c r="M5" s="23">
        <v>4.1359</v>
      </c>
      <c r="N5" s="26">
        <v>120892.0</v>
      </c>
      <c r="O5" s="78">
        <f t="shared" ref="O5:O8" si="2">N5</f>
        <v>120892</v>
      </c>
      <c r="P5" s="24" t="s">
        <v>89</v>
      </c>
      <c r="Q5" s="23">
        <f t="shared" si="1"/>
        <v>0</v>
      </c>
      <c r="R5" s="25">
        <f>Q5*'IN3'!$N5</f>
        <v>0</v>
      </c>
      <c r="S5" s="28">
        <v>0.02</v>
      </c>
      <c r="T5" s="25">
        <f>+'IN3'!$L5*'IN3'!$S5</f>
        <v>10000</v>
      </c>
      <c r="U5" s="28">
        <v>0.0</v>
      </c>
      <c r="V5" s="28">
        <v>0.2</v>
      </c>
      <c r="W5" s="24" t="s">
        <v>39</v>
      </c>
      <c r="X5" s="28"/>
      <c r="Y5" s="24"/>
      <c r="Z5" s="24"/>
      <c r="AA5" s="24"/>
      <c r="AB5" s="30"/>
      <c r="AC5" s="30"/>
      <c r="AD5" s="30"/>
      <c r="AE5" s="31">
        <v>0.0</v>
      </c>
      <c r="AF5" s="32">
        <f>+AE5*'IN3'!$L5</f>
        <v>0</v>
      </c>
      <c r="AG5" s="33">
        <v>0.0</v>
      </c>
      <c r="AH5" s="32">
        <f>+AG5*'IN3'!$N5</f>
        <v>0</v>
      </c>
      <c r="AI5" s="30"/>
      <c r="AJ5" s="31">
        <v>0.0</v>
      </c>
      <c r="AK5" s="32">
        <f>+AJ5*'IN3'!$L5</f>
        <v>0</v>
      </c>
      <c r="AL5" s="31">
        <v>0.0</v>
      </c>
      <c r="AM5" s="34" t="s">
        <v>39</v>
      </c>
      <c r="AN5" s="31"/>
      <c r="AO5" s="34"/>
      <c r="AP5" s="33">
        <v>0.0</v>
      </c>
      <c r="AQ5" s="32">
        <f>+AP5*'IN3'!$N5</f>
        <v>0</v>
      </c>
      <c r="AR5" s="30"/>
      <c r="AS5" s="34" t="s">
        <v>90</v>
      </c>
      <c r="AT5" s="31">
        <v>0.01</v>
      </c>
      <c r="AU5" s="32">
        <f>+AT5*'IN3'!$L5</f>
        <v>5000</v>
      </c>
      <c r="AV5" s="31">
        <v>0.085</v>
      </c>
      <c r="AW5" s="34" t="s">
        <v>39</v>
      </c>
      <c r="AX5" s="31"/>
      <c r="AY5" s="34"/>
      <c r="AZ5" s="33">
        <v>0.0</v>
      </c>
      <c r="BA5" s="32">
        <f>+AZ5*'IN3'!$N5</f>
        <v>0</v>
      </c>
      <c r="BB5" s="30"/>
      <c r="BC5" s="34" t="s">
        <v>95</v>
      </c>
      <c r="BD5" s="31">
        <v>0.01</v>
      </c>
      <c r="BE5" s="32">
        <f>+BD5*'IN3'!$L5</f>
        <v>5000</v>
      </c>
      <c r="BF5" s="31">
        <v>0.0</v>
      </c>
      <c r="BG5" s="34" t="s">
        <v>39</v>
      </c>
      <c r="BH5" s="31"/>
      <c r="BI5" s="34"/>
      <c r="BJ5" s="33">
        <v>0.0</v>
      </c>
      <c r="BK5" s="32">
        <f>+BJ5*'IN3'!$N5</f>
        <v>0</v>
      </c>
      <c r="BL5" s="30"/>
      <c r="BM5" s="36">
        <f>'IN3'!$V5-AV5-BF5-AL5</f>
        <v>0.115</v>
      </c>
      <c r="BN5" s="77">
        <f>'IN3'!$S5-AJ5-AT5-BD5</f>
        <v>0</v>
      </c>
    </row>
    <row r="6" ht="28.5" customHeight="1">
      <c r="A6" s="74"/>
      <c r="B6" s="75">
        <v>6.0</v>
      </c>
      <c r="C6" s="22" t="s">
        <v>84</v>
      </c>
      <c r="D6" s="52" t="s">
        <v>85</v>
      </c>
      <c r="E6" s="23">
        <v>4.1359</v>
      </c>
      <c r="F6" s="76" t="s">
        <v>98</v>
      </c>
      <c r="G6" s="24"/>
      <c r="H6" s="24"/>
      <c r="I6" s="24"/>
      <c r="J6" s="24" t="s">
        <v>99</v>
      </c>
      <c r="K6" s="24" t="s">
        <v>88</v>
      </c>
      <c r="L6" s="25">
        <v>100000.0</v>
      </c>
      <c r="M6" s="23">
        <v>4.1359</v>
      </c>
      <c r="N6" s="26">
        <v>24178.0</v>
      </c>
      <c r="O6" s="78">
        <f t="shared" si="2"/>
        <v>24178</v>
      </c>
      <c r="P6" s="24" t="s">
        <v>100</v>
      </c>
      <c r="Q6" s="23">
        <f t="shared" si="1"/>
        <v>0</v>
      </c>
      <c r="R6" s="25">
        <f>Q6*'IN3'!$N6</f>
        <v>0</v>
      </c>
      <c r="S6" s="28">
        <v>0.02</v>
      </c>
      <c r="T6" s="25">
        <f>+'IN3'!$L6*'IN3'!$S6</f>
        <v>2000</v>
      </c>
      <c r="U6" s="28">
        <v>0.0</v>
      </c>
      <c r="V6" s="28">
        <v>0.2</v>
      </c>
      <c r="W6" s="24" t="s">
        <v>39</v>
      </c>
      <c r="X6" s="28"/>
      <c r="Y6" s="24"/>
      <c r="Z6" s="24"/>
      <c r="AA6" s="24"/>
      <c r="AB6" s="30"/>
      <c r="AC6" s="30"/>
      <c r="AD6" s="30"/>
      <c r="AE6" s="31">
        <v>0.02</v>
      </c>
      <c r="AF6" s="32">
        <f>+AE6*'IN3'!$L6</f>
        <v>2000</v>
      </c>
      <c r="AG6" s="33">
        <v>0.0</v>
      </c>
      <c r="AH6" s="32">
        <f>+AG6*'IN3'!$N6</f>
        <v>0</v>
      </c>
      <c r="AI6" s="30"/>
      <c r="AJ6" s="31">
        <v>0.0</v>
      </c>
      <c r="AK6" s="32">
        <f>+AJ6*'IN3'!$L6</f>
        <v>0</v>
      </c>
      <c r="AL6" s="31">
        <v>0.0</v>
      </c>
      <c r="AM6" s="34" t="s">
        <v>39</v>
      </c>
      <c r="AN6" s="31"/>
      <c r="AO6" s="34"/>
      <c r="AP6" s="33">
        <v>0.0</v>
      </c>
      <c r="AQ6" s="32">
        <f>+AP6*'IN3'!$N6</f>
        <v>0</v>
      </c>
      <c r="AR6" s="30"/>
      <c r="AS6" s="34" t="s">
        <v>90</v>
      </c>
      <c r="AT6" s="31">
        <v>0.01</v>
      </c>
      <c r="AU6" s="32">
        <f>+AT6*'IN3'!$L6</f>
        <v>1000</v>
      </c>
      <c r="AV6" s="31">
        <v>0.085</v>
      </c>
      <c r="AW6" s="34" t="s">
        <v>39</v>
      </c>
      <c r="AX6" s="31"/>
      <c r="AY6" s="34"/>
      <c r="AZ6" s="33">
        <v>0.0</v>
      </c>
      <c r="BA6" s="32">
        <f>+AZ6*'IN3'!$N6</f>
        <v>0</v>
      </c>
      <c r="BB6" s="30"/>
      <c r="BC6" s="34" t="s">
        <v>95</v>
      </c>
      <c r="BD6" s="31">
        <v>0.01</v>
      </c>
      <c r="BE6" s="32">
        <f>+BD6*'IN3'!$L6</f>
        <v>1000</v>
      </c>
      <c r="BF6" s="31">
        <v>0.0</v>
      </c>
      <c r="BG6" s="34" t="s">
        <v>39</v>
      </c>
      <c r="BH6" s="31"/>
      <c r="BI6" s="34"/>
      <c r="BJ6" s="33">
        <v>0.0</v>
      </c>
      <c r="BK6" s="32">
        <f>+BJ6*'IN3'!$N6</f>
        <v>0</v>
      </c>
      <c r="BL6" s="30"/>
      <c r="BM6" s="36">
        <f>'IN3'!$V6-AV6-BF6-AL6</f>
        <v>0.115</v>
      </c>
      <c r="BN6" s="77">
        <f>'IN3'!$S6-AJ6-AT6-BD6</f>
        <v>0</v>
      </c>
    </row>
    <row r="7" ht="28.5" customHeight="1">
      <c r="A7" s="74"/>
      <c r="B7" s="75">
        <v>8.0</v>
      </c>
      <c r="C7" s="22" t="s">
        <v>84</v>
      </c>
      <c r="D7" s="22" t="s">
        <v>85</v>
      </c>
      <c r="E7" s="23">
        <v>4.1359</v>
      </c>
      <c r="F7" s="76" t="s">
        <v>101</v>
      </c>
      <c r="G7" s="24" t="s">
        <v>102</v>
      </c>
      <c r="H7" s="24"/>
      <c r="I7" s="24" t="s">
        <v>103</v>
      </c>
      <c r="J7" s="24"/>
      <c r="K7" s="24" t="s">
        <v>88</v>
      </c>
      <c r="L7" s="25">
        <v>50000.0</v>
      </c>
      <c r="M7" s="23">
        <v>4.1359</v>
      </c>
      <c r="N7" s="26">
        <v>12089.0</v>
      </c>
      <c r="O7" s="78">
        <f t="shared" si="2"/>
        <v>12089</v>
      </c>
      <c r="P7" s="24" t="s">
        <v>100</v>
      </c>
      <c r="Q7" s="23">
        <f t="shared" si="1"/>
        <v>0</v>
      </c>
      <c r="R7" s="25">
        <f>Q7*'IN3'!$N7</f>
        <v>0</v>
      </c>
      <c r="S7" s="28">
        <v>0.02</v>
      </c>
      <c r="T7" s="25">
        <f>+'IN3'!$L7*'IN3'!$S7</f>
        <v>1000</v>
      </c>
      <c r="U7" s="28">
        <v>0.0</v>
      </c>
      <c r="V7" s="28">
        <v>0.2</v>
      </c>
      <c r="W7" s="24" t="s">
        <v>39</v>
      </c>
      <c r="X7" s="28"/>
      <c r="Y7" s="24"/>
      <c r="Z7" s="24"/>
      <c r="AA7" s="24"/>
      <c r="AB7" s="30"/>
      <c r="AC7" s="30"/>
      <c r="AD7" s="30"/>
      <c r="AE7" s="31">
        <v>0.02</v>
      </c>
      <c r="AF7" s="32">
        <f>+AE7*'IN3'!$L7</f>
        <v>1000</v>
      </c>
      <c r="AG7" s="33">
        <v>0.0</v>
      </c>
      <c r="AH7" s="32">
        <f>+AG7*'IN3'!$N7</f>
        <v>0</v>
      </c>
      <c r="AI7" s="30"/>
      <c r="AJ7" s="31">
        <v>0.0</v>
      </c>
      <c r="AK7" s="32">
        <f>+AJ7*'IN3'!$L7</f>
        <v>0</v>
      </c>
      <c r="AL7" s="31">
        <v>0.0</v>
      </c>
      <c r="AM7" s="34" t="s">
        <v>39</v>
      </c>
      <c r="AN7" s="31"/>
      <c r="AO7" s="34"/>
      <c r="AP7" s="33">
        <v>0.0</v>
      </c>
      <c r="AQ7" s="32">
        <f>+AP7*'IN3'!$N7</f>
        <v>0</v>
      </c>
      <c r="AR7" s="30"/>
      <c r="AS7" s="34" t="s">
        <v>90</v>
      </c>
      <c r="AT7" s="31">
        <v>0.01</v>
      </c>
      <c r="AU7" s="32">
        <f>+AT7*'IN3'!$L7</f>
        <v>500</v>
      </c>
      <c r="AV7" s="31">
        <v>0.085</v>
      </c>
      <c r="AW7" s="34" t="s">
        <v>39</v>
      </c>
      <c r="AX7" s="31"/>
      <c r="AY7" s="34"/>
      <c r="AZ7" s="33">
        <v>0.0</v>
      </c>
      <c r="BA7" s="32">
        <f>+AZ7*'IN3'!$N7</f>
        <v>0</v>
      </c>
      <c r="BB7" s="30"/>
      <c r="BC7" s="34" t="s">
        <v>95</v>
      </c>
      <c r="BD7" s="31">
        <v>0.01</v>
      </c>
      <c r="BE7" s="32">
        <f>+BD7*'IN3'!$L7</f>
        <v>500</v>
      </c>
      <c r="BF7" s="31">
        <v>0.0</v>
      </c>
      <c r="BG7" s="34" t="s">
        <v>39</v>
      </c>
      <c r="BH7" s="31"/>
      <c r="BI7" s="34"/>
      <c r="BJ7" s="33">
        <v>0.0</v>
      </c>
      <c r="BK7" s="32">
        <f>+BJ7*'IN3'!$N7</f>
        <v>0</v>
      </c>
      <c r="BL7" s="30"/>
      <c r="BM7" s="36">
        <f>'IN3'!$V7-AV7-BF7-AL7</f>
        <v>0.115</v>
      </c>
      <c r="BN7" s="77">
        <f>'IN3'!$S7-AJ7-AT7-BD7</f>
        <v>0</v>
      </c>
    </row>
    <row r="8" ht="28.5" customHeight="1">
      <c r="A8" s="74"/>
      <c r="B8" s="75">
        <v>9.0</v>
      </c>
      <c r="C8" s="22" t="s">
        <v>84</v>
      </c>
      <c r="D8" s="22" t="s">
        <v>85</v>
      </c>
      <c r="E8" s="23">
        <v>4.1359</v>
      </c>
      <c r="F8" s="76" t="s">
        <v>104</v>
      </c>
      <c r="G8" s="24" t="s">
        <v>102</v>
      </c>
      <c r="H8" s="24"/>
      <c r="I8" s="24" t="s">
        <v>105</v>
      </c>
      <c r="J8" s="79" t="s">
        <v>106</v>
      </c>
      <c r="K8" s="24" t="s">
        <v>88</v>
      </c>
      <c r="L8" s="25">
        <v>50000.0</v>
      </c>
      <c r="M8" s="23">
        <v>4.1359</v>
      </c>
      <c r="N8" s="26">
        <v>12089.0</v>
      </c>
      <c r="O8" s="78">
        <f t="shared" si="2"/>
        <v>12089</v>
      </c>
      <c r="P8" s="24" t="s">
        <v>100</v>
      </c>
      <c r="Q8" s="23">
        <f t="shared" si="1"/>
        <v>0</v>
      </c>
      <c r="R8" s="25">
        <f>Q8*'IN3'!$N8</f>
        <v>0</v>
      </c>
      <c r="S8" s="28">
        <v>0.02</v>
      </c>
      <c r="T8" s="25">
        <f>+'IN3'!$L8*'IN3'!$S8</f>
        <v>1000</v>
      </c>
      <c r="U8" s="28">
        <v>0.0</v>
      </c>
      <c r="V8" s="28">
        <v>0.2</v>
      </c>
      <c r="W8" s="24" t="s">
        <v>39</v>
      </c>
      <c r="X8" s="28"/>
      <c r="Y8" s="24"/>
      <c r="Z8" s="24"/>
      <c r="AA8" s="24"/>
      <c r="AB8" s="30"/>
      <c r="AC8" s="30"/>
      <c r="AD8" s="30"/>
      <c r="AE8" s="31">
        <v>0.02</v>
      </c>
      <c r="AF8" s="32">
        <f>+AE8*'IN3'!$L8</f>
        <v>1000</v>
      </c>
      <c r="AG8" s="33">
        <v>0.0</v>
      </c>
      <c r="AH8" s="32">
        <f>+AG8*'IN3'!$N8</f>
        <v>0</v>
      </c>
      <c r="AI8" s="30"/>
      <c r="AJ8" s="31">
        <v>0.0</v>
      </c>
      <c r="AK8" s="32">
        <f>+AJ8*'IN3'!$L8</f>
        <v>0</v>
      </c>
      <c r="AL8" s="31">
        <v>0.0</v>
      </c>
      <c r="AM8" s="34" t="s">
        <v>39</v>
      </c>
      <c r="AN8" s="31"/>
      <c r="AO8" s="34"/>
      <c r="AP8" s="33">
        <v>0.0</v>
      </c>
      <c r="AQ8" s="32">
        <f>+AP8*'IN3'!$N8</f>
        <v>0</v>
      </c>
      <c r="AR8" s="30"/>
      <c r="AS8" s="34" t="s">
        <v>90</v>
      </c>
      <c r="AT8" s="31">
        <v>0.01</v>
      </c>
      <c r="AU8" s="32">
        <f>+AT8*'IN3'!$L8</f>
        <v>500</v>
      </c>
      <c r="AV8" s="31">
        <v>0.085</v>
      </c>
      <c r="AW8" s="34" t="s">
        <v>39</v>
      </c>
      <c r="AX8" s="31"/>
      <c r="AY8" s="34"/>
      <c r="AZ8" s="33">
        <v>0.0</v>
      </c>
      <c r="BA8" s="32">
        <f>+AZ8*'IN3'!$N8</f>
        <v>0</v>
      </c>
      <c r="BB8" s="30"/>
      <c r="BC8" s="34" t="s">
        <v>95</v>
      </c>
      <c r="BD8" s="31">
        <v>0.01</v>
      </c>
      <c r="BE8" s="32">
        <f>+BD8*'IN3'!$L8</f>
        <v>500</v>
      </c>
      <c r="BF8" s="31">
        <v>0.0</v>
      </c>
      <c r="BG8" s="34" t="s">
        <v>39</v>
      </c>
      <c r="BH8" s="31"/>
      <c r="BI8" s="34"/>
      <c r="BJ8" s="33">
        <v>0.0</v>
      </c>
      <c r="BK8" s="32">
        <f>+BJ8*'IN3'!$N8</f>
        <v>0</v>
      </c>
      <c r="BL8" s="30"/>
      <c r="BM8" s="36">
        <f>'IN3'!$V8-AV8-BF8-AL8</f>
        <v>0.115</v>
      </c>
      <c r="BN8" s="77">
        <f>'IN3'!$S8-AJ8-AT8-BD8</f>
        <v>0</v>
      </c>
    </row>
    <row r="9" ht="28.5" customHeight="1">
      <c r="A9" s="74"/>
      <c r="B9" s="75">
        <v>10.0</v>
      </c>
      <c r="C9" s="22" t="s">
        <v>84</v>
      </c>
      <c r="D9" s="22" t="s">
        <v>85</v>
      </c>
      <c r="E9" s="23">
        <v>4.1359</v>
      </c>
      <c r="F9" s="76" t="s">
        <v>107</v>
      </c>
      <c r="G9" s="24"/>
      <c r="H9" s="24"/>
      <c r="I9" s="24"/>
      <c r="J9" s="27" t="s">
        <v>87</v>
      </c>
      <c r="K9" s="24" t="s">
        <v>88</v>
      </c>
      <c r="L9" s="25">
        <v>500000.0</v>
      </c>
      <c r="M9" s="23">
        <v>8.2718</v>
      </c>
      <c r="N9" s="26">
        <v>60446.0</v>
      </c>
      <c r="O9" s="27">
        <v>0.0</v>
      </c>
      <c r="P9" s="24" t="s">
        <v>108</v>
      </c>
      <c r="Q9" s="23">
        <f t="shared" si="1"/>
        <v>4.1359</v>
      </c>
      <c r="R9" s="25">
        <f>Q9*'IN3'!$N9</f>
        <v>249998.6114</v>
      </c>
      <c r="S9" s="28">
        <v>0.04</v>
      </c>
      <c r="T9" s="25">
        <f>+'IN3'!$L9*'IN3'!$S9</f>
        <v>20000</v>
      </c>
      <c r="U9" s="28">
        <v>0.0</v>
      </c>
      <c r="V9" s="28">
        <v>0.2</v>
      </c>
      <c r="W9" s="24" t="s">
        <v>39</v>
      </c>
      <c r="X9" s="28"/>
      <c r="Y9" s="24"/>
      <c r="Z9" s="54"/>
      <c r="AA9" s="55"/>
      <c r="AB9" s="30"/>
      <c r="AC9" s="30"/>
      <c r="AD9" s="30"/>
      <c r="AE9" s="31">
        <v>0.0</v>
      </c>
      <c r="AF9" s="32">
        <f>+AE9*'IN3'!$L9</f>
        <v>0</v>
      </c>
      <c r="AG9" s="33">
        <v>0.0</v>
      </c>
      <c r="AH9" s="32">
        <f>+AG9*'IN3'!$N9</f>
        <v>0</v>
      </c>
      <c r="AI9" s="30"/>
      <c r="AJ9" s="31">
        <v>0.0</v>
      </c>
      <c r="AK9" s="32">
        <f>+AJ9*'IN3'!$L9</f>
        <v>0</v>
      </c>
      <c r="AL9" s="31">
        <v>0.0</v>
      </c>
      <c r="AM9" s="34" t="s">
        <v>39</v>
      </c>
      <c r="AN9" s="31"/>
      <c r="AO9" s="34"/>
      <c r="AP9" s="33">
        <v>0.0</v>
      </c>
      <c r="AQ9" s="32">
        <f>+AP9*'IN3'!$N9</f>
        <v>0</v>
      </c>
      <c r="AR9" s="30"/>
      <c r="AS9" s="34" t="s">
        <v>90</v>
      </c>
      <c r="AT9" s="31">
        <v>0.01</v>
      </c>
      <c r="AU9" s="32">
        <f>+AT9*'IN3'!$L9</f>
        <v>5000</v>
      </c>
      <c r="AV9" s="31">
        <v>0.085</v>
      </c>
      <c r="AW9" s="34" t="s">
        <v>39</v>
      </c>
      <c r="AX9" s="31"/>
      <c r="AY9" s="34"/>
      <c r="AZ9" s="33">
        <f>Q9-AP9-BJ9</f>
        <v>1.24077</v>
      </c>
      <c r="BA9" s="32">
        <f>+AZ9*'IN3'!$N9</f>
        <v>74999.58342</v>
      </c>
      <c r="BB9" s="30"/>
      <c r="BC9" s="34" t="s">
        <v>91</v>
      </c>
      <c r="BD9" s="31">
        <f>2%+1%</f>
        <v>0.03</v>
      </c>
      <c r="BE9" s="32">
        <f>+BD9*'IN3'!$L9</f>
        <v>15000</v>
      </c>
      <c r="BF9" s="31">
        <v>0.0</v>
      </c>
      <c r="BG9" s="34" t="s">
        <v>39</v>
      </c>
      <c r="BH9" s="31"/>
      <c r="BI9" s="34"/>
      <c r="BJ9" s="33">
        <v>2.89513</v>
      </c>
      <c r="BK9" s="32">
        <f>+BJ9*'IN3'!$N9</f>
        <v>174999.028</v>
      </c>
      <c r="BL9" s="30"/>
      <c r="BM9" s="36">
        <f>'IN3'!$V9-AV9-BF9-AL9</f>
        <v>0.115</v>
      </c>
      <c r="BN9" s="77">
        <f>'IN3'!$S9-AJ9-AT9-BD9</f>
        <v>0</v>
      </c>
    </row>
    <row r="10" ht="28.5" customHeight="1">
      <c r="A10" s="74"/>
      <c r="B10" s="75">
        <v>11.0</v>
      </c>
      <c r="C10" s="22" t="s">
        <v>84</v>
      </c>
      <c r="D10" s="22" t="s">
        <v>85</v>
      </c>
      <c r="E10" s="23">
        <v>4.1359</v>
      </c>
      <c r="F10" s="76" t="s">
        <v>109</v>
      </c>
      <c r="G10" s="24" t="s">
        <v>110</v>
      </c>
      <c r="H10" s="24"/>
      <c r="I10" s="24" t="s">
        <v>111</v>
      </c>
      <c r="J10" s="24"/>
      <c r="K10" s="24" t="s">
        <v>88</v>
      </c>
      <c r="L10" s="25">
        <v>50000.0</v>
      </c>
      <c r="M10" s="23">
        <v>4.1359</v>
      </c>
      <c r="N10" s="26">
        <v>12089.0</v>
      </c>
      <c r="O10" s="78">
        <f t="shared" ref="O10:O12" si="3">N10</f>
        <v>12089</v>
      </c>
      <c r="P10" s="24" t="s">
        <v>100</v>
      </c>
      <c r="Q10" s="23">
        <f t="shared" si="1"/>
        <v>0</v>
      </c>
      <c r="R10" s="25">
        <f>Q10*'IN3'!$N10</f>
        <v>0</v>
      </c>
      <c r="S10" s="28">
        <v>0.02</v>
      </c>
      <c r="T10" s="25">
        <f>+'IN3'!$L10*'IN3'!$S10</f>
        <v>1000</v>
      </c>
      <c r="U10" s="28">
        <v>0.0</v>
      </c>
      <c r="V10" s="28">
        <v>0.2</v>
      </c>
      <c r="W10" s="24" t="s">
        <v>39</v>
      </c>
      <c r="X10" s="28"/>
      <c r="Y10" s="24"/>
      <c r="Z10" s="54"/>
      <c r="AA10" s="55"/>
      <c r="AB10" s="30"/>
      <c r="AC10" s="30"/>
      <c r="AD10" s="30"/>
      <c r="AE10" s="31">
        <v>0.02</v>
      </c>
      <c r="AF10" s="32">
        <f>+AE10*'IN3'!$L10</f>
        <v>1000</v>
      </c>
      <c r="AG10" s="33">
        <v>0.0</v>
      </c>
      <c r="AH10" s="32">
        <f>+AG10*'IN3'!$N10</f>
        <v>0</v>
      </c>
      <c r="AI10" s="30"/>
      <c r="AJ10" s="31">
        <v>0.0</v>
      </c>
      <c r="AK10" s="32">
        <f>+AJ10*'IN3'!$L10</f>
        <v>0</v>
      </c>
      <c r="AL10" s="31">
        <v>0.0</v>
      </c>
      <c r="AM10" s="34" t="s">
        <v>39</v>
      </c>
      <c r="AN10" s="31"/>
      <c r="AO10" s="34"/>
      <c r="AP10" s="33">
        <v>0.0</v>
      </c>
      <c r="AQ10" s="32">
        <f>+AP10*'IN3'!$N10</f>
        <v>0</v>
      </c>
      <c r="AR10" s="30"/>
      <c r="AS10" s="34" t="s">
        <v>90</v>
      </c>
      <c r="AT10" s="31">
        <v>0.01</v>
      </c>
      <c r="AU10" s="32">
        <f>+AT10*'IN3'!$L10</f>
        <v>500</v>
      </c>
      <c r="AV10" s="31">
        <v>0.085</v>
      </c>
      <c r="AW10" s="34" t="s">
        <v>39</v>
      </c>
      <c r="AX10" s="31"/>
      <c r="AY10" s="34"/>
      <c r="AZ10" s="33">
        <v>0.0</v>
      </c>
      <c r="BA10" s="32">
        <f>+AZ10*'IN3'!$N10</f>
        <v>0</v>
      </c>
      <c r="BB10" s="30"/>
      <c r="BC10" s="34" t="s">
        <v>95</v>
      </c>
      <c r="BD10" s="31">
        <v>0.01</v>
      </c>
      <c r="BE10" s="32">
        <f>+BD10*'IN3'!$L10</f>
        <v>500</v>
      </c>
      <c r="BF10" s="31">
        <v>0.0</v>
      </c>
      <c r="BG10" s="34" t="s">
        <v>39</v>
      </c>
      <c r="BH10" s="31"/>
      <c r="BI10" s="34"/>
      <c r="BJ10" s="33">
        <v>0.0</v>
      </c>
      <c r="BK10" s="32">
        <f>+BJ10*'IN3'!$N10</f>
        <v>0</v>
      </c>
      <c r="BL10" s="30"/>
      <c r="BM10" s="36">
        <f>'IN3'!$V10-AV10-BF10-AL10</f>
        <v>0.115</v>
      </c>
      <c r="BN10" s="77">
        <f>'IN3'!$S10-AJ10-AT10-BD10</f>
        <v>0</v>
      </c>
    </row>
    <row r="11" ht="21.75" customHeight="1">
      <c r="A11" s="74"/>
      <c r="B11" s="80">
        <v>12.0</v>
      </c>
      <c r="C11" s="22" t="s">
        <v>84</v>
      </c>
      <c r="D11" s="81" t="s">
        <v>112</v>
      </c>
      <c r="E11" s="23">
        <f>M3</f>
        <v>8.2718</v>
      </c>
      <c r="F11" s="76" t="s">
        <v>113</v>
      </c>
      <c r="G11" s="82" t="s">
        <v>114</v>
      </c>
      <c r="H11" s="83"/>
      <c r="I11" s="82" t="s">
        <v>115</v>
      </c>
      <c r="J11" s="83"/>
      <c r="K11" s="82" t="s">
        <v>88</v>
      </c>
      <c r="L11" s="84">
        <v>500000.0</v>
      </c>
      <c r="M11" s="23">
        <v>8.2718</v>
      </c>
      <c r="N11" s="26">
        <v>60446.0</v>
      </c>
      <c r="O11" s="78">
        <f t="shared" si="3"/>
        <v>60446</v>
      </c>
      <c r="P11" s="85">
        <v>45661.0</v>
      </c>
      <c r="Q11" s="23">
        <f t="shared" si="1"/>
        <v>0</v>
      </c>
      <c r="R11" s="25">
        <f>Q11*'IN3'!$N11</f>
        <v>0</v>
      </c>
      <c r="S11" s="86">
        <v>0.0</v>
      </c>
      <c r="T11" s="25">
        <f>+'IN3'!$L11*'IN3'!$S11</f>
        <v>0</v>
      </c>
      <c r="U11" s="28">
        <v>0.0</v>
      </c>
      <c r="V11" s="28">
        <v>0.2</v>
      </c>
      <c r="W11" s="24" t="s">
        <v>39</v>
      </c>
      <c r="X11" s="83"/>
      <c r="Y11" s="83"/>
      <c r="Z11" s="87"/>
      <c r="AA11" s="88"/>
      <c r="AB11" s="74"/>
      <c r="AC11" s="74"/>
      <c r="AD11" s="74"/>
      <c r="AE11" s="89"/>
      <c r="AF11" s="89"/>
      <c r="AG11" s="89"/>
      <c r="AH11" s="89"/>
      <c r="AI11" s="74"/>
      <c r="AJ11" s="89"/>
      <c r="AK11" s="89"/>
      <c r="AL11" s="89"/>
      <c r="AM11" s="89"/>
      <c r="AN11" s="89"/>
      <c r="AO11" s="89"/>
      <c r="AP11" s="89"/>
      <c r="AQ11" s="89"/>
      <c r="AR11" s="74"/>
      <c r="AS11" s="89"/>
      <c r="AT11" s="89"/>
      <c r="AU11" s="89"/>
      <c r="AV11" s="89"/>
      <c r="AW11" s="89"/>
      <c r="AX11" s="89"/>
      <c r="AY11" s="89"/>
      <c r="AZ11" s="89"/>
      <c r="BA11" s="89"/>
      <c r="BB11" s="74"/>
      <c r="BC11" s="89"/>
      <c r="BD11" s="89"/>
      <c r="BE11" s="89"/>
      <c r="BF11" s="89"/>
      <c r="BG11" s="89"/>
      <c r="BH11" s="89"/>
      <c r="BI11" s="89"/>
      <c r="BJ11" s="89"/>
      <c r="BK11" s="89"/>
      <c r="BL11" s="74"/>
      <c r="BM11" s="74"/>
      <c r="BN11" s="90"/>
    </row>
    <row r="12" ht="21.75" customHeight="1">
      <c r="A12" s="74"/>
      <c r="B12" s="80">
        <v>13.0</v>
      </c>
      <c r="C12" s="22" t="s">
        <v>84</v>
      </c>
      <c r="D12" s="81" t="s">
        <v>112</v>
      </c>
      <c r="E12" s="23">
        <f>M9</f>
        <v>8.2718</v>
      </c>
      <c r="F12" s="76" t="s">
        <v>116</v>
      </c>
      <c r="G12" s="82" t="s">
        <v>114</v>
      </c>
      <c r="H12" s="83"/>
      <c r="I12" s="82" t="s">
        <v>115</v>
      </c>
      <c r="J12" s="83"/>
      <c r="K12" s="82" t="s">
        <v>88</v>
      </c>
      <c r="L12" s="84">
        <v>500000.0</v>
      </c>
      <c r="M12" s="23">
        <v>8.2718</v>
      </c>
      <c r="N12" s="26">
        <v>60446.0</v>
      </c>
      <c r="O12" s="78">
        <f t="shared" si="3"/>
        <v>60446</v>
      </c>
      <c r="P12" s="85">
        <v>45661.0</v>
      </c>
      <c r="Q12" s="23">
        <f t="shared" si="1"/>
        <v>0</v>
      </c>
      <c r="R12" s="25">
        <f>Q12*'IN3'!$N12</f>
        <v>0</v>
      </c>
      <c r="S12" s="86">
        <v>0.0</v>
      </c>
      <c r="T12" s="25">
        <f>+'IN3'!$L12*'IN3'!$S12</f>
        <v>0</v>
      </c>
      <c r="U12" s="28">
        <v>0.0</v>
      </c>
      <c r="V12" s="28">
        <v>0.2</v>
      </c>
      <c r="W12" s="24" t="s">
        <v>39</v>
      </c>
      <c r="X12" s="83"/>
      <c r="Y12" s="83"/>
      <c r="Z12" s="87"/>
      <c r="AA12" s="88"/>
      <c r="AB12" s="74"/>
      <c r="AC12" s="74"/>
      <c r="AD12" s="74"/>
      <c r="AE12" s="89"/>
      <c r="AF12" s="89"/>
      <c r="AG12" s="89"/>
      <c r="AH12" s="89"/>
      <c r="AI12" s="74"/>
      <c r="AJ12" s="89"/>
      <c r="AK12" s="89"/>
      <c r="AL12" s="89"/>
      <c r="AM12" s="89"/>
      <c r="AN12" s="89"/>
      <c r="AO12" s="89"/>
      <c r="AP12" s="89"/>
      <c r="AQ12" s="89"/>
      <c r="AR12" s="74"/>
      <c r="AS12" s="89"/>
      <c r="AT12" s="89"/>
      <c r="AU12" s="89"/>
      <c r="AV12" s="89"/>
      <c r="AW12" s="89"/>
      <c r="AX12" s="89"/>
      <c r="AY12" s="89"/>
      <c r="AZ12" s="89"/>
      <c r="BA12" s="89"/>
      <c r="BB12" s="74"/>
      <c r="BC12" s="89"/>
      <c r="BD12" s="89"/>
      <c r="BE12" s="89"/>
      <c r="BF12" s="89"/>
      <c r="BG12" s="89"/>
      <c r="BH12" s="89"/>
      <c r="BI12" s="89"/>
      <c r="BJ12" s="89"/>
      <c r="BK12" s="89"/>
      <c r="BL12" s="74"/>
      <c r="BM12" s="74"/>
      <c r="BN12" s="90"/>
    </row>
    <row r="13" ht="21.75" customHeight="1">
      <c r="A13" s="59"/>
      <c r="B13" s="91"/>
      <c r="C13" s="92" t="s">
        <v>41</v>
      </c>
      <c r="D13" s="93"/>
      <c r="E13" s="93"/>
      <c r="F13" s="93"/>
      <c r="G13" s="93"/>
      <c r="H13" s="93"/>
      <c r="I13" s="93"/>
      <c r="J13" s="93"/>
      <c r="K13" s="93"/>
      <c r="L13" s="94">
        <f>SUBTOTAL(109,'IN3'!$L$3:$L$10)</f>
        <v>2250000</v>
      </c>
      <c r="M13" s="93"/>
      <c r="N13" s="95">
        <f>SUBTOTAL(109,'IN3'!$N$3:$N$12)</f>
        <v>544013</v>
      </c>
      <c r="O13" s="95">
        <f>SUBTOTAL(109,'IN3'!$O$3:$O$12)</f>
        <v>302229</v>
      </c>
      <c r="P13" s="93"/>
      <c r="Q13" s="93"/>
      <c r="R13" s="94">
        <f>SUBTOTAL(109,'IN3'!$R$3:$R$10)</f>
        <v>499997.2228</v>
      </c>
      <c r="S13" s="93"/>
      <c r="T13" s="94">
        <f>SUBTOTAL(109,'IN3'!$T$3:$T$10)</f>
        <v>65000</v>
      </c>
      <c r="U13" s="94"/>
      <c r="V13" s="93"/>
      <c r="W13" s="93"/>
      <c r="X13" s="93"/>
      <c r="Y13" s="93"/>
      <c r="Z13" s="96"/>
      <c r="AA13" s="97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98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46">
        <f>+(R15+T15)/'IN3'!$L$13</f>
        <v>-0.002222222222</v>
      </c>
      <c r="M15" s="74"/>
      <c r="N15" s="74"/>
      <c r="O15" s="74"/>
      <c r="P15" s="74"/>
      <c r="Q15" s="74"/>
      <c r="R15" s="47">
        <f>+SUM('IN3'!$R$3:$R$10)-SUM(BA3:BA10)-SUM(BK3:BL10)</f>
        <v>0</v>
      </c>
      <c r="S15" s="74"/>
      <c r="T15" s="47">
        <f>+SUM('IN3'!$T$3:$T$10)-SUM(AU3:AU10)-SUM(BE3:BE10)-SUM(AF3:AF10)</f>
        <v>-5000</v>
      </c>
      <c r="U15" s="47"/>
      <c r="V15" s="48">
        <f>SUMPRODUCT(V3:V10,L3:L10)/SUM(L3:L10)</f>
        <v>0.2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49">
        <f>+R15/'IN3'!$R$13</f>
        <v>0</v>
      </c>
      <c r="S16" s="74"/>
      <c r="T16" s="56">
        <f>+T15/'IN3'!$T$13</f>
        <v>-0.07692307692</v>
      </c>
      <c r="U16" s="49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99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90"/>
    </row>
    <row r="1001" ht="14.25" customHeight="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  <c r="AS1001" s="74"/>
      <c r="AT1001" s="74"/>
      <c r="AU1001" s="74"/>
      <c r="AV1001" s="74"/>
      <c r="AW1001" s="74"/>
      <c r="AX1001" s="74"/>
      <c r="AY1001" s="74"/>
      <c r="AZ1001" s="74"/>
      <c r="BA1001" s="74"/>
      <c r="BB1001" s="74"/>
      <c r="BC1001" s="74"/>
      <c r="BD1001" s="74"/>
      <c r="BE1001" s="74"/>
      <c r="BF1001" s="74"/>
      <c r="BG1001" s="74"/>
      <c r="BH1001" s="74"/>
      <c r="BI1001" s="74"/>
      <c r="BJ1001" s="74"/>
      <c r="BK1001" s="74"/>
      <c r="BL1001" s="74"/>
      <c r="BM1001" s="74"/>
      <c r="BN1001" s="90"/>
    </row>
  </sheetData>
  <mergeCells count="4">
    <mergeCell ref="AJ1:AQ1"/>
    <mergeCell ref="AT1:BA1"/>
    <mergeCell ref="BD1:BK1"/>
    <mergeCell ref="BM1:BN1"/>
  </mergeCells>
  <conditionalFormatting sqref="BM3:B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6.57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9.14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min="25" max="25" width="38.43"/>
    <col customWidth="1" min="26" max="26" width="0.86"/>
    <col customWidth="1" min="27" max="27" width="13.71"/>
    <col customWidth="1" min="28" max="28" width="0.86"/>
    <col customWidth="1" min="29" max="29" width="14.71"/>
    <col customWidth="1" min="30" max="30" width="18.14"/>
    <col customWidth="1" min="31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4" width="14.71"/>
    <col customWidth="1" min="45" max="45" width="19.29"/>
    <col customWidth="1" min="46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6.43"/>
    <col customWidth="1" min="56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" t="s">
        <v>42</v>
      </c>
      <c r="AI1" s="3"/>
      <c r="AJ1" s="3"/>
      <c r="AK1" s="3"/>
      <c r="AL1" s="3"/>
      <c r="AM1" s="3"/>
      <c r="AN1" s="3"/>
      <c r="AO1" s="3"/>
      <c r="AP1" s="59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59"/>
      <c r="BA1" s="60"/>
      <c r="BB1" s="5" t="s">
        <v>2</v>
      </c>
      <c r="BC1" s="3"/>
      <c r="BD1" s="3"/>
      <c r="BE1" s="3"/>
      <c r="BF1" s="3"/>
      <c r="BG1" s="3"/>
      <c r="BH1" s="3"/>
      <c r="BI1" s="3"/>
      <c r="BJ1" s="59"/>
      <c r="BK1" s="6" t="s">
        <v>3</v>
      </c>
      <c r="BL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26</v>
      </c>
      <c r="Y2" s="64" t="s">
        <v>27</v>
      </c>
      <c r="Z2" s="66"/>
      <c r="AA2" s="67"/>
      <c r="AB2" s="66"/>
      <c r="AC2" s="68" t="s">
        <v>28</v>
      </c>
      <c r="AD2" s="68" t="s">
        <v>29</v>
      </c>
      <c r="AE2" s="68" t="s">
        <v>30</v>
      </c>
      <c r="AF2" s="68" t="s">
        <v>31</v>
      </c>
      <c r="AG2" s="66"/>
      <c r="AH2" s="69" t="s">
        <v>20</v>
      </c>
      <c r="AI2" s="69" t="s">
        <v>21</v>
      </c>
      <c r="AJ2" s="69" t="s">
        <v>22</v>
      </c>
      <c r="AK2" s="69" t="s">
        <v>23</v>
      </c>
      <c r="AL2" s="69" t="s">
        <v>24</v>
      </c>
      <c r="AM2" s="69" t="s">
        <v>25</v>
      </c>
      <c r="AN2" s="69" t="s">
        <v>18</v>
      </c>
      <c r="AO2" s="69" t="s">
        <v>19</v>
      </c>
      <c r="AP2" s="66"/>
      <c r="AQ2" s="70" t="s">
        <v>32</v>
      </c>
      <c r="AR2" s="71" t="s">
        <v>20</v>
      </c>
      <c r="AS2" s="71" t="s">
        <v>21</v>
      </c>
      <c r="AT2" s="71" t="s">
        <v>22</v>
      </c>
      <c r="AU2" s="71" t="s">
        <v>23</v>
      </c>
      <c r="AV2" s="71" t="s">
        <v>24</v>
      </c>
      <c r="AW2" s="71" t="s">
        <v>25</v>
      </c>
      <c r="AX2" s="71" t="s">
        <v>18</v>
      </c>
      <c r="AY2" s="71" t="s">
        <v>19</v>
      </c>
      <c r="AZ2" s="66"/>
      <c r="BA2" s="72" t="s">
        <v>32</v>
      </c>
      <c r="BB2" s="73" t="s">
        <v>20</v>
      </c>
      <c r="BC2" s="73" t="s">
        <v>21</v>
      </c>
      <c r="BD2" s="73" t="s">
        <v>22</v>
      </c>
      <c r="BE2" s="73" t="s">
        <v>23</v>
      </c>
      <c r="BF2" s="73" t="s">
        <v>24</v>
      </c>
      <c r="BG2" s="73" t="s">
        <v>25</v>
      </c>
      <c r="BH2" s="73" t="s">
        <v>18</v>
      </c>
      <c r="BI2" s="73" t="s">
        <v>19</v>
      </c>
      <c r="BJ2" s="66"/>
      <c r="BK2" s="66" t="s">
        <v>33</v>
      </c>
      <c r="BL2" s="66" t="s">
        <v>33</v>
      </c>
    </row>
    <row r="3" ht="28.5" customHeight="1">
      <c r="A3" s="74"/>
      <c r="B3" s="75">
        <v>1.0</v>
      </c>
      <c r="C3" s="22" t="s">
        <v>117</v>
      </c>
      <c r="D3" s="22"/>
      <c r="E3" s="100">
        <v>1.0E-5</v>
      </c>
      <c r="F3" s="24"/>
      <c r="G3" s="24"/>
      <c r="H3" s="24"/>
      <c r="I3" s="27" t="s">
        <v>118</v>
      </c>
      <c r="J3" s="24" t="s">
        <v>119</v>
      </c>
      <c r="K3" s="101">
        <f>L3*M3</f>
        <v>1.5</v>
      </c>
      <c r="L3" s="100">
        <v>1.0E-5</v>
      </c>
      <c r="M3" s="78">
        <v>150000.0</v>
      </c>
      <c r="N3" s="27" t="s">
        <v>120</v>
      </c>
      <c r="O3" s="23">
        <f t="shared" ref="O3:O5" si="1">L3-E3</f>
        <v>0</v>
      </c>
      <c r="P3" s="25">
        <f>O3*'IN4'!$M3</f>
        <v>0</v>
      </c>
      <c r="Q3" s="28">
        <v>0.0</v>
      </c>
      <c r="R3" s="25">
        <f>+'IN4'!$K3*'IN4'!$Q3</f>
        <v>0</v>
      </c>
      <c r="S3" s="28">
        <v>0.0</v>
      </c>
      <c r="T3" s="28">
        <v>0.0</v>
      </c>
      <c r="U3" s="24" t="s">
        <v>39</v>
      </c>
      <c r="V3" s="28"/>
      <c r="W3" s="24"/>
      <c r="X3" s="102"/>
      <c r="Y3" s="24"/>
      <c r="Z3" s="30"/>
      <c r="AA3" s="30"/>
      <c r="AB3" s="30"/>
      <c r="AC3" s="31">
        <v>0.0</v>
      </c>
      <c r="AD3" s="32">
        <f>+AC3*'IN4'!$K3</f>
        <v>0</v>
      </c>
      <c r="AE3" s="33">
        <v>0.0</v>
      </c>
      <c r="AF3" s="32">
        <f>+AE3*'IN4'!$M3</f>
        <v>0</v>
      </c>
      <c r="AG3" s="30"/>
      <c r="AH3" s="31">
        <v>0.0</v>
      </c>
      <c r="AI3" s="32">
        <f>+AH3*'IN4'!$K3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+AN3*'IN4'!$M3</f>
        <v>0</v>
      </c>
      <c r="AP3" s="30"/>
      <c r="AQ3" s="34"/>
      <c r="AR3" s="31">
        <v>0.0</v>
      </c>
      <c r="AS3" s="32">
        <f>+AR3*'IN4'!$K3</f>
        <v>0</v>
      </c>
      <c r="AT3" s="31">
        <v>0.0</v>
      </c>
      <c r="AU3" s="34" t="s">
        <v>39</v>
      </c>
      <c r="AV3" s="31"/>
      <c r="AW3" s="34"/>
      <c r="AX3" s="33">
        <v>0.0</v>
      </c>
      <c r="AY3" s="32">
        <f>+AX3*'IN4'!$M3</f>
        <v>0</v>
      </c>
      <c r="AZ3" s="30"/>
      <c r="BA3" s="34"/>
      <c r="BB3" s="31">
        <v>0.0</v>
      </c>
      <c r="BC3" s="32">
        <f>+BB3*'IN4'!$K3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+BH3*'IN4'!$M3</f>
        <v>0</v>
      </c>
      <c r="BJ3" s="30"/>
      <c r="BK3" s="36">
        <f>'IN4'!$T3-AT3-BD3-AJ3</f>
        <v>0</v>
      </c>
      <c r="BL3" s="77">
        <f>'IN4'!$Q3-AH3-AR3-BB3</f>
        <v>0</v>
      </c>
    </row>
    <row r="4" ht="28.5" customHeight="1">
      <c r="A4" s="74"/>
      <c r="B4" s="75">
        <v>2.0</v>
      </c>
      <c r="C4" s="22" t="s">
        <v>117</v>
      </c>
      <c r="D4" s="22"/>
      <c r="E4" s="100">
        <v>1.0E-5</v>
      </c>
      <c r="F4" s="24"/>
      <c r="G4" s="24"/>
      <c r="H4" s="24"/>
      <c r="I4" s="24"/>
      <c r="J4" s="24" t="s">
        <v>119</v>
      </c>
      <c r="K4" s="25">
        <v>0.0</v>
      </c>
      <c r="L4" s="100">
        <v>1.0E-5</v>
      </c>
      <c r="M4" s="26">
        <v>0.0</v>
      </c>
      <c r="N4" s="24"/>
      <c r="O4" s="23">
        <f t="shared" si="1"/>
        <v>0</v>
      </c>
      <c r="P4" s="25">
        <f>O4*'IN4'!$M4</f>
        <v>0</v>
      </c>
      <c r="Q4" s="28">
        <v>0.0</v>
      </c>
      <c r="R4" s="25">
        <f>+'IN4'!$K4*'IN4'!$Q4</f>
        <v>0</v>
      </c>
      <c r="S4" s="28">
        <v>0.0</v>
      </c>
      <c r="T4" s="28">
        <v>0.0</v>
      </c>
      <c r="U4" s="24" t="s">
        <v>39</v>
      </c>
      <c r="V4" s="28"/>
      <c r="W4" s="24"/>
      <c r="X4" s="24"/>
      <c r="Y4" s="24"/>
      <c r="Z4" s="30"/>
      <c r="AA4" s="30"/>
      <c r="AB4" s="30"/>
      <c r="AC4" s="31">
        <v>0.0</v>
      </c>
      <c r="AD4" s="32">
        <f>+AC4*'IN4'!$K4</f>
        <v>0</v>
      </c>
      <c r="AE4" s="33">
        <v>0.0</v>
      </c>
      <c r="AF4" s="32">
        <f>+AE4*'IN4'!$M4</f>
        <v>0</v>
      </c>
      <c r="AG4" s="30"/>
      <c r="AH4" s="31">
        <v>0.0</v>
      </c>
      <c r="AI4" s="32">
        <f>+AH4*'IN4'!$K4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+AN4*'IN4'!$M4</f>
        <v>0</v>
      </c>
      <c r="AP4" s="30"/>
      <c r="AQ4" s="34"/>
      <c r="AR4" s="31">
        <v>0.0</v>
      </c>
      <c r="AS4" s="32">
        <f>+AR4*'IN4'!$K4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+AX4*'IN4'!$M4</f>
        <v>0</v>
      </c>
      <c r="AZ4" s="30"/>
      <c r="BA4" s="34"/>
      <c r="BB4" s="31">
        <v>0.0</v>
      </c>
      <c r="BC4" s="32">
        <f>+BB4*'IN4'!$K4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+BH4*'IN4'!$M4</f>
        <v>0</v>
      </c>
      <c r="BJ4" s="30"/>
      <c r="BK4" s="36">
        <f>'IN4'!$T4-AT4-BD4-AJ4</f>
        <v>0</v>
      </c>
      <c r="BL4" s="77">
        <f>'IN4'!$Q4-AH4-AR4-BB4</f>
        <v>0</v>
      </c>
    </row>
    <row r="5" ht="28.5" customHeight="1">
      <c r="A5" s="74"/>
      <c r="B5" s="75">
        <v>3.0</v>
      </c>
      <c r="C5" s="22" t="s">
        <v>117</v>
      </c>
      <c r="D5" s="22"/>
      <c r="E5" s="100">
        <v>1.0E-5</v>
      </c>
      <c r="F5" s="24"/>
      <c r="G5" s="24"/>
      <c r="H5" s="24"/>
      <c r="I5" s="24"/>
      <c r="J5" s="24" t="s">
        <v>119</v>
      </c>
      <c r="K5" s="25">
        <v>0.0</v>
      </c>
      <c r="L5" s="100">
        <v>1.0E-5</v>
      </c>
      <c r="M5" s="26">
        <v>0.0</v>
      </c>
      <c r="N5" s="24"/>
      <c r="O5" s="23">
        <f t="shared" si="1"/>
        <v>0</v>
      </c>
      <c r="P5" s="25">
        <f>O5*'IN4'!$M5</f>
        <v>0</v>
      </c>
      <c r="Q5" s="28">
        <v>0.0</v>
      </c>
      <c r="R5" s="25">
        <f>+'IN4'!$K5*'IN4'!$Q5</f>
        <v>0</v>
      </c>
      <c r="S5" s="28">
        <v>0.0</v>
      </c>
      <c r="T5" s="28">
        <v>0.0</v>
      </c>
      <c r="U5" s="24" t="s">
        <v>39</v>
      </c>
      <c r="V5" s="28"/>
      <c r="W5" s="24"/>
      <c r="X5" s="24"/>
      <c r="Y5" s="24"/>
      <c r="Z5" s="30"/>
      <c r="AA5" s="30"/>
      <c r="AB5" s="30"/>
      <c r="AC5" s="31">
        <v>0.0</v>
      </c>
      <c r="AD5" s="32">
        <f>+AC5*'IN4'!$K5</f>
        <v>0</v>
      </c>
      <c r="AE5" s="33">
        <v>0.0</v>
      </c>
      <c r="AF5" s="32">
        <f>+AE5*'IN4'!$M5</f>
        <v>0</v>
      </c>
      <c r="AG5" s="30"/>
      <c r="AH5" s="31">
        <v>0.0</v>
      </c>
      <c r="AI5" s="32">
        <f>+AH5*'IN4'!$K5</f>
        <v>0</v>
      </c>
      <c r="AJ5" s="31">
        <v>0.0</v>
      </c>
      <c r="AK5" s="34" t="s">
        <v>39</v>
      </c>
      <c r="AL5" s="31"/>
      <c r="AM5" s="34"/>
      <c r="AN5" s="33">
        <v>0.0</v>
      </c>
      <c r="AO5" s="32">
        <f>+AN5*'IN4'!$M5</f>
        <v>0</v>
      </c>
      <c r="AP5" s="30"/>
      <c r="AQ5" s="34"/>
      <c r="AR5" s="31">
        <v>0.0</v>
      </c>
      <c r="AS5" s="32">
        <f>+AR5*'IN4'!$K5</f>
        <v>0</v>
      </c>
      <c r="AT5" s="31">
        <v>0.0</v>
      </c>
      <c r="AU5" s="34" t="s">
        <v>39</v>
      </c>
      <c r="AV5" s="31"/>
      <c r="AW5" s="34"/>
      <c r="AX5" s="33">
        <v>0.0</v>
      </c>
      <c r="AY5" s="32">
        <f>+AX5*'IN4'!$M5</f>
        <v>0</v>
      </c>
      <c r="AZ5" s="30"/>
      <c r="BA5" s="34"/>
      <c r="BB5" s="31">
        <v>0.0</v>
      </c>
      <c r="BC5" s="32">
        <f>+BB5*'IN4'!$K5</f>
        <v>0</v>
      </c>
      <c r="BD5" s="31">
        <v>0.0</v>
      </c>
      <c r="BE5" s="34" t="s">
        <v>39</v>
      </c>
      <c r="BF5" s="31"/>
      <c r="BG5" s="34"/>
      <c r="BH5" s="33">
        <v>0.0</v>
      </c>
      <c r="BI5" s="32">
        <f>+BH5*'IN4'!$M5</f>
        <v>0</v>
      </c>
      <c r="BJ5" s="30"/>
      <c r="BK5" s="36">
        <f>'IN4'!$T5-AT5-BD5-AJ5</f>
        <v>0</v>
      </c>
      <c r="BL5" s="77">
        <f>'IN4'!$Q5-AH5-AR5-BB5</f>
        <v>0</v>
      </c>
    </row>
    <row r="6" ht="21.75" customHeight="1">
      <c r="A6" s="59"/>
      <c r="B6" s="91"/>
      <c r="C6" s="92" t="s">
        <v>41</v>
      </c>
      <c r="D6" s="93"/>
      <c r="E6" s="93"/>
      <c r="F6" s="93"/>
      <c r="G6" s="93"/>
      <c r="H6" s="93"/>
      <c r="I6" s="93"/>
      <c r="J6" s="93"/>
      <c r="K6" s="94">
        <f>SUBTOTAL(109,'IN4'!$K$3:$K$5)</f>
        <v>1.5</v>
      </c>
      <c r="L6" s="93"/>
      <c r="M6" s="95">
        <f>SUBTOTAL(109,'IN4'!$M$3:$M$5)</f>
        <v>150000</v>
      </c>
      <c r="N6" s="93"/>
      <c r="O6" s="93"/>
      <c r="P6" s="94">
        <f>SUBTOTAL(109,'IN4'!$P$3:$P$5)</f>
        <v>0</v>
      </c>
      <c r="Q6" s="93"/>
      <c r="R6" s="94">
        <f>SUBTOTAL(109,'IN4'!$R$3:$R$5)</f>
        <v>0</v>
      </c>
      <c r="S6" s="94"/>
      <c r="T6" s="93"/>
      <c r="U6" s="93"/>
      <c r="V6" s="93"/>
      <c r="W6" s="93"/>
      <c r="X6" s="96"/>
      <c r="Y6" s="97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98"/>
    </row>
    <row r="7" ht="14.2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90"/>
    </row>
    <row r="8" ht="14.25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46">
        <f>+(P8+R8)/'IN4'!$K$6</f>
        <v>0</v>
      </c>
      <c r="L8" s="74"/>
      <c r="M8" s="74"/>
      <c r="N8" s="74"/>
      <c r="O8" s="74"/>
      <c r="P8" s="47">
        <f>+SUM('IN4'!$P$3:$P$5)-SUM(AY3:AY5)-SUM(BI3:BJ5)</f>
        <v>0</v>
      </c>
      <c r="Q8" s="74"/>
      <c r="R8" s="47">
        <f>+SUM('IN4'!$R$3:$R$5)-SUM(AS3:AS5)-SUM(BC3:BC5)-SUM(AD3:AD5)</f>
        <v>0</v>
      </c>
      <c r="S8" s="47"/>
      <c r="T8" s="48">
        <f>SUMPRODUCT(T3:T5,K3:K5)/SUM(K3:K5)</f>
        <v>0</v>
      </c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90"/>
    </row>
    <row r="9" ht="14.2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49" t="str">
        <f>+P8/'IN4'!$P$6</f>
        <v>#DIV/0!</v>
      </c>
      <c r="Q9" s="74"/>
      <c r="R9" s="56" t="str">
        <f>+R8/'IN4'!$R$6</f>
        <v>#DIV/0!</v>
      </c>
      <c r="S9" s="49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90"/>
    </row>
    <row r="10" ht="14.2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90"/>
    </row>
    <row r="11" ht="14.25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99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90"/>
    </row>
    <row r="12" ht="14.2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90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90"/>
    </row>
  </sheetData>
  <mergeCells count="4">
    <mergeCell ref="AH1:AO1"/>
    <mergeCell ref="AR1:AY1"/>
    <mergeCell ref="BB1:BI1"/>
    <mergeCell ref="BK1:BL1"/>
  </mergeCells>
  <conditionalFormatting sqref="BK3:B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0.29"/>
    <col customWidth="1" min="4" max="4" width="23.29"/>
    <col customWidth="1" min="5" max="5" width="18.71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2.71"/>
    <col customWidth="1" min="12" max="12" width="23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25.0"/>
    <col customWidth="1" min="25" max="25" width="26.14"/>
    <col customWidth="1" min="26" max="26" width="15.29"/>
    <col customWidth="1" min="27" max="27" width="21.29"/>
    <col customWidth="1" min="28" max="28" width="20.14"/>
    <col customWidth="1" min="29" max="29" width="19.14"/>
    <col customWidth="1" min="30" max="30" width="35.29"/>
    <col customWidth="1" min="31" max="31" width="38.43"/>
    <col customWidth="1" min="32" max="32" width="0.86"/>
    <col customWidth="1" min="33" max="33" width="13.71"/>
    <col customWidth="1" min="34" max="34" width="0.86"/>
    <col customWidth="1" min="35" max="35" width="14.71"/>
    <col customWidth="1" min="36" max="36" width="18.14"/>
    <col customWidth="1" min="37" max="38" width="14.71"/>
    <col customWidth="1" min="39" max="39" width="0.86"/>
    <col customWidth="1" min="40" max="42" width="14.71"/>
    <col customWidth="1" min="43" max="43" width="12.29"/>
    <col customWidth="1" min="44" max="44" width="14.71"/>
    <col customWidth="1" min="45" max="45" width="12.29"/>
    <col customWidth="1" min="46" max="46" width="12.71"/>
    <col customWidth="1" min="47" max="47" width="16.43"/>
    <col customWidth="1" min="48" max="48" width="21.86"/>
    <col customWidth="1" min="49" max="49" width="22.0"/>
    <col customWidth="1" min="50" max="50" width="0.86"/>
    <col customWidth="1" min="51" max="52" width="14.71"/>
    <col customWidth="1" min="53" max="53" width="19.29"/>
    <col customWidth="1" min="54" max="54" width="14.71"/>
    <col customWidth="1" min="55" max="55" width="12.29"/>
    <col customWidth="1" min="56" max="56" width="14.71"/>
    <col customWidth="1" min="57" max="57" width="12.29"/>
    <col customWidth="1" min="58" max="58" width="12.71"/>
    <col customWidth="1" min="59" max="59" width="16.43"/>
    <col customWidth="1" min="60" max="60" width="0.86"/>
    <col customWidth="1" min="61" max="63" width="16.43"/>
    <col customWidth="1" min="64" max="64" width="14.71"/>
    <col customWidth="1" min="65" max="65" width="12.29"/>
    <col customWidth="1" min="66" max="66" width="14.71"/>
    <col customWidth="1" min="67" max="67" width="12.29"/>
    <col customWidth="1" min="68" max="68" width="12.71"/>
    <col customWidth="1" min="69" max="69" width="16.29"/>
    <col customWidth="1" min="70" max="70" width="0.86"/>
    <col customWidth="1" min="71" max="71" width="10.57"/>
    <col customWidth="1" min="72" max="72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2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59"/>
      <c r="AY1" s="4"/>
      <c r="AZ1" s="5" t="s">
        <v>1</v>
      </c>
      <c r="BA1" s="3"/>
      <c r="BB1" s="3"/>
      <c r="BC1" s="3"/>
      <c r="BD1" s="3"/>
      <c r="BE1" s="3"/>
      <c r="BF1" s="3"/>
      <c r="BG1" s="3"/>
      <c r="BH1" s="59"/>
      <c r="BI1" s="60"/>
      <c r="BJ1" s="5" t="s">
        <v>2</v>
      </c>
      <c r="BK1" s="3"/>
      <c r="BL1" s="3"/>
      <c r="BM1" s="3"/>
      <c r="BN1" s="3"/>
      <c r="BO1" s="3"/>
      <c r="BP1" s="3"/>
      <c r="BQ1" s="3"/>
      <c r="BR1" s="59"/>
      <c r="BS1" s="6" t="s">
        <v>3</v>
      </c>
      <c r="BT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121</v>
      </c>
      <c r="Y2" s="64" t="s">
        <v>122</v>
      </c>
      <c r="Z2" s="65" t="s">
        <v>123</v>
      </c>
      <c r="AA2" s="65" t="s">
        <v>124</v>
      </c>
      <c r="AB2" s="65" t="s">
        <v>125</v>
      </c>
      <c r="AC2" s="65" t="s">
        <v>126</v>
      </c>
      <c r="AD2" s="64" t="s">
        <v>26</v>
      </c>
      <c r="AE2" s="64" t="s">
        <v>27</v>
      </c>
      <c r="AF2" s="66"/>
      <c r="AG2" s="67"/>
      <c r="AH2" s="66"/>
      <c r="AI2" s="68" t="s">
        <v>28</v>
      </c>
      <c r="AJ2" s="68" t="s">
        <v>29</v>
      </c>
      <c r="AK2" s="68" t="s">
        <v>30</v>
      </c>
      <c r="AL2" s="68" t="s">
        <v>31</v>
      </c>
      <c r="AM2" s="66"/>
      <c r="AN2" s="69" t="s">
        <v>20</v>
      </c>
      <c r="AO2" s="69" t="s">
        <v>21</v>
      </c>
      <c r="AP2" s="69" t="s">
        <v>22</v>
      </c>
      <c r="AQ2" s="69" t="s">
        <v>23</v>
      </c>
      <c r="AR2" s="69" t="s">
        <v>24</v>
      </c>
      <c r="AS2" s="69" t="s">
        <v>25</v>
      </c>
      <c r="AT2" s="69" t="s">
        <v>18</v>
      </c>
      <c r="AU2" s="69" t="s">
        <v>19</v>
      </c>
      <c r="AV2" s="103" t="s">
        <v>127</v>
      </c>
      <c r="AW2" s="103" t="s">
        <v>128</v>
      </c>
      <c r="AX2" s="66"/>
      <c r="AY2" s="70" t="s">
        <v>32</v>
      </c>
      <c r="AZ2" s="71" t="s">
        <v>20</v>
      </c>
      <c r="BA2" s="71" t="s">
        <v>21</v>
      </c>
      <c r="BB2" s="71" t="s">
        <v>22</v>
      </c>
      <c r="BC2" s="71" t="s">
        <v>23</v>
      </c>
      <c r="BD2" s="71" t="s">
        <v>24</v>
      </c>
      <c r="BE2" s="71" t="s">
        <v>25</v>
      </c>
      <c r="BF2" s="71" t="s">
        <v>18</v>
      </c>
      <c r="BG2" s="71" t="s">
        <v>19</v>
      </c>
      <c r="BH2" s="66"/>
      <c r="BI2" s="73" t="s">
        <v>32</v>
      </c>
      <c r="BJ2" s="73" t="s">
        <v>20</v>
      </c>
      <c r="BK2" s="73" t="s">
        <v>21</v>
      </c>
      <c r="BL2" s="73" t="s">
        <v>22</v>
      </c>
      <c r="BM2" s="73" t="s">
        <v>23</v>
      </c>
      <c r="BN2" s="73" t="s">
        <v>24</v>
      </c>
      <c r="BO2" s="73" t="s">
        <v>25</v>
      </c>
      <c r="BP2" s="73" t="s">
        <v>18</v>
      </c>
      <c r="BQ2" s="73" t="s">
        <v>19</v>
      </c>
      <c r="BR2" s="66"/>
      <c r="BS2" s="66" t="s">
        <v>33</v>
      </c>
      <c r="BT2" s="66" t="s">
        <v>33</v>
      </c>
    </row>
    <row r="3" ht="28.5" customHeight="1">
      <c r="A3" s="74"/>
      <c r="B3" s="75">
        <v>1.0</v>
      </c>
      <c r="C3" s="22" t="s">
        <v>129</v>
      </c>
      <c r="D3" s="22" t="s">
        <v>130</v>
      </c>
      <c r="E3" s="23">
        <v>10000.0</v>
      </c>
      <c r="F3" s="24" t="s">
        <v>131</v>
      </c>
      <c r="G3" s="24"/>
      <c r="H3" s="24" t="s">
        <v>132</v>
      </c>
      <c r="I3" s="24"/>
      <c r="J3" s="24" t="s">
        <v>133</v>
      </c>
      <c r="K3" s="25">
        <v>100000.0</v>
      </c>
      <c r="L3" s="23">
        <v>10000.0</v>
      </c>
      <c r="M3" s="26">
        <v>10.0</v>
      </c>
      <c r="N3" s="24" t="s">
        <v>134</v>
      </c>
      <c r="O3" s="23">
        <f t="shared" ref="O3:O11" si="1">L3-E3</f>
        <v>0</v>
      </c>
      <c r="P3" s="25">
        <f>O3*'IN5'!$M3</f>
        <v>0</v>
      </c>
      <c r="Q3" s="28">
        <v>0.0</v>
      </c>
      <c r="R3" s="25">
        <f>+'IN5'!$K3*'IN5'!$Q3</f>
        <v>0</v>
      </c>
      <c r="S3" s="28">
        <v>0.0</v>
      </c>
      <c r="T3" s="28">
        <v>0.0</v>
      </c>
      <c r="U3" s="24" t="s">
        <v>39</v>
      </c>
      <c r="V3" s="28"/>
      <c r="W3" s="24"/>
      <c r="X3" s="28">
        <v>0.09</v>
      </c>
      <c r="Y3" s="28">
        <v>0.055</v>
      </c>
      <c r="Z3" s="86">
        <v>0.01</v>
      </c>
      <c r="AA3" s="104">
        <f>10000+1666.67</f>
        <v>11666.67</v>
      </c>
      <c r="AB3" s="104">
        <f t="shared" ref="AB3:AB8" si="2">10%*AA3</f>
        <v>1166.667</v>
      </c>
      <c r="AC3" s="86">
        <v>0.2</v>
      </c>
      <c r="AD3" s="24"/>
      <c r="AE3" s="24"/>
      <c r="AF3" s="30"/>
      <c r="AG3" s="30"/>
      <c r="AH3" s="30"/>
      <c r="AI3" s="31">
        <v>0.0</v>
      </c>
      <c r="AJ3" s="32">
        <f>+AI3*'IN5'!$K3</f>
        <v>0</v>
      </c>
      <c r="AK3" s="33">
        <v>0.0</v>
      </c>
      <c r="AL3" s="32">
        <f>+AK3*'IN5'!$M3</f>
        <v>0</v>
      </c>
      <c r="AM3" s="30"/>
      <c r="AN3" s="31">
        <v>0.0</v>
      </c>
      <c r="AO3" s="32">
        <f>+AN3*'IN5'!$K3</f>
        <v>0</v>
      </c>
      <c r="AP3" s="31">
        <v>0.0</v>
      </c>
      <c r="AQ3" s="34" t="s">
        <v>39</v>
      </c>
      <c r="AR3" s="31"/>
      <c r="AS3" s="34"/>
      <c r="AT3" s="33">
        <v>0.0</v>
      </c>
      <c r="AU3" s="32">
        <f>+AT3*'IN5'!$M3</f>
        <v>0</v>
      </c>
      <c r="AV3" s="35">
        <v>0.01</v>
      </c>
      <c r="AW3" s="31"/>
      <c r="AX3" s="30"/>
      <c r="AY3" s="34"/>
      <c r="AZ3" s="31">
        <v>0.0</v>
      </c>
      <c r="BA3" s="32">
        <f>+AZ3*'IN5'!$K3</f>
        <v>0</v>
      </c>
      <c r="BB3" s="31">
        <v>0.0</v>
      </c>
      <c r="BC3" s="34" t="s">
        <v>39</v>
      </c>
      <c r="BD3" s="31"/>
      <c r="BE3" s="34"/>
      <c r="BF3" s="33">
        <v>0.0</v>
      </c>
      <c r="BG3" s="32">
        <f>+BF3*'IN5'!$M3</f>
        <v>0</v>
      </c>
      <c r="BH3" s="30"/>
      <c r="BI3" s="34"/>
      <c r="BJ3" s="31">
        <v>0.0</v>
      </c>
      <c r="BK3" s="32">
        <f>+BJ3*'IN5'!$K3</f>
        <v>0</v>
      </c>
      <c r="BL3" s="31">
        <v>0.0</v>
      </c>
      <c r="BM3" s="34" t="s">
        <v>39</v>
      </c>
      <c r="BN3" s="31"/>
      <c r="BO3" s="34"/>
      <c r="BP3" s="33">
        <v>0.0</v>
      </c>
      <c r="BQ3" s="32">
        <f>+BP3*'IN5'!$M3</f>
        <v>0</v>
      </c>
      <c r="BR3" s="30"/>
      <c r="BS3" s="36">
        <f>'IN5'!$T3-BB3-BL3-AP3</f>
        <v>0</v>
      </c>
      <c r="BT3" s="77">
        <f>'IN5'!$Q3-AN3-AZ3-BJ3</f>
        <v>0</v>
      </c>
    </row>
    <row r="4" ht="28.5" customHeight="1">
      <c r="A4" s="74"/>
      <c r="B4" s="75">
        <v>2.0</v>
      </c>
      <c r="C4" s="22" t="s">
        <v>129</v>
      </c>
      <c r="D4" s="22" t="s">
        <v>130</v>
      </c>
      <c r="E4" s="23">
        <v>10000.0</v>
      </c>
      <c r="F4" s="24"/>
      <c r="G4" s="24"/>
      <c r="H4" s="24"/>
      <c r="I4" s="24" t="s">
        <v>135</v>
      </c>
      <c r="J4" s="24" t="s">
        <v>133</v>
      </c>
      <c r="K4" s="25">
        <v>250000.0</v>
      </c>
      <c r="L4" s="23">
        <v>10000.0</v>
      </c>
      <c r="M4" s="26">
        <v>25.0</v>
      </c>
      <c r="N4" s="24" t="s">
        <v>136</v>
      </c>
      <c r="O4" s="23">
        <f t="shared" si="1"/>
        <v>0</v>
      </c>
      <c r="P4" s="25">
        <f>O4*'IN5'!$M4</f>
        <v>0</v>
      </c>
      <c r="Q4" s="28">
        <v>0.0</v>
      </c>
      <c r="R4" s="25">
        <f>+'IN5'!$K4*'IN5'!$Q4</f>
        <v>0</v>
      </c>
      <c r="S4" s="28">
        <v>0.0</v>
      </c>
      <c r="T4" s="28">
        <v>0.0</v>
      </c>
      <c r="U4" s="24" t="s">
        <v>39</v>
      </c>
      <c r="V4" s="28"/>
      <c r="W4" s="24"/>
      <c r="X4" s="86">
        <v>0.09</v>
      </c>
      <c r="Y4" s="28">
        <v>0.05</v>
      </c>
      <c r="Z4" s="86">
        <v>0.01</v>
      </c>
      <c r="AA4" s="104">
        <f>25000+4166.67</f>
        <v>29166.67</v>
      </c>
      <c r="AB4" s="104">
        <f t="shared" si="2"/>
        <v>2916.667</v>
      </c>
      <c r="AC4" s="86">
        <v>0.2</v>
      </c>
      <c r="AD4" s="24"/>
      <c r="AE4" s="24"/>
      <c r="AF4" s="30"/>
      <c r="AG4" s="30"/>
      <c r="AH4" s="30"/>
      <c r="AI4" s="31">
        <v>0.0</v>
      </c>
      <c r="AJ4" s="32">
        <f>+AI4*'IN5'!$K4</f>
        <v>0</v>
      </c>
      <c r="AK4" s="33">
        <v>0.0</v>
      </c>
      <c r="AL4" s="32">
        <f>+AK4*'IN5'!$M4</f>
        <v>0</v>
      </c>
      <c r="AM4" s="30"/>
      <c r="AN4" s="31">
        <v>0.0</v>
      </c>
      <c r="AO4" s="32">
        <f>+AN4*'IN5'!$K4</f>
        <v>0</v>
      </c>
      <c r="AP4" s="31">
        <v>0.0</v>
      </c>
      <c r="AQ4" s="34" t="s">
        <v>39</v>
      </c>
      <c r="AR4" s="31"/>
      <c r="AS4" s="34"/>
      <c r="AT4" s="33">
        <v>0.0</v>
      </c>
      <c r="AU4" s="32">
        <f>+AT4*'IN5'!$M4</f>
        <v>0</v>
      </c>
      <c r="AV4" s="35">
        <v>0.02</v>
      </c>
      <c r="AW4" s="31"/>
      <c r="AX4" s="30"/>
      <c r="AY4" s="34"/>
      <c r="AZ4" s="31">
        <v>0.0</v>
      </c>
      <c r="BA4" s="32">
        <f>+AZ4*'IN5'!$K4</f>
        <v>0</v>
      </c>
      <c r="BB4" s="31">
        <v>0.0</v>
      </c>
      <c r="BC4" s="34" t="s">
        <v>39</v>
      </c>
      <c r="BD4" s="31"/>
      <c r="BE4" s="34"/>
      <c r="BF4" s="33">
        <v>0.0</v>
      </c>
      <c r="BG4" s="32">
        <f>+BF4*'IN5'!$M4</f>
        <v>0</v>
      </c>
      <c r="BH4" s="30"/>
      <c r="BI4" s="34"/>
      <c r="BJ4" s="31">
        <v>0.0</v>
      </c>
      <c r="BK4" s="32">
        <f>+BJ4*'IN5'!$K4</f>
        <v>0</v>
      </c>
      <c r="BL4" s="31">
        <v>0.0</v>
      </c>
      <c r="BM4" s="34" t="s">
        <v>39</v>
      </c>
      <c r="BN4" s="31"/>
      <c r="BO4" s="34"/>
      <c r="BP4" s="33">
        <v>0.0</v>
      </c>
      <c r="BQ4" s="32">
        <f>+BP4*'IN5'!$M4</f>
        <v>0</v>
      </c>
      <c r="BR4" s="30"/>
      <c r="BS4" s="36">
        <f>'IN5'!$T4-BB4-BL4-AP4</f>
        <v>0</v>
      </c>
      <c r="BT4" s="77">
        <f>'IN5'!$Q4-AN4-AZ4-BJ4</f>
        <v>0</v>
      </c>
    </row>
    <row r="5" ht="28.5" customHeight="1">
      <c r="A5" s="74"/>
      <c r="B5" s="75">
        <v>3.0</v>
      </c>
      <c r="C5" s="22" t="s">
        <v>129</v>
      </c>
      <c r="D5" s="22" t="s">
        <v>130</v>
      </c>
      <c r="E5" s="23">
        <v>10000.0</v>
      </c>
      <c r="F5" s="24"/>
      <c r="G5" s="24"/>
      <c r="H5" s="24"/>
      <c r="I5" s="24" t="s">
        <v>137</v>
      </c>
      <c r="J5" s="24" t="s">
        <v>133</v>
      </c>
      <c r="K5" s="25">
        <v>100000.0</v>
      </c>
      <c r="L5" s="23">
        <v>10000.0</v>
      </c>
      <c r="M5" s="26">
        <v>10.0</v>
      </c>
      <c r="N5" s="105">
        <v>44691.0</v>
      </c>
      <c r="O5" s="23">
        <f t="shared" si="1"/>
        <v>0</v>
      </c>
      <c r="P5" s="25">
        <f>O5*'IN5'!$M5</f>
        <v>0</v>
      </c>
      <c r="Q5" s="28">
        <v>0.0</v>
      </c>
      <c r="R5" s="25">
        <f>+'IN5'!$K5*'IN5'!$Q5</f>
        <v>0</v>
      </c>
      <c r="S5" s="28">
        <v>0.0</v>
      </c>
      <c r="T5" s="28">
        <v>0.0</v>
      </c>
      <c r="U5" s="24" t="s">
        <v>39</v>
      </c>
      <c r="V5" s="28"/>
      <c r="W5" s="24"/>
      <c r="X5" s="28">
        <v>0.09</v>
      </c>
      <c r="Y5" s="28">
        <v>0.055</v>
      </c>
      <c r="Z5" s="86">
        <v>0.01</v>
      </c>
      <c r="AA5" s="104">
        <f>10000+1666.67</f>
        <v>11666.67</v>
      </c>
      <c r="AB5" s="104">
        <f t="shared" si="2"/>
        <v>1166.667</v>
      </c>
      <c r="AC5" s="86">
        <v>0.2</v>
      </c>
      <c r="AD5" s="24"/>
      <c r="AE5" s="24"/>
      <c r="AF5" s="30"/>
      <c r="AG5" s="30"/>
      <c r="AH5" s="30"/>
      <c r="AI5" s="31">
        <v>0.0</v>
      </c>
      <c r="AJ5" s="32">
        <f>+AI5*'IN5'!$K5</f>
        <v>0</v>
      </c>
      <c r="AK5" s="33">
        <v>0.0</v>
      </c>
      <c r="AL5" s="32">
        <f>+AK5*'IN5'!$M5</f>
        <v>0</v>
      </c>
      <c r="AM5" s="30"/>
      <c r="AN5" s="31">
        <v>0.0</v>
      </c>
      <c r="AO5" s="32">
        <f>+AN5*'IN5'!$K5</f>
        <v>0</v>
      </c>
      <c r="AP5" s="31">
        <v>0.0</v>
      </c>
      <c r="AQ5" s="34" t="s">
        <v>39</v>
      </c>
      <c r="AR5" s="31"/>
      <c r="AS5" s="34"/>
      <c r="AT5" s="33">
        <v>0.0</v>
      </c>
      <c r="AU5" s="32">
        <f>+AT5*'IN5'!$M5</f>
        <v>0</v>
      </c>
      <c r="AV5" s="35">
        <v>0.01</v>
      </c>
      <c r="AW5" s="31"/>
      <c r="AX5" s="30"/>
      <c r="AY5" s="34"/>
      <c r="AZ5" s="31">
        <v>0.0</v>
      </c>
      <c r="BA5" s="32">
        <f>+AZ5*'IN5'!$K5</f>
        <v>0</v>
      </c>
      <c r="BB5" s="31">
        <v>0.0</v>
      </c>
      <c r="BC5" s="34" t="s">
        <v>39</v>
      </c>
      <c r="BD5" s="31"/>
      <c r="BE5" s="34"/>
      <c r="BF5" s="33">
        <v>0.0</v>
      </c>
      <c r="BG5" s="32">
        <f>+BF5*'IN5'!$M5</f>
        <v>0</v>
      </c>
      <c r="BH5" s="30"/>
      <c r="BI5" s="34"/>
      <c r="BJ5" s="31">
        <v>0.0</v>
      </c>
      <c r="BK5" s="32">
        <f>+BJ5*'IN5'!$K5</f>
        <v>0</v>
      </c>
      <c r="BL5" s="31">
        <v>0.0</v>
      </c>
      <c r="BM5" s="34" t="s">
        <v>39</v>
      </c>
      <c r="BN5" s="31"/>
      <c r="BO5" s="34"/>
      <c r="BP5" s="33">
        <v>0.0</v>
      </c>
      <c r="BQ5" s="32">
        <f>+BP5*'IN5'!$M5</f>
        <v>0</v>
      </c>
      <c r="BR5" s="30"/>
      <c r="BS5" s="36">
        <f>'IN5'!$T5-BB5-BL5-AP5</f>
        <v>0</v>
      </c>
      <c r="BT5" s="77">
        <f>'IN5'!$Q5-AN5-AZ5-BJ5</f>
        <v>0</v>
      </c>
    </row>
    <row r="6" ht="28.5" customHeight="1">
      <c r="A6" s="74"/>
      <c r="B6" s="75">
        <v>4.0</v>
      </c>
      <c r="C6" s="22" t="s">
        <v>129</v>
      </c>
      <c r="D6" s="22" t="s">
        <v>130</v>
      </c>
      <c r="E6" s="23">
        <v>10000.0</v>
      </c>
      <c r="F6" s="24" t="s">
        <v>138</v>
      </c>
      <c r="G6" s="24"/>
      <c r="H6" s="24" t="s">
        <v>139</v>
      </c>
      <c r="I6" s="106"/>
      <c r="J6" s="24" t="s">
        <v>133</v>
      </c>
      <c r="K6" s="25">
        <v>50000.0</v>
      </c>
      <c r="L6" s="23">
        <v>10000.0</v>
      </c>
      <c r="M6" s="26">
        <v>5.0</v>
      </c>
      <c r="N6" s="107">
        <v>44875.0</v>
      </c>
      <c r="O6" s="23">
        <f t="shared" si="1"/>
        <v>0</v>
      </c>
      <c r="P6" s="25">
        <f>O6*'IN5'!$M6</f>
        <v>0</v>
      </c>
      <c r="Q6" s="28">
        <v>0.0</v>
      </c>
      <c r="R6" s="25">
        <f>+'IN5'!$K6*'IN5'!$Q6</f>
        <v>0</v>
      </c>
      <c r="S6" s="28">
        <v>0.0</v>
      </c>
      <c r="T6" s="28">
        <v>0.0</v>
      </c>
      <c r="U6" s="24" t="s">
        <v>39</v>
      </c>
      <c r="V6" s="28"/>
      <c r="W6" s="24"/>
      <c r="X6" s="28">
        <v>0.09</v>
      </c>
      <c r="Y6" s="28">
        <v>0.055</v>
      </c>
      <c r="Z6" s="86">
        <v>0.01</v>
      </c>
      <c r="AA6" s="104">
        <f>5000+833.33</f>
        <v>5833.33</v>
      </c>
      <c r="AB6" s="104">
        <f t="shared" si="2"/>
        <v>583.333</v>
      </c>
      <c r="AC6" s="86">
        <v>0.2</v>
      </c>
      <c r="AD6" s="24"/>
      <c r="AE6" s="24"/>
      <c r="AF6" s="30"/>
      <c r="AG6" s="30"/>
      <c r="AH6" s="30"/>
      <c r="AI6" s="31">
        <v>0.0</v>
      </c>
      <c r="AJ6" s="32">
        <f>+AI6*'IN5'!$K6</f>
        <v>0</v>
      </c>
      <c r="AK6" s="33">
        <v>0.0</v>
      </c>
      <c r="AL6" s="32">
        <f>+AK6*'IN5'!$M6</f>
        <v>0</v>
      </c>
      <c r="AM6" s="30"/>
      <c r="AN6" s="31">
        <v>0.0</v>
      </c>
      <c r="AO6" s="32">
        <f>+AN6*'IN5'!$K6</f>
        <v>0</v>
      </c>
      <c r="AP6" s="31">
        <v>0.0</v>
      </c>
      <c r="AQ6" s="34" t="s">
        <v>39</v>
      </c>
      <c r="AR6" s="31"/>
      <c r="AS6" s="34"/>
      <c r="AT6" s="33">
        <v>0.0</v>
      </c>
      <c r="AU6" s="32">
        <f>+AT6*'IN5'!$M6</f>
        <v>0</v>
      </c>
      <c r="AV6" s="35">
        <v>0.01</v>
      </c>
      <c r="AW6" s="31"/>
      <c r="AX6" s="30"/>
      <c r="AY6" s="34"/>
      <c r="AZ6" s="31">
        <v>0.0</v>
      </c>
      <c r="BA6" s="32">
        <f>+AZ6*'IN5'!$K6</f>
        <v>0</v>
      </c>
      <c r="BB6" s="31">
        <v>0.0</v>
      </c>
      <c r="BC6" s="34" t="s">
        <v>39</v>
      </c>
      <c r="BD6" s="31"/>
      <c r="BE6" s="34"/>
      <c r="BF6" s="33">
        <v>0.0</v>
      </c>
      <c r="BG6" s="32">
        <f>+BF6*'IN5'!$M6</f>
        <v>0</v>
      </c>
      <c r="BH6" s="30"/>
      <c r="BI6" s="34"/>
      <c r="BJ6" s="31">
        <v>0.0</v>
      </c>
      <c r="BK6" s="32">
        <f>+BJ6*'IN5'!$K6</f>
        <v>0</v>
      </c>
      <c r="BL6" s="31">
        <v>0.0</v>
      </c>
      <c r="BM6" s="34" t="s">
        <v>39</v>
      </c>
      <c r="BN6" s="31"/>
      <c r="BO6" s="34"/>
      <c r="BP6" s="33">
        <v>0.0</v>
      </c>
      <c r="BQ6" s="32">
        <f>+BP6*'IN5'!$M6</f>
        <v>0</v>
      </c>
      <c r="BR6" s="30"/>
      <c r="BS6" s="36">
        <f>'IN5'!$T6-BB6-BL6-AP6</f>
        <v>0</v>
      </c>
      <c r="BT6" s="77">
        <f>'IN5'!$Q6-AN6-AZ6-BJ6</f>
        <v>0</v>
      </c>
    </row>
    <row r="7" ht="28.5" customHeight="1">
      <c r="A7" s="74"/>
      <c r="B7" s="75">
        <v>5.0</v>
      </c>
      <c r="C7" s="22" t="s">
        <v>129</v>
      </c>
      <c r="D7" s="22" t="s">
        <v>130</v>
      </c>
      <c r="E7" s="23">
        <v>10000.0</v>
      </c>
      <c r="F7" s="24"/>
      <c r="G7" s="24"/>
      <c r="H7" s="24"/>
      <c r="I7" s="24" t="s">
        <v>140</v>
      </c>
      <c r="J7" s="24" t="s">
        <v>133</v>
      </c>
      <c r="K7" s="25">
        <v>150000.0</v>
      </c>
      <c r="L7" s="23">
        <v>10000.0</v>
      </c>
      <c r="M7" s="26">
        <v>15.0</v>
      </c>
      <c r="N7" s="24" t="s">
        <v>141</v>
      </c>
      <c r="O7" s="23">
        <f t="shared" si="1"/>
        <v>0</v>
      </c>
      <c r="P7" s="25">
        <f>O7*'IN5'!$M7</f>
        <v>0</v>
      </c>
      <c r="Q7" s="28">
        <v>0.0</v>
      </c>
      <c r="R7" s="25">
        <f>+'IN5'!$K7*'IN5'!$Q7</f>
        <v>0</v>
      </c>
      <c r="S7" s="28">
        <v>0.0</v>
      </c>
      <c r="T7" s="28">
        <v>0.0</v>
      </c>
      <c r="U7" s="24" t="s">
        <v>39</v>
      </c>
      <c r="V7" s="28"/>
      <c r="W7" s="24"/>
      <c r="X7" s="28">
        <v>0.09</v>
      </c>
      <c r="Y7" s="28">
        <v>0.055</v>
      </c>
      <c r="Z7" s="86">
        <v>0.01</v>
      </c>
      <c r="AA7" s="104">
        <f>15000+2500</f>
        <v>17500</v>
      </c>
      <c r="AB7" s="104">
        <f t="shared" si="2"/>
        <v>1750</v>
      </c>
      <c r="AC7" s="86">
        <v>0.2</v>
      </c>
      <c r="AD7" s="24"/>
      <c r="AE7" s="24"/>
      <c r="AF7" s="30"/>
      <c r="AG7" s="30"/>
      <c r="AH7" s="30"/>
      <c r="AI7" s="31">
        <v>0.0</v>
      </c>
      <c r="AJ7" s="32">
        <f>+AI7*'IN5'!$K7</f>
        <v>0</v>
      </c>
      <c r="AK7" s="33">
        <v>0.0</v>
      </c>
      <c r="AL7" s="32">
        <f>+AK7*'IN5'!$M7</f>
        <v>0</v>
      </c>
      <c r="AM7" s="30"/>
      <c r="AN7" s="31">
        <v>0.0</v>
      </c>
      <c r="AO7" s="32">
        <f>+AN7*'IN5'!$K7</f>
        <v>0</v>
      </c>
      <c r="AP7" s="31">
        <v>0.0</v>
      </c>
      <c r="AQ7" s="34" t="s">
        <v>39</v>
      </c>
      <c r="AR7" s="31"/>
      <c r="AS7" s="34"/>
      <c r="AT7" s="33">
        <v>0.0</v>
      </c>
      <c r="AU7" s="32">
        <f>+AT7*'IN5'!$M7</f>
        <v>0</v>
      </c>
      <c r="AV7" s="35">
        <v>0.01</v>
      </c>
      <c r="AW7" s="31"/>
      <c r="AX7" s="30"/>
      <c r="AY7" s="34"/>
      <c r="AZ7" s="31">
        <v>0.0</v>
      </c>
      <c r="BA7" s="32">
        <f>+AZ7*'IN5'!$K7</f>
        <v>0</v>
      </c>
      <c r="BB7" s="31">
        <v>0.0</v>
      </c>
      <c r="BC7" s="34" t="s">
        <v>39</v>
      </c>
      <c r="BD7" s="31"/>
      <c r="BE7" s="34"/>
      <c r="BF7" s="33">
        <v>0.0</v>
      </c>
      <c r="BG7" s="32">
        <f>+BF7*'IN5'!$M7</f>
        <v>0</v>
      </c>
      <c r="BH7" s="30"/>
      <c r="BI7" s="34"/>
      <c r="BJ7" s="31">
        <v>0.0</v>
      </c>
      <c r="BK7" s="32">
        <f>+BJ7*'IN5'!$K7</f>
        <v>0</v>
      </c>
      <c r="BL7" s="31">
        <v>0.0</v>
      </c>
      <c r="BM7" s="34" t="s">
        <v>39</v>
      </c>
      <c r="BN7" s="31"/>
      <c r="BO7" s="34"/>
      <c r="BP7" s="33">
        <v>0.0</v>
      </c>
      <c r="BQ7" s="32">
        <f>+BP7*'IN5'!$M7</f>
        <v>0</v>
      </c>
      <c r="BR7" s="30"/>
      <c r="BS7" s="36">
        <f>'IN5'!$T7-BB7-BL7-AP7</f>
        <v>0</v>
      </c>
      <c r="BT7" s="77">
        <f>'IN5'!$Q7-AN7-AZ7-BJ7</f>
        <v>0</v>
      </c>
    </row>
    <row r="8" ht="28.5" customHeight="1">
      <c r="A8" s="74"/>
      <c r="B8" s="75">
        <v>6.0</v>
      </c>
      <c r="C8" s="22" t="s">
        <v>129</v>
      </c>
      <c r="D8" s="22" t="s">
        <v>130</v>
      </c>
      <c r="E8" s="23">
        <v>10000.0</v>
      </c>
      <c r="F8" s="24" t="s">
        <v>142</v>
      </c>
      <c r="G8" s="24"/>
      <c r="H8" s="24" t="s">
        <v>143</v>
      </c>
      <c r="I8" s="24"/>
      <c r="J8" s="24" t="s">
        <v>133</v>
      </c>
      <c r="K8" s="25">
        <v>50000.0</v>
      </c>
      <c r="L8" s="23">
        <v>10000.0</v>
      </c>
      <c r="M8" s="26">
        <v>5.0</v>
      </c>
      <c r="N8" s="24" t="s">
        <v>144</v>
      </c>
      <c r="O8" s="23">
        <f t="shared" si="1"/>
        <v>0</v>
      </c>
      <c r="P8" s="25">
        <f>O8*'IN5'!$M8</f>
        <v>0</v>
      </c>
      <c r="Q8" s="28">
        <v>0.0</v>
      </c>
      <c r="R8" s="25">
        <f>+'IN5'!$K8*'IN5'!$Q8</f>
        <v>0</v>
      </c>
      <c r="S8" s="28">
        <v>0.0</v>
      </c>
      <c r="T8" s="28">
        <v>0.0</v>
      </c>
      <c r="U8" s="24" t="s">
        <v>39</v>
      </c>
      <c r="V8" s="28"/>
      <c r="W8" s="24"/>
      <c r="X8" s="28">
        <v>0.09</v>
      </c>
      <c r="Y8" s="28">
        <v>0.055</v>
      </c>
      <c r="Z8" s="86">
        <v>0.01</v>
      </c>
      <c r="AA8" s="104">
        <f>5000+833.33</f>
        <v>5833.33</v>
      </c>
      <c r="AB8" s="104">
        <f t="shared" si="2"/>
        <v>583.333</v>
      </c>
      <c r="AC8" s="86">
        <v>0.2</v>
      </c>
      <c r="AD8" s="24"/>
      <c r="AE8" s="24"/>
      <c r="AF8" s="30"/>
      <c r="AG8" s="30"/>
      <c r="AH8" s="30"/>
      <c r="AI8" s="31">
        <v>0.0</v>
      </c>
      <c r="AJ8" s="32">
        <f>+AI8*'IN5'!$K8</f>
        <v>0</v>
      </c>
      <c r="AK8" s="33">
        <v>0.0</v>
      </c>
      <c r="AL8" s="32">
        <f>+AK8*'IN5'!$M8</f>
        <v>0</v>
      </c>
      <c r="AM8" s="30"/>
      <c r="AN8" s="31">
        <v>0.0</v>
      </c>
      <c r="AO8" s="32">
        <f>+AN8*'IN5'!$K8</f>
        <v>0</v>
      </c>
      <c r="AP8" s="31">
        <v>0.0</v>
      </c>
      <c r="AQ8" s="34" t="s">
        <v>39</v>
      </c>
      <c r="AR8" s="31"/>
      <c r="AS8" s="34"/>
      <c r="AT8" s="33">
        <v>0.0</v>
      </c>
      <c r="AU8" s="32">
        <f>+AT8*'IN5'!$M8</f>
        <v>0</v>
      </c>
      <c r="AV8" s="35">
        <v>0.01</v>
      </c>
      <c r="AW8" s="31"/>
      <c r="AX8" s="30"/>
      <c r="AY8" s="34"/>
      <c r="AZ8" s="31">
        <v>0.0</v>
      </c>
      <c r="BA8" s="32">
        <f>+AZ8*'IN5'!$K8</f>
        <v>0</v>
      </c>
      <c r="BB8" s="31">
        <v>0.0</v>
      </c>
      <c r="BC8" s="34" t="s">
        <v>39</v>
      </c>
      <c r="BD8" s="31"/>
      <c r="BE8" s="34"/>
      <c r="BF8" s="33">
        <v>0.0</v>
      </c>
      <c r="BG8" s="32">
        <f>+BF8*'IN5'!$M8</f>
        <v>0</v>
      </c>
      <c r="BH8" s="30"/>
      <c r="BI8" s="34"/>
      <c r="BJ8" s="31">
        <v>0.0</v>
      </c>
      <c r="BK8" s="32">
        <f>+BJ8*'IN5'!$K8</f>
        <v>0</v>
      </c>
      <c r="BL8" s="31">
        <v>0.0</v>
      </c>
      <c r="BM8" s="34" t="s">
        <v>39</v>
      </c>
      <c r="BN8" s="31"/>
      <c r="BO8" s="34"/>
      <c r="BP8" s="33">
        <v>0.0</v>
      </c>
      <c r="BQ8" s="32">
        <f>+BP8*'IN5'!$M8</f>
        <v>0</v>
      </c>
      <c r="BR8" s="30"/>
      <c r="BS8" s="36">
        <f>'IN5'!$T8-BB8-BL8-AP8</f>
        <v>0</v>
      </c>
      <c r="BT8" s="77">
        <f>'IN5'!$Q8-AN8-AZ8-BJ8</f>
        <v>0</v>
      </c>
    </row>
    <row r="9" ht="28.5" customHeight="1">
      <c r="A9" s="74"/>
      <c r="B9" s="75">
        <v>7.0</v>
      </c>
      <c r="C9" s="22" t="s">
        <v>129</v>
      </c>
      <c r="D9" s="22" t="s">
        <v>130</v>
      </c>
      <c r="E9" s="23">
        <v>10000.0</v>
      </c>
      <c r="F9" s="24"/>
      <c r="G9" s="24"/>
      <c r="H9" s="24"/>
      <c r="I9" s="79"/>
      <c r="J9" s="24" t="s">
        <v>133</v>
      </c>
      <c r="K9" s="25">
        <v>0.0</v>
      </c>
      <c r="L9" s="23">
        <v>10000.0</v>
      </c>
      <c r="M9" s="26">
        <v>0.0</v>
      </c>
      <c r="N9" s="24" t="s">
        <v>100</v>
      </c>
      <c r="O9" s="23">
        <f t="shared" si="1"/>
        <v>0</v>
      </c>
      <c r="P9" s="25">
        <f>O9*'IN5'!$M9</f>
        <v>0</v>
      </c>
      <c r="Q9" s="28">
        <v>0.0</v>
      </c>
      <c r="R9" s="25">
        <f>+'IN5'!$K9*'IN5'!$Q9</f>
        <v>0</v>
      </c>
      <c r="S9" s="28">
        <v>0.0</v>
      </c>
      <c r="T9" s="28">
        <v>0.0</v>
      </c>
      <c r="U9" s="24" t="s">
        <v>39</v>
      </c>
      <c r="V9" s="28"/>
      <c r="W9" s="24"/>
      <c r="X9" s="28">
        <v>0.09</v>
      </c>
      <c r="Y9" s="28">
        <v>0.055</v>
      </c>
      <c r="Z9" s="86">
        <v>0.01</v>
      </c>
      <c r="AA9" s="24"/>
      <c r="AB9" s="24"/>
      <c r="AC9" s="86">
        <v>0.2</v>
      </c>
      <c r="AD9" s="24"/>
      <c r="AE9" s="24"/>
      <c r="AF9" s="30"/>
      <c r="AG9" s="30"/>
      <c r="AH9" s="30"/>
      <c r="AI9" s="31">
        <v>0.0</v>
      </c>
      <c r="AJ9" s="32">
        <f>+AI9*'IN5'!$K9</f>
        <v>0</v>
      </c>
      <c r="AK9" s="33">
        <v>0.0</v>
      </c>
      <c r="AL9" s="32">
        <f>+AK9*'IN5'!$M9</f>
        <v>0</v>
      </c>
      <c r="AM9" s="30"/>
      <c r="AN9" s="31">
        <v>0.0</v>
      </c>
      <c r="AO9" s="32">
        <f>+AN9*'IN5'!$K9</f>
        <v>0</v>
      </c>
      <c r="AP9" s="31">
        <v>0.0</v>
      </c>
      <c r="AQ9" s="34" t="s">
        <v>39</v>
      </c>
      <c r="AR9" s="31"/>
      <c r="AS9" s="34"/>
      <c r="AT9" s="33">
        <v>0.0</v>
      </c>
      <c r="AU9" s="32">
        <f>+AT9*'IN5'!$M9</f>
        <v>0</v>
      </c>
      <c r="AV9" s="31"/>
      <c r="AW9" s="31"/>
      <c r="AX9" s="30"/>
      <c r="AY9" s="34"/>
      <c r="AZ9" s="31">
        <v>0.0</v>
      </c>
      <c r="BA9" s="32">
        <f>+AZ9*'IN5'!$K9</f>
        <v>0</v>
      </c>
      <c r="BB9" s="31">
        <v>0.0</v>
      </c>
      <c r="BC9" s="34" t="s">
        <v>39</v>
      </c>
      <c r="BD9" s="31"/>
      <c r="BE9" s="34"/>
      <c r="BF9" s="33">
        <v>0.0</v>
      </c>
      <c r="BG9" s="32">
        <f>+BF9*'IN5'!$M9</f>
        <v>0</v>
      </c>
      <c r="BH9" s="30"/>
      <c r="BI9" s="34"/>
      <c r="BJ9" s="31">
        <v>0.0</v>
      </c>
      <c r="BK9" s="32">
        <f>+BJ9*'IN5'!$K9</f>
        <v>0</v>
      </c>
      <c r="BL9" s="31">
        <v>0.0</v>
      </c>
      <c r="BM9" s="34" t="s">
        <v>39</v>
      </c>
      <c r="BN9" s="31"/>
      <c r="BO9" s="34"/>
      <c r="BP9" s="33">
        <v>0.0</v>
      </c>
      <c r="BQ9" s="32">
        <f>+BP9*'IN5'!$M9</f>
        <v>0</v>
      </c>
      <c r="BR9" s="30"/>
      <c r="BS9" s="36">
        <f>'IN5'!$T9-BB9-BL9-AP9</f>
        <v>0</v>
      </c>
      <c r="BT9" s="77">
        <f>'IN5'!$Q9-AN9-AZ9-BJ9</f>
        <v>0</v>
      </c>
    </row>
    <row r="10" ht="28.5" customHeight="1">
      <c r="A10" s="74"/>
      <c r="B10" s="75">
        <v>8.0</v>
      </c>
      <c r="C10" s="22" t="s">
        <v>129</v>
      </c>
      <c r="D10" s="22" t="s">
        <v>130</v>
      </c>
      <c r="E10" s="23">
        <v>10000.0</v>
      </c>
      <c r="F10" s="24"/>
      <c r="G10" s="24"/>
      <c r="H10" s="24"/>
      <c r="I10" s="24"/>
      <c r="J10" s="24" t="s">
        <v>133</v>
      </c>
      <c r="K10" s="25">
        <v>0.0</v>
      </c>
      <c r="L10" s="23">
        <v>10000.0</v>
      </c>
      <c r="M10" s="26">
        <v>0.0</v>
      </c>
      <c r="N10" s="24" t="s">
        <v>108</v>
      </c>
      <c r="O10" s="23">
        <f t="shared" si="1"/>
        <v>0</v>
      </c>
      <c r="P10" s="25">
        <f>O10*'IN5'!$M10</f>
        <v>0</v>
      </c>
      <c r="Q10" s="28">
        <v>0.0</v>
      </c>
      <c r="R10" s="25">
        <f>+'IN5'!$K10*'IN5'!$Q10</f>
        <v>0</v>
      </c>
      <c r="S10" s="28">
        <v>0.0</v>
      </c>
      <c r="T10" s="28">
        <v>0.0</v>
      </c>
      <c r="U10" s="24" t="s">
        <v>39</v>
      </c>
      <c r="V10" s="28"/>
      <c r="W10" s="24"/>
      <c r="X10" s="108">
        <v>0.09</v>
      </c>
      <c r="Y10" s="108">
        <v>0.055</v>
      </c>
      <c r="Z10" s="86">
        <v>0.01</v>
      </c>
      <c r="AA10" s="109"/>
      <c r="AB10" s="109"/>
      <c r="AC10" s="86">
        <v>0.2</v>
      </c>
      <c r="AD10" s="54"/>
      <c r="AE10" s="55"/>
      <c r="AF10" s="30"/>
      <c r="AG10" s="30"/>
      <c r="AH10" s="30"/>
      <c r="AI10" s="31">
        <v>0.0</v>
      </c>
      <c r="AJ10" s="32">
        <f>+AI10*'IN5'!$K10</f>
        <v>0</v>
      </c>
      <c r="AK10" s="33">
        <v>0.0</v>
      </c>
      <c r="AL10" s="32">
        <f>+AK10*'IN5'!$M10</f>
        <v>0</v>
      </c>
      <c r="AM10" s="30"/>
      <c r="AN10" s="31">
        <v>0.0</v>
      </c>
      <c r="AO10" s="32">
        <f>+AN10*'IN5'!$K10</f>
        <v>0</v>
      </c>
      <c r="AP10" s="31">
        <v>0.0</v>
      </c>
      <c r="AQ10" s="34" t="s">
        <v>39</v>
      </c>
      <c r="AR10" s="31"/>
      <c r="AS10" s="34"/>
      <c r="AT10" s="33">
        <v>0.0</v>
      </c>
      <c r="AU10" s="32">
        <f>+AT10*'IN5'!$M10</f>
        <v>0</v>
      </c>
      <c r="AV10" s="31"/>
      <c r="AW10" s="31"/>
      <c r="AX10" s="30"/>
      <c r="AY10" s="34"/>
      <c r="AZ10" s="31">
        <v>0.0</v>
      </c>
      <c r="BA10" s="32">
        <f>+AZ10*'IN5'!$K10</f>
        <v>0</v>
      </c>
      <c r="BB10" s="31">
        <v>0.0</v>
      </c>
      <c r="BC10" s="34" t="s">
        <v>39</v>
      </c>
      <c r="BD10" s="31"/>
      <c r="BE10" s="34"/>
      <c r="BF10" s="33">
        <v>0.0</v>
      </c>
      <c r="BG10" s="32">
        <f>+BF10*'IN5'!$M10</f>
        <v>0</v>
      </c>
      <c r="BH10" s="30"/>
      <c r="BI10" s="34"/>
      <c r="BJ10" s="31">
        <v>0.0</v>
      </c>
      <c r="BK10" s="32">
        <f>+BJ10*'IN5'!$K10</f>
        <v>0</v>
      </c>
      <c r="BL10" s="31">
        <v>0.0</v>
      </c>
      <c r="BM10" s="34" t="s">
        <v>39</v>
      </c>
      <c r="BN10" s="31"/>
      <c r="BO10" s="34"/>
      <c r="BP10" s="33">
        <v>0.0</v>
      </c>
      <c r="BQ10" s="32">
        <f>+BP10*'IN5'!$M10</f>
        <v>0</v>
      </c>
      <c r="BR10" s="30"/>
      <c r="BS10" s="36">
        <f>'IN5'!$T10-BB10-BL10-AP10</f>
        <v>0</v>
      </c>
      <c r="BT10" s="77">
        <f>'IN5'!$Q10-AN10-AZ10-BJ10</f>
        <v>0</v>
      </c>
    </row>
    <row r="11" ht="28.5" customHeight="1">
      <c r="A11" s="74"/>
      <c r="B11" s="75">
        <v>9.0</v>
      </c>
      <c r="C11" s="22" t="s">
        <v>129</v>
      </c>
      <c r="D11" s="22" t="s">
        <v>130</v>
      </c>
      <c r="E11" s="23">
        <v>10000.0</v>
      </c>
      <c r="F11" s="24"/>
      <c r="G11" s="24"/>
      <c r="H11" s="24"/>
      <c r="I11" s="24"/>
      <c r="J11" s="24" t="s">
        <v>133</v>
      </c>
      <c r="K11" s="25">
        <v>0.0</v>
      </c>
      <c r="L11" s="23">
        <v>10000.0</v>
      </c>
      <c r="M11" s="26">
        <v>0.0</v>
      </c>
      <c r="N11" s="24" t="s">
        <v>100</v>
      </c>
      <c r="O11" s="23">
        <f t="shared" si="1"/>
        <v>0</v>
      </c>
      <c r="P11" s="25">
        <f>O11*'IN5'!$M11</f>
        <v>0</v>
      </c>
      <c r="Q11" s="28">
        <v>0.0</v>
      </c>
      <c r="R11" s="25">
        <f>+'IN5'!$K11*'IN5'!$Q11</f>
        <v>0</v>
      </c>
      <c r="S11" s="28">
        <v>0.0</v>
      </c>
      <c r="T11" s="28">
        <v>0.0</v>
      </c>
      <c r="U11" s="24" t="s">
        <v>39</v>
      </c>
      <c r="V11" s="28"/>
      <c r="W11" s="24"/>
      <c r="X11" s="109"/>
      <c r="Y11" s="109"/>
      <c r="Z11" s="109"/>
      <c r="AA11" s="109"/>
      <c r="AB11" s="109"/>
      <c r="AC11" s="109"/>
      <c r="AD11" s="54"/>
      <c r="AE11" s="55"/>
      <c r="AF11" s="30"/>
      <c r="AG11" s="30"/>
      <c r="AH11" s="30"/>
      <c r="AI11" s="31">
        <v>0.0</v>
      </c>
      <c r="AJ11" s="32">
        <f>+AI11*'IN5'!$K11</f>
        <v>0</v>
      </c>
      <c r="AK11" s="33">
        <v>0.0</v>
      </c>
      <c r="AL11" s="32">
        <f>+AK11*'IN5'!$M11</f>
        <v>0</v>
      </c>
      <c r="AM11" s="30"/>
      <c r="AN11" s="31">
        <v>0.0</v>
      </c>
      <c r="AO11" s="32">
        <f>+AN11*'IN5'!$K11</f>
        <v>0</v>
      </c>
      <c r="AP11" s="31">
        <v>0.0</v>
      </c>
      <c r="AQ11" s="34" t="s">
        <v>39</v>
      </c>
      <c r="AR11" s="31"/>
      <c r="AS11" s="34"/>
      <c r="AT11" s="33">
        <v>0.0</v>
      </c>
      <c r="AU11" s="32">
        <f>+AT11*'IN5'!$M11</f>
        <v>0</v>
      </c>
      <c r="AV11" s="31"/>
      <c r="AW11" s="31"/>
      <c r="AX11" s="30"/>
      <c r="AY11" s="34"/>
      <c r="AZ11" s="31">
        <v>0.0</v>
      </c>
      <c r="BA11" s="32">
        <f>+AZ11*'IN5'!$K11</f>
        <v>0</v>
      </c>
      <c r="BB11" s="31">
        <v>0.0</v>
      </c>
      <c r="BC11" s="34" t="s">
        <v>39</v>
      </c>
      <c r="BD11" s="31"/>
      <c r="BE11" s="34"/>
      <c r="BF11" s="33">
        <v>0.0</v>
      </c>
      <c r="BG11" s="32">
        <f>+BF11*'IN5'!$M11</f>
        <v>0</v>
      </c>
      <c r="BH11" s="30"/>
      <c r="BI11" s="34"/>
      <c r="BJ11" s="31">
        <v>0.0</v>
      </c>
      <c r="BK11" s="32">
        <f>+BJ11*'IN5'!$K11</f>
        <v>0</v>
      </c>
      <c r="BL11" s="31">
        <v>0.0</v>
      </c>
      <c r="BM11" s="34" t="s">
        <v>39</v>
      </c>
      <c r="BN11" s="31"/>
      <c r="BO11" s="34"/>
      <c r="BP11" s="33">
        <v>0.0</v>
      </c>
      <c r="BQ11" s="32">
        <f>+BP11*'IN5'!$M11</f>
        <v>0</v>
      </c>
      <c r="BR11" s="30"/>
      <c r="BS11" s="36">
        <f>'IN5'!$T11-BB11-BL11-AP11</f>
        <v>0</v>
      </c>
      <c r="BT11" s="77">
        <f>'IN5'!$Q11-AN11-AZ11-BJ11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SUBTOTAL(109,'IN5'!$K$3:$K$11)</f>
        <v>700000</v>
      </c>
      <c r="L12" s="93"/>
      <c r="M12" s="95">
        <f>SUBTOTAL(109,'IN5'!$M$3:$M$11)</f>
        <v>70</v>
      </c>
      <c r="N12" s="93"/>
      <c r="O12" s="93"/>
      <c r="P12" s="94">
        <f>SUBTOTAL(109,'IN5'!$P$3:$P$11)</f>
        <v>0</v>
      </c>
      <c r="Q12" s="93"/>
      <c r="R12" s="94">
        <f>SUBTOTAL(109,'IN5'!$R$3:$R$11)</f>
        <v>0</v>
      </c>
      <c r="S12" s="94"/>
      <c r="T12" s="93"/>
      <c r="U12" s="93"/>
      <c r="V12" s="93"/>
      <c r="W12" s="93"/>
      <c r="X12" s="110"/>
      <c r="Y12" s="110"/>
      <c r="Z12" s="110"/>
      <c r="AA12" s="94">
        <f>SUBTOTAL(109,'IN5'!$AA$3:$AA$11)</f>
        <v>81666.67</v>
      </c>
      <c r="AB12" s="94">
        <f>SUBTOTAL(109,'IN5'!$AB$3:$AB$11)</f>
        <v>8166.667</v>
      </c>
      <c r="AC12" s="110"/>
      <c r="AD12" s="96"/>
      <c r="AE12" s="97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98"/>
    </row>
    <row r="13" ht="14.25" customHeight="1">
      <c r="A13" s="74"/>
      <c r="B13" s="111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93"/>
      <c r="Q13" s="112"/>
      <c r="R13" s="93"/>
      <c r="S13" s="93"/>
      <c r="T13" s="93"/>
      <c r="U13" s="112"/>
      <c r="V13" s="112"/>
      <c r="W13" s="112"/>
      <c r="X13" s="112"/>
      <c r="Y13" s="112"/>
      <c r="Z13" s="112"/>
      <c r="AA13" s="113"/>
      <c r="AB13" s="112"/>
      <c r="AC13" s="112"/>
      <c r="AD13" s="112"/>
      <c r="AE13" s="112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>
        <f>+(P14+R14)/'IN5'!$K$12</f>
        <v>0</v>
      </c>
      <c r="L14" s="74"/>
      <c r="M14" s="74"/>
      <c r="N14" s="74"/>
      <c r="O14" s="74"/>
      <c r="P14" s="47">
        <f>+SUM('IN5'!$P$3:$P$11)-SUM(BG3:BG11)-SUM(BQ3:BR11)</f>
        <v>0</v>
      </c>
      <c r="Q14" s="74"/>
      <c r="R14" s="47">
        <f>+SUM('IN5'!$R$3:$R$11)-SUM(BA3:BA11)-SUM(BK3:BK11)-SUM(AJ3:AJ11)</f>
        <v>0</v>
      </c>
      <c r="S14" s="47"/>
      <c r="T14" s="48">
        <f>SUMPRODUCT(T3:T11,K3:K11)/SUM(K3:K11)</f>
        <v>0</v>
      </c>
      <c r="U14" s="74"/>
      <c r="V14" s="74"/>
      <c r="W14" s="74"/>
      <c r="X14" s="74"/>
      <c r="Y14" s="74"/>
      <c r="Z14" s="74"/>
      <c r="AA14" s="11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49" t="str">
        <f>+P14/'IN5'!$P$12</f>
        <v>#DIV/0!</v>
      </c>
      <c r="Q15" s="74"/>
      <c r="R15" s="56" t="str">
        <f>+R14/'IN5'!$R$12</f>
        <v>#DIV/0!</v>
      </c>
      <c r="S15" s="49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115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99"/>
      <c r="Q17" s="74"/>
      <c r="R17" s="74"/>
      <c r="S17" s="74"/>
      <c r="T17" s="74"/>
      <c r="U17" s="74"/>
      <c r="V17" s="74"/>
      <c r="W17" s="74"/>
      <c r="X17" s="74"/>
      <c r="Y17" s="74"/>
      <c r="Z17" s="115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115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115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115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115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/>
      <c r="BR726" s="74"/>
      <c r="BS726" s="74"/>
      <c r="BT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/>
      <c r="BR729" s="74"/>
      <c r="BS729" s="74"/>
      <c r="BT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/>
      <c r="BR747" s="74"/>
      <c r="BS747" s="74"/>
      <c r="BT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/>
      <c r="BR748" s="74"/>
      <c r="BS748" s="74"/>
      <c r="BT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/>
      <c r="BR749" s="74"/>
      <c r="BS749" s="74"/>
      <c r="BT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/>
      <c r="BR751" s="74"/>
      <c r="BS751" s="74"/>
      <c r="BT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/>
      <c r="BR752" s="74"/>
      <c r="BS752" s="74"/>
      <c r="BT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/>
      <c r="BR753" s="74"/>
      <c r="BS753" s="74"/>
      <c r="BT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/>
      <c r="BR754" s="74"/>
      <c r="BS754" s="74"/>
      <c r="BT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/>
      <c r="BR756" s="74"/>
      <c r="BS756" s="74"/>
      <c r="BT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/>
      <c r="BR757" s="74"/>
      <c r="BS757" s="74"/>
      <c r="BT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/>
      <c r="BR759" s="74"/>
      <c r="BS759" s="74"/>
      <c r="BT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/>
      <c r="BR761" s="74"/>
      <c r="BS761" s="74"/>
      <c r="BT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/>
      <c r="BR762" s="74"/>
      <c r="BS762" s="74"/>
      <c r="BT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/>
      <c r="BR763" s="74"/>
      <c r="BS763" s="74"/>
      <c r="BT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/>
      <c r="BR764" s="74"/>
      <c r="BS764" s="74"/>
      <c r="BT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/>
      <c r="BR766" s="74"/>
      <c r="BS766" s="74"/>
      <c r="BT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/>
      <c r="BR767" s="74"/>
      <c r="BS767" s="74"/>
      <c r="BT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/>
      <c r="BR768" s="74"/>
      <c r="BS768" s="74"/>
      <c r="BT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/>
      <c r="BR769" s="74"/>
      <c r="BS769" s="74"/>
      <c r="BT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/>
      <c r="BR781" s="74"/>
      <c r="BS781" s="74"/>
      <c r="BT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/>
      <c r="BR782" s="74"/>
      <c r="BS782" s="74"/>
      <c r="BT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/>
      <c r="BR783" s="74"/>
      <c r="BS783" s="74"/>
      <c r="BT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/>
      <c r="BR784" s="74"/>
      <c r="BS784" s="74"/>
      <c r="BT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/>
      <c r="BR787" s="74"/>
      <c r="BS787" s="74"/>
      <c r="BT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/>
      <c r="BR797" s="74"/>
      <c r="BS797" s="74"/>
      <c r="BT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/>
      <c r="BR798" s="74"/>
      <c r="BS798" s="74"/>
      <c r="BT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/>
      <c r="BR799" s="74"/>
      <c r="BS799" s="74"/>
      <c r="BT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/>
      <c r="BR801" s="74"/>
      <c r="BS801" s="74"/>
      <c r="BT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/>
      <c r="BR802" s="74"/>
      <c r="BS802" s="74"/>
      <c r="BT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/>
      <c r="BR803" s="74"/>
      <c r="BS803" s="74"/>
      <c r="BT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/>
      <c r="BR806" s="74"/>
      <c r="BS806" s="74"/>
      <c r="BT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/>
      <c r="BR807" s="74"/>
      <c r="BS807" s="74"/>
      <c r="BT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/>
      <c r="BR808" s="74"/>
      <c r="BS808" s="74"/>
      <c r="BT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/>
      <c r="BR809" s="74"/>
      <c r="BS809" s="74"/>
      <c r="BT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/>
      <c r="BR820" s="74"/>
      <c r="BS820" s="74"/>
      <c r="BT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/>
      <c r="BR821" s="74"/>
      <c r="BS821" s="74"/>
      <c r="BT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/>
      <c r="BR822" s="74"/>
      <c r="BS822" s="74"/>
      <c r="BT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/>
      <c r="BR825" s="74"/>
      <c r="BS825" s="74"/>
      <c r="BT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/>
      <c r="BR826" s="74"/>
      <c r="BS826" s="74"/>
      <c r="BT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/>
      <c r="BR827" s="74"/>
      <c r="BS827" s="74"/>
      <c r="BT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/>
      <c r="BR828" s="74"/>
      <c r="BS828" s="74"/>
      <c r="BT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/>
      <c r="BR829" s="74"/>
      <c r="BS829" s="74"/>
      <c r="BT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/>
      <c r="BR830" s="74"/>
      <c r="BS830" s="74"/>
      <c r="BT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/>
      <c r="BR831" s="74"/>
      <c r="BS831" s="74"/>
      <c r="BT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/>
      <c r="BR832" s="74"/>
      <c r="BS832" s="74"/>
      <c r="BT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/>
      <c r="BR833" s="74"/>
      <c r="BS833" s="74"/>
      <c r="BT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/>
      <c r="BR834" s="74"/>
      <c r="BS834" s="74"/>
      <c r="BT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/>
      <c r="BR835" s="74"/>
      <c r="BS835" s="74"/>
      <c r="BT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/>
      <c r="BR839" s="74"/>
      <c r="BS839" s="74"/>
      <c r="BT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/>
      <c r="BR840" s="74"/>
      <c r="BS840" s="74"/>
      <c r="BT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/>
      <c r="BR841" s="74"/>
      <c r="BS841" s="74"/>
      <c r="BT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/>
      <c r="BR842" s="74"/>
      <c r="BS842" s="74"/>
      <c r="BT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/>
      <c r="BR843" s="74"/>
      <c r="BS843" s="74"/>
      <c r="BT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/>
      <c r="BR844" s="74"/>
      <c r="BS844" s="74"/>
      <c r="BT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/>
      <c r="BR845" s="74"/>
      <c r="BS845" s="74"/>
      <c r="BT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/>
      <c r="BR846" s="74"/>
      <c r="BS846" s="74"/>
      <c r="BT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/>
      <c r="BR847" s="74"/>
      <c r="BS847" s="74"/>
      <c r="BT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/>
      <c r="BR848" s="74"/>
      <c r="BS848" s="74"/>
      <c r="BT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/>
      <c r="BR849" s="74"/>
      <c r="BS849" s="74"/>
      <c r="BT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/>
      <c r="BR861" s="74"/>
      <c r="BS861" s="74"/>
      <c r="BT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/>
      <c r="BR862" s="74"/>
      <c r="BS862" s="74"/>
      <c r="BT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/>
      <c r="BR863" s="74"/>
      <c r="BS863" s="74"/>
      <c r="BT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/>
      <c r="BR864" s="74"/>
      <c r="BS864" s="74"/>
      <c r="BT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/>
      <c r="BR865" s="74"/>
      <c r="BS865" s="74"/>
      <c r="BT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/>
      <c r="BR866" s="74"/>
      <c r="BS866" s="74"/>
      <c r="BT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/>
      <c r="BR867" s="74"/>
      <c r="BS867" s="74"/>
      <c r="BT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/>
      <c r="BR868" s="74"/>
      <c r="BS868" s="74"/>
      <c r="BT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/>
      <c r="BR869" s="74"/>
      <c r="BS869" s="74"/>
      <c r="BT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/>
      <c r="BR870" s="74"/>
      <c r="BS870" s="74"/>
      <c r="BT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/>
      <c r="BR871" s="74"/>
      <c r="BS871" s="74"/>
      <c r="BT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/>
      <c r="BR872" s="74"/>
      <c r="BS872" s="74"/>
      <c r="BT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/>
      <c r="BR873" s="74"/>
      <c r="BS873" s="74"/>
      <c r="BT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/>
      <c r="BR874" s="74"/>
      <c r="BS874" s="74"/>
      <c r="BT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/>
      <c r="BR875" s="74"/>
      <c r="BS875" s="74"/>
      <c r="BT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/>
      <c r="BR878" s="74"/>
      <c r="BS878" s="74"/>
      <c r="BT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/>
      <c r="BR879" s="74"/>
      <c r="BS879" s="74"/>
      <c r="BT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/>
      <c r="BR880" s="74"/>
      <c r="BS880" s="74"/>
      <c r="BT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/>
      <c r="BR881" s="74"/>
      <c r="BS881" s="74"/>
      <c r="BT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/>
      <c r="BR882" s="74"/>
      <c r="BS882" s="74"/>
      <c r="BT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/>
      <c r="BR883" s="74"/>
      <c r="BS883" s="74"/>
      <c r="BT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/>
      <c r="BR884" s="74"/>
      <c r="BS884" s="74"/>
      <c r="BT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/>
      <c r="BR885" s="74"/>
      <c r="BS885" s="74"/>
      <c r="BT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/>
      <c r="BR886" s="74"/>
      <c r="BS886" s="74"/>
      <c r="BT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/>
      <c r="BR887" s="74"/>
      <c r="BS887" s="74"/>
      <c r="BT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/>
      <c r="BR889" s="74"/>
      <c r="BS889" s="74"/>
      <c r="BT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/>
      <c r="BR900" s="74"/>
      <c r="BS900" s="74"/>
      <c r="BT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/>
      <c r="BR901" s="74"/>
      <c r="BS901" s="74"/>
      <c r="BT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/>
      <c r="BR902" s="74"/>
      <c r="BS902" s="74"/>
      <c r="BT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/>
      <c r="BR903" s="74"/>
      <c r="BS903" s="74"/>
      <c r="BT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/>
      <c r="BR904" s="74"/>
      <c r="BS904" s="74"/>
      <c r="BT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/>
      <c r="BR905" s="74"/>
      <c r="BS905" s="74"/>
      <c r="BT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/>
      <c r="BR906" s="74"/>
      <c r="BS906" s="74"/>
      <c r="BT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/>
      <c r="BR907" s="74"/>
      <c r="BS907" s="74"/>
      <c r="BT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/>
      <c r="BR908" s="74"/>
      <c r="BS908" s="74"/>
      <c r="BT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/>
      <c r="BR909" s="74"/>
      <c r="BS909" s="74"/>
      <c r="BT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/>
      <c r="BR910" s="74"/>
      <c r="BS910" s="74"/>
      <c r="BT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/>
      <c r="BR911" s="74"/>
      <c r="BS911" s="74"/>
      <c r="BT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/>
      <c r="BR912" s="74"/>
      <c r="BS912" s="74"/>
      <c r="BT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/>
      <c r="BR913" s="74"/>
      <c r="BS913" s="74"/>
      <c r="BT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/>
      <c r="BR914" s="74"/>
      <c r="BS914" s="74"/>
      <c r="BT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/>
      <c r="BR915" s="74"/>
      <c r="BS915" s="74"/>
      <c r="BT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/>
      <c r="BR919" s="74"/>
      <c r="BS919" s="74"/>
      <c r="BT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/>
      <c r="BR920" s="74"/>
      <c r="BS920" s="74"/>
      <c r="BT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/>
      <c r="BR921" s="74"/>
      <c r="BS921" s="74"/>
      <c r="BT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/>
      <c r="BR922" s="74"/>
      <c r="BS922" s="74"/>
      <c r="BT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/>
      <c r="BR923" s="74"/>
      <c r="BS923" s="74"/>
      <c r="BT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/>
      <c r="BR924" s="74"/>
      <c r="BS924" s="74"/>
      <c r="BT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/>
      <c r="BR925" s="74"/>
      <c r="BS925" s="74"/>
      <c r="BT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/>
      <c r="BR929" s="74"/>
      <c r="BS929" s="74"/>
      <c r="BT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/>
      <c r="BR940" s="74"/>
      <c r="BS940" s="74"/>
      <c r="BT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/>
      <c r="BR941" s="74"/>
      <c r="BS941" s="74"/>
      <c r="BT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/>
      <c r="BR942" s="74"/>
      <c r="BS942" s="74"/>
      <c r="BT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/>
      <c r="BR943" s="74"/>
      <c r="BS943" s="74"/>
      <c r="BT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/>
      <c r="BR944" s="74"/>
      <c r="BS944" s="74"/>
      <c r="BT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/>
      <c r="BR945" s="74"/>
      <c r="BS945" s="74"/>
      <c r="BT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/>
      <c r="BR946" s="74"/>
      <c r="BS946" s="74"/>
      <c r="BT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/>
      <c r="BR947" s="74"/>
      <c r="BS947" s="74"/>
      <c r="BT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/>
      <c r="BR948" s="74"/>
      <c r="BS948" s="74"/>
      <c r="BT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/>
      <c r="BR949" s="74"/>
      <c r="BS949" s="74"/>
      <c r="BT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/>
      <c r="BR950" s="74"/>
      <c r="BS950" s="74"/>
      <c r="BT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/>
      <c r="BR951" s="74"/>
      <c r="BS951" s="74"/>
      <c r="BT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/>
      <c r="BR952" s="74"/>
      <c r="BS952" s="74"/>
      <c r="BT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/>
      <c r="BR953" s="74"/>
      <c r="BS953" s="74"/>
      <c r="BT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/>
      <c r="BR954" s="74"/>
      <c r="BS954" s="74"/>
      <c r="BT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/>
      <c r="BR955" s="74"/>
      <c r="BS955" s="74"/>
      <c r="BT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/>
      <c r="BR956" s="74"/>
      <c r="BS956" s="74"/>
      <c r="BT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/>
      <c r="BR957" s="74"/>
      <c r="BS957" s="74"/>
      <c r="BT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/>
      <c r="BR958" s="74"/>
      <c r="BS958" s="74"/>
      <c r="BT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/>
      <c r="BR959" s="74"/>
      <c r="BS959" s="74"/>
      <c r="BT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/>
      <c r="BR960" s="74"/>
      <c r="BS960" s="74"/>
      <c r="BT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/>
      <c r="BR961" s="74"/>
      <c r="BS961" s="74"/>
      <c r="BT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/>
      <c r="BR962" s="74"/>
      <c r="BS962" s="74"/>
      <c r="BT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/>
      <c r="BR963" s="74"/>
      <c r="BS963" s="74"/>
      <c r="BT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/>
      <c r="BR964" s="74"/>
      <c r="BS964" s="74"/>
      <c r="BT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/>
      <c r="BR965" s="74"/>
      <c r="BS965" s="74"/>
      <c r="BT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/>
      <c r="BR966" s="74"/>
      <c r="BS966" s="74"/>
      <c r="BT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/>
      <c r="BR967" s="74"/>
      <c r="BS967" s="74"/>
      <c r="BT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/>
      <c r="BR968" s="74"/>
      <c r="BS968" s="74"/>
      <c r="BT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/>
      <c r="BR969" s="74"/>
      <c r="BS969" s="74"/>
      <c r="BT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/>
      <c r="BR980" s="74"/>
      <c r="BS980" s="74"/>
      <c r="BT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/>
      <c r="BR981" s="74"/>
      <c r="BS981" s="74"/>
      <c r="BT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/>
      <c r="BR982" s="74"/>
      <c r="BS982" s="74"/>
      <c r="BT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/>
      <c r="BR988" s="74"/>
      <c r="BS988" s="74"/>
      <c r="BT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/>
      <c r="BR989" s="74"/>
      <c r="BS989" s="74"/>
      <c r="BT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/>
      <c r="BR990" s="74"/>
      <c r="BS990" s="74"/>
      <c r="BT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/>
      <c r="BR991" s="74"/>
      <c r="BS991" s="74"/>
      <c r="BT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/>
      <c r="BR992" s="74"/>
      <c r="BS992" s="74"/>
      <c r="BT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/>
      <c r="BR997" s="74"/>
      <c r="BS997" s="74"/>
      <c r="BT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/>
      <c r="BR998" s="74"/>
      <c r="BS998" s="74"/>
      <c r="BT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/>
      <c r="BR999" s="74"/>
      <c r="BS999" s="74"/>
      <c r="BT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/>
      <c r="BR1000" s="74"/>
      <c r="BS1000" s="74"/>
      <c r="BT1000" s="90"/>
    </row>
  </sheetData>
  <mergeCells count="4">
    <mergeCell ref="AN1:AW1"/>
    <mergeCell ref="AZ1:BG1"/>
    <mergeCell ref="BJ1:BQ1"/>
    <mergeCell ref="BS1:BT1"/>
  </mergeCells>
  <conditionalFormatting sqref="BS3:BS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0.57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5" width="17.29"/>
    <col customWidth="1" min="16" max="16" width="16.14"/>
    <col customWidth="1" min="17" max="17" width="21.43"/>
    <col customWidth="1" min="18" max="18" width="15.71"/>
    <col customWidth="1" min="19" max="19" width="18.71"/>
    <col customWidth="1" min="20" max="21" width="15.71"/>
    <col customWidth="1" min="22" max="22" width="12.29"/>
    <col customWidth="1" min="23" max="23" width="15.71"/>
    <col customWidth="1" min="24" max="24" width="12.29"/>
    <col customWidth="1" min="25" max="25" width="35.29"/>
    <col customWidth="1" min="26" max="26" width="38.43"/>
    <col customWidth="1" min="27" max="27" width="0.86"/>
    <col customWidth="1" min="28" max="28" width="13.71"/>
    <col customWidth="1" min="29" max="29" width="0.86"/>
    <col customWidth="1" min="30" max="30" width="14.71"/>
    <col customWidth="1" min="31" max="31" width="18.14"/>
    <col customWidth="1" min="32" max="33" width="14.71"/>
    <col customWidth="1" min="34" max="34" width="0.86"/>
    <col customWidth="1" min="35" max="37" width="14.71"/>
    <col customWidth="1" min="38" max="38" width="12.29"/>
    <col customWidth="1" min="39" max="39" width="14.71"/>
    <col customWidth="1" min="40" max="40" width="12.29"/>
    <col customWidth="1" min="41" max="41" width="12.71"/>
    <col customWidth="1" min="42" max="42" width="16.43"/>
    <col customWidth="1" min="43" max="43" width="0.86"/>
    <col customWidth="1" min="44" max="45" width="14.71"/>
    <col customWidth="1" min="46" max="46" width="19.29"/>
    <col customWidth="1" min="47" max="47" width="14.71"/>
    <col customWidth="1" min="48" max="48" width="12.29"/>
    <col customWidth="1" min="49" max="49" width="14.71"/>
    <col customWidth="1" min="50" max="50" width="12.29"/>
    <col customWidth="1" min="51" max="51" width="12.71"/>
    <col customWidth="1" min="52" max="52" width="16.43"/>
    <col customWidth="1" min="53" max="53" width="0.86"/>
    <col customWidth="1" min="54" max="56" width="16.43"/>
    <col customWidth="1" min="57" max="57" width="14.71"/>
    <col customWidth="1" min="58" max="58" width="12.29"/>
    <col customWidth="1" min="59" max="59" width="14.71"/>
    <col customWidth="1" min="60" max="60" width="12.29"/>
    <col customWidth="1" min="61" max="61" width="12.71"/>
    <col customWidth="1" min="62" max="62" width="16.29"/>
    <col customWidth="1" min="63" max="63" width="0.86"/>
    <col customWidth="1" min="64" max="64" width="10.57"/>
    <col customWidth="1" min="65" max="65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2" t="s">
        <v>0</v>
      </c>
      <c r="AJ1" s="3"/>
      <c r="AK1" s="3"/>
      <c r="AL1" s="3"/>
      <c r="AM1" s="3"/>
      <c r="AN1" s="3"/>
      <c r="AO1" s="3"/>
      <c r="AP1" s="3"/>
      <c r="AQ1" s="59"/>
      <c r="AR1" s="4"/>
      <c r="AS1" s="5" t="s">
        <v>1</v>
      </c>
      <c r="AT1" s="3"/>
      <c r="AU1" s="3"/>
      <c r="AV1" s="3"/>
      <c r="AW1" s="3"/>
      <c r="AX1" s="3"/>
      <c r="AY1" s="3"/>
      <c r="AZ1" s="3"/>
      <c r="BA1" s="59"/>
      <c r="BB1" s="60"/>
      <c r="BC1" s="5" t="s">
        <v>2</v>
      </c>
      <c r="BD1" s="3"/>
      <c r="BE1" s="3"/>
      <c r="BF1" s="3"/>
      <c r="BG1" s="3"/>
      <c r="BH1" s="3"/>
      <c r="BI1" s="3"/>
      <c r="BJ1" s="3"/>
      <c r="BK1" s="59"/>
      <c r="BL1" s="6" t="s">
        <v>3</v>
      </c>
      <c r="BM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116" t="s">
        <v>145</v>
      </c>
      <c r="O2" s="64" t="s">
        <v>17</v>
      </c>
      <c r="P2" s="64" t="s">
        <v>18</v>
      </c>
      <c r="Q2" s="64" t="s">
        <v>19</v>
      </c>
      <c r="R2" s="64" t="s">
        <v>20</v>
      </c>
      <c r="S2" s="64" t="s">
        <v>21</v>
      </c>
      <c r="T2" s="64" t="s">
        <v>43</v>
      </c>
      <c r="U2" s="64" t="s">
        <v>22</v>
      </c>
      <c r="V2" s="64" t="s">
        <v>23</v>
      </c>
      <c r="W2" s="64" t="s">
        <v>24</v>
      </c>
      <c r="X2" s="64" t="s">
        <v>25</v>
      </c>
      <c r="Y2" s="64" t="s">
        <v>26</v>
      </c>
      <c r="Z2" s="64" t="s">
        <v>27</v>
      </c>
      <c r="AA2" s="66"/>
      <c r="AB2" s="67"/>
      <c r="AC2" s="66"/>
      <c r="AD2" s="68" t="s">
        <v>28</v>
      </c>
      <c r="AE2" s="68" t="s">
        <v>29</v>
      </c>
      <c r="AF2" s="68" t="s">
        <v>30</v>
      </c>
      <c r="AG2" s="68" t="s">
        <v>31</v>
      </c>
      <c r="AH2" s="66"/>
      <c r="AI2" s="69" t="s">
        <v>20</v>
      </c>
      <c r="AJ2" s="69" t="s">
        <v>21</v>
      </c>
      <c r="AK2" s="69" t="s">
        <v>22</v>
      </c>
      <c r="AL2" s="69" t="s">
        <v>23</v>
      </c>
      <c r="AM2" s="69" t="s">
        <v>24</v>
      </c>
      <c r="AN2" s="69" t="s">
        <v>25</v>
      </c>
      <c r="AO2" s="69" t="s">
        <v>18</v>
      </c>
      <c r="AP2" s="69" t="s">
        <v>19</v>
      </c>
      <c r="AQ2" s="66"/>
      <c r="AR2" s="70" t="s">
        <v>32</v>
      </c>
      <c r="AS2" s="71" t="s">
        <v>20</v>
      </c>
      <c r="AT2" s="71" t="s">
        <v>21</v>
      </c>
      <c r="AU2" s="71" t="s">
        <v>22</v>
      </c>
      <c r="AV2" s="71" t="s">
        <v>23</v>
      </c>
      <c r="AW2" s="71" t="s">
        <v>24</v>
      </c>
      <c r="AX2" s="71" t="s">
        <v>25</v>
      </c>
      <c r="AY2" s="71" t="s">
        <v>18</v>
      </c>
      <c r="AZ2" s="71" t="s">
        <v>19</v>
      </c>
      <c r="BA2" s="66"/>
      <c r="BB2" s="73" t="s">
        <v>32</v>
      </c>
      <c r="BC2" s="73" t="s">
        <v>20</v>
      </c>
      <c r="BD2" s="73" t="s">
        <v>21</v>
      </c>
      <c r="BE2" s="73" t="s">
        <v>22</v>
      </c>
      <c r="BF2" s="73" t="s">
        <v>23</v>
      </c>
      <c r="BG2" s="73" t="s">
        <v>24</v>
      </c>
      <c r="BH2" s="73" t="s">
        <v>25</v>
      </c>
      <c r="BI2" s="73" t="s">
        <v>18</v>
      </c>
      <c r="BJ2" s="73" t="s">
        <v>19</v>
      </c>
      <c r="BK2" s="66"/>
      <c r="BL2" s="66" t="s">
        <v>33</v>
      </c>
      <c r="BM2" s="66" t="s">
        <v>33</v>
      </c>
    </row>
    <row r="3" ht="28.5" customHeight="1">
      <c r="A3" s="74"/>
      <c r="B3" s="75">
        <v>1.0</v>
      </c>
      <c r="C3" s="22" t="s">
        <v>146</v>
      </c>
      <c r="D3" s="22" t="s">
        <v>147</v>
      </c>
      <c r="E3" s="23">
        <v>4.9879</v>
      </c>
      <c r="F3" s="24"/>
      <c r="G3" s="24"/>
      <c r="H3" s="24"/>
      <c r="I3" s="24" t="s">
        <v>93</v>
      </c>
      <c r="J3" s="24" t="s">
        <v>148</v>
      </c>
      <c r="K3" s="25">
        <v>330000.0</v>
      </c>
      <c r="L3" s="23">
        <v>4.9879</v>
      </c>
      <c r="M3" s="26">
        <v>66160.0</v>
      </c>
      <c r="N3" s="27">
        <v>0.0</v>
      </c>
      <c r="O3" s="105">
        <v>44869.0</v>
      </c>
      <c r="P3" s="23">
        <f t="shared" ref="P3:P11" si="1">L3-E3</f>
        <v>0</v>
      </c>
      <c r="Q3" s="25">
        <f>P3*'IN6'!$M3</f>
        <v>0</v>
      </c>
      <c r="R3" s="28">
        <v>0.02</v>
      </c>
      <c r="S3" s="25">
        <f>+'IN6'!$K3*'IN6'!$R3</f>
        <v>6600</v>
      </c>
      <c r="T3" s="28">
        <v>0.0</v>
      </c>
      <c r="U3" s="28">
        <v>0.2</v>
      </c>
      <c r="V3" s="24" t="s">
        <v>39</v>
      </c>
      <c r="W3" s="28"/>
      <c r="X3" s="24"/>
      <c r="Y3" s="27" t="s">
        <v>94</v>
      </c>
      <c r="Z3" s="24"/>
      <c r="AA3" s="30"/>
      <c r="AB3" s="30"/>
      <c r="AC3" s="30"/>
      <c r="AD3" s="31">
        <v>0.0</v>
      </c>
      <c r="AE3" s="32">
        <f>+AD3*'IN6'!$K3</f>
        <v>0</v>
      </c>
      <c r="AF3" s="33">
        <v>0.0</v>
      </c>
      <c r="AG3" s="32">
        <f>+AF3*'IN6'!$M3</f>
        <v>0</v>
      </c>
      <c r="AH3" s="30"/>
      <c r="AI3" s="35">
        <v>0.01</v>
      </c>
      <c r="AJ3" s="32">
        <f>+AI3*'IN6'!$K3</f>
        <v>3300</v>
      </c>
      <c r="AK3" s="35">
        <v>0.03</v>
      </c>
      <c r="AL3" s="34" t="s">
        <v>39</v>
      </c>
      <c r="AM3" s="31"/>
      <c r="AN3" s="34"/>
      <c r="AO3" s="33">
        <v>0.0</v>
      </c>
      <c r="AP3" s="32">
        <f>+AO3*'IN6'!$M3</f>
        <v>0</v>
      </c>
      <c r="AQ3" s="30"/>
      <c r="AR3" s="34"/>
      <c r="AS3" s="31">
        <v>0.0</v>
      </c>
      <c r="AT3" s="32">
        <f>+AS3*'IN6'!$K3</f>
        <v>0</v>
      </c>
      <c r="AU3" s="31">
        <v>0.0</v>
      </c>
      <c r="AV3" s="34" t="s">
        <v>39</v>
      </c>
      <c r="AW3" s="31"/>
      <c r="AX3" s="34"/>
      <c r="AY3" s="33">
        <v>0.0</v>
      </c>
      <c r="AZ3" s="32">
        <f>+AY3*'IN6'!$M3</f>
        <v>0</v>
      </c>
      <c r="BA3" s="30"/>
      <c r="BB3" s="117" t="s">
        <v>149</v>
      </c>
      <c r="BC3" s="35">
        <v>0.01</v>
      </c>
      <c r="BD3" s="32">
        <f>+BC3*'IN6'!$K3</f>
        <v>3300</v>
      </c>
      <c r="BE3" s="31">
        <v>0.17</v>
      </c>
      <c r="BF3" s="34" t="s">
        <v>39</v>
      </c>
      <c r="BG3" s="31"/>
      <c r="BH3" s="34"/>
      <c r="BI3" s="118">
        <v>0.0</v>
      </c>
      <c r="BJ3" s="32">
        <f>+BI3*'IN6'!$M3</f>
        <v>0</v>
      </c>
      <c r="BK3" s="30"/>
      <c r="BL3" s="36">
        <f>'IN6'!$U3-AU3-BE3-AK3</f>
        <v>0</v>
      </c>
      <c r="BM3" s="77">
        <f>'IN6'!$R3-AI3-AS3-BC3</f>
        <v>0</v>
      </c>
    </row>
    <row r="4" ht="28.5" customHeight="1">
      <c r="A4" s="74"/>
      <c r="B4" s="75">
        <v>2.0</v>
      </c>
      <c r="C4" s="22" t="s">
        <v>146</v>
      </c>
      <c r="D4" s="22" t="s">
        <v>147</v>
      </c>
      <c r="E4" s="23">
        <v>4.9879</v>
      </c>
      <c r="F4" s="24" t="s">
        <v>150</v>
      </c>
      <c r="G4" s="24"/>
      <c r="H4" s="24" t="s">
        <v>151</v>
      </c>
      <c r="I4" s="24"/>
      <c r="J4" s="24" t="s">
        <v>148</v>
      </c>
      <c r="K4" s="25">
        <v>10000.0</v>
      </c>
      <c r="L4" s="23">
        <v>4.9879</v>
      </c>
      <c r="M4" s="26">
        <v>2004.0</v>
      </c>
      <c r="N4" s="26">
        <f t="shared" ref="N4:N11" si="2">M4</f>
        <v>2004</v>
      </c>
      <c r="O4" s="24" t="s">
        <v>152</v>
      </c>
      <c r="P4" s="23">
        <f t="shared" si="1"/>
        <v>0</v>
      </c>
      <c r="Q4" s="25">
        <f>P4*'IN6'!$M4</f>
        <v>0</v>
      </c>
      <c r="R4" s="28">
        <v>0.0</v>
      </c>
      <c r="S4" s="25">
        <f>+'IN6'!$K4*'IN6'!$R4</f>
        <v>0</v>
      </c>
      <c r="T4" s="28">
        <v>0.0</v>
      </c>
      <c r="U4" s="28">
        <v>0.0</v>
      </c>
      <c r="V4" s="24" t="s">
        <v>39</v>
      </c>
      <c r="W4" s="28"/>
      <c r="X4" s="24"/>
      <c r="Y4" s="24"/>
      <c r="Z4" s="24"/>
      <c r="AA4" s="30"/>
      <c r="AB4" s="30"/>
      <c r="AC4" s="30"/>
      <c r="AD4" s="31">
        <v>0.0</v>
      </c>
      <c r="AE4" s="32">
        <f>+AD4*'IN6'!$K4</f>
        <v>0</v>
      </c>
      <c r="AF4" s="33">
        <v>0.0</v>
      </c>
      <c r="AG4" s="32">
        <f>+AF4*'IN6'!$M4</f>
        <v>0</v>
      </c>
      <c r="AH4" s="30"/>
      <c r="AI4" s="31">
        <v>0.0</v>
      </c>
      <c r="AJ4" s="32">
        <f>+AI4*'IN6'!$K4</f>
        <v>0</v>
      </c>
      <c r="AK4" s="31">
        <v>0.0</v>
      </c>
      <c r="AL4" s="34" t="s">
        <v>39</v>
      </c>
      <c r="AM4" s="31"/>
      <c r="AN4" s="34"/>
      <c r="AO4" s="33">
        <v>0.0</v>
      </c>
      <c r="AP4" s="32">
        <f>+AO4*'IN6'!$M4</f>
        <v>0</v>
      </c>
      <c r="AQ4" s="30"/>
      <c r="AR4" s="34"/>
      <c r="AS4" s="31">
        <v>0.0</v>
      </c>
      <c r="AT4" s="32">
        <f>+AS4*'IN6'!$K4</f>
        <v>0</v>
      </c>
      <c r="AU4" s="31">
        <v>0.0</v>
      </c>
      <c r="AV4" s="34" t="s">
        <v>39</v>
      </c>
      <c r="AW4" s="31"/>
      <c r="AX4" s="34"/>
      <c r="AY4" s="33">
        <v>0.0</v>
      </c>
      <c r="AZ4" s="32">
        <f>+AY4*'IN6'!$M4</f>
        <v>0</v>
      </c>
      <c r="BA4" s="30"/>
      <c r="BB4" s="34"/>
      <c r="BC4" s="31">
        <v>0.0</v>
      </c>
      <c r="BD4" s="32">
        <f>+BC4*'IN6'!$K4</f>
        <v>0</v>
      </c>
      <c r="BE4" s="31">
        <v>0.0</v>
      </c>
      <c r="BF4" s="34" t="s">
        <v>39</v>
      </c>
      <c r="BG4" s="31"/>
      <c r="BH4" s="34"/>
      <c r="BI4" s="33">
        <v>0.0</v>
      </c>
      <c r="BJ4" s="32">
        <f>+BI4*'IN6'!$M4</f>
        <v>0</v>
      </c>
      <c r="BK4" s="30"/>
      <c r="BL4" s="36">
        <f>'IN6'!$U4-AU4-BE4-AK4</f>
        <v>0</v>
      </c>
      <c r="BM4" s="77">
        <f>'IN6'!$R4-AI4-AS4-BC4</f>
        <v>0</v>
      </c>
    </row>
    <row r="5" ht="28.5" customHeight="1">
      <c r="A5" s="74"/>
      <c r="B5" s="75">
        <v>3.0</v>
      </c>
      <c r="C5" s="22" t="s">
        <v>146</v>
      </c>
      <c r="D5" s="22" t="s">
        <v>147</v>
      </c>
      <c r="E5" s="23">
        <v>4.9879</v>
      </c>
      <c r="F5" s="24"/>
      <c r="G5" s="24"/>
      <c r="H5" s="24"/>
      <c r="I5" s="24"/>
      <c r="J5" s="24" t="s">
        <v>148</v>
      </c>
      <c r="K5" s="25">
        <v>0.0</v>
      </c>
      <c r="L5" s="23">
        <v>4.9879</v>
      </c>
      <c r="M5" s="26">
        <v>0.0</v>
      </c>
      <c r="N5" s="26">
        <f t="shared" si="2"/>
        <v>0</v>
      </c>
      <c r="O5" s="24" t="s">
        <v>89</v>
      </c>
      <c r="P5" s="23">
        <f t="shared" si="1"/>
        <v>0</v>
      </c>
      <c r="Q5" s="25">
        <f>P5*'IN6'!$M5</f>
        <v>0</v>
      </c>
      <c r="R5" s="28">
        <v>0.0</v>
      </c>
      <c r="S5" s="25">
        <f>+'IN6'!$K5*'IN6'!$R5</f>
        <v>0</v>
      </c>
      <c r="T5" s="28">
        <v>0.0</v>
      </c>
      <c r="U5" s="28">
        <v>0.0</v>
      </c>
      <c r="V5" s="24" t="s">
        <v>39</v>
      </c>
      <c r="W5" s="28"/>
      <c r="X5" s="24"/>
      <c r="Y5" s="24"/>
      <c r="Z5" s="24"/>
      <c r="AA5" s="30"/>
      <c r="AB5" s="30"/>
      <c r="AC5" s="30"/>
      <c r="AD5" s="31">
        <v>0.0</v>
      </c>
      <c r="AE5" s="32">
        <f>+AD5*'IN6'!$K5</f>
        <v>0</v>
      </c>
      <c r="AF5" s="33">
        <v>0.0</v>
      </c>
      <c r="AG5" s="32">
        <f>+AF5*'IN6'!$M5</f>
        <v>0</v>
      </c>
      <c r="AH5" s="30"/>
      <c r="AI5" s="31">
        <v>0.0</v>
      </c>
      <c r="AJ5" s="32">
        <f>+AI5*'IN6'!$K5</f>
        <v>0</v>
      </c>
      <c r="AK5" s="31">
        <v>0.0</v>
      </c>
      <c r="AL5" s="34" t="s">
        <v>39</v>
      </c>
      <c r="AM5" s="31"/>
      <c r="AN5" s="34"/>
      <c r="AO5" s="33">
        <v>0.0</v>
      </c>
      <c r="AP5" s="32">
        <f>+AO5*'IN6'!$M5</f>
        <v>0</v>
      </c>
      <c r="AQ5" s="30"/>
      <c r="AR5" s="34"/>
      <c r="AS5" s="31">
        <v>0.0</v>
      </c>
      <c r="AT5" s="32">
        <f>+AS5*'IN6'!$K5</f>
        <v>0</v>
      </c>
      <c r="AU5" s="31">
        <v>0.0</v>
      </c>
      <c r="AV5" s="34" t="s">
        <v>39</v>
      </c>
      <c r="AW5" s="31"/>
      <c r="AX5" s="34"/>
      <c r="AY5" s="33">
        <v>0.0</v>
      </c>
      <c r="AZ5" s="32">
        <f>+AY5*'IN6'!$M5</f>
        <v>0</v>
      </c>
      <c r="BA5" s="30"/>
      <c r="BB5" s="34"/>
      <c r="BC5" s="31">
        <v>0.0</v>
      </c>
      <c r="BD5" s="32">
        <f>+BC5*'IN6'!$K5</f>
        <v>0</v>
      </c>
      <c r="BE5" s="31">
        <v>0.0</v>
      </c>
      <c r="BF5" s="34" t="s">
        <v>39</v>
      </c>
      <c r="BG5" s="31"/>
      <c r="BH5" s="34"/>
      <c r="BI5" s="33">
        <v>0.0</v>
      </c>
      <c r="BJ5" s="32">
        <f>+BI5*'IN6'!$M5</f>
        <v>0</v>
      </c>
      <c r="BK5" s="30"/>
      <c r="BL5" s="36">
        <f>'IN6'!$U5-AU5-BE5-AK5</f>
        <v>0</v>
      </c>
      <c r="BM5" s="77">
        <f>'IN6'!$R5-AI5-AS5-BC5</f>
        <v>0</v>
      </c>
    </row>
    <row r="6" ht="28.5" customHeight="1">
      <c r="A6" s="74"/>
      <c r="B6" s="75">
        <v>4.0</v>
      </c>
      <c r="C6" s="22" t="s">
        <v>146</v>
      </c>
      <c r="D6" s="22" t="s">
        <v>147</v>
      </c>
      <c r="E6" s="23">
        <v>4.9879</v>
      </c>
      <c r="F6" s="24"/>
      <c r="G6" s="24"/>
      <c r="H6" s="24"/>
      <c r="I6" s="106"/>
      <c r="J6" s="24" t="s">
        <v>148</v>
      </c>
      <c r="K6" s="25">
        <v>0.0</v>
      </c>
      <c r="L6" s="23">
        <v>4.9879</v>
      </c>
      <c r="M6" s="26">
        <v>0.0</v>
      </c>
      <c r="N6" s="26">
        <f t="shared" si="2"/>
        <v>0</v>
      </c>
      <c r="O6" s="24" t="s">
        <v>100</v>
      </c>
      <c r="P6" s="23">
        <f t="shared" si="1"/>
        <v>0</v>
      </c>
      <c r="Q6" s="25">
        <f>P6*'IN6'!$M6</f>
        <v>0</v>
      </c>
      <c r="R6" s="28">
        <v>0.0</v>
      </c>
      <c r="S6" s="25">
        <f>+'IN6'!$K6*'IN6'!$R6</f>
        <v>0</v>
      </c>
      <c r="T6" s="28">
        <v>0.0</v>
      </c>
      <c r="U6" s="28">
        <v>0.0</v>
      </c>
      <c r="V6" s="24" t="s">
        <v>39</v>
      </c>
      <c r="W6" s="28"/>
      <c r="X6" s="24"/>
      <c r="Y6" s="24"/>
      <c r="Z6" s="24"/>
      <c r="AA6" s="30"/>
      <c r="AB6" s="30"/>
      <c r="AC6" s="30"/>
      <c r="AD6" s="31">
        <v>0.0</v>
      </c>
      <c r="AE6" s="32">
        <f>+AD6*'IN6'!$K6</f>
        <v>0</v>
      </c>
      <c r="AF6" s="33">
        <v>0.0</v>
      </c>
      <c r="AG6" s="32">
        <f>+AF6*'IN6'!$M6</f>
        <v>0</v>
      </c>
      <c r="AH6" s="30"/>
      <c r="AI6" s="31">
        <v>0.0</v>
      </c>
      <c r="AJ6" s="32">
        <f>+AI6*'IN6'!$K6</f>
        <v>0</v>
      </c>
      <c r="AK6" s="31">
        <v>0.0</v>
      </c>
      <c r="AL6" s="34" t="s">
        <v>39</v>
      </c>
      <c r="AM6" s="31"/>
      <c r="AN6" s="34"/>
      <c r="AO6" s="33">
        <v>0.0</v>
      </c>
      <c r="AP6" s="32">
        <f>+AO6*'IN6'!$M6</f>
        <v>0</v>
      </c>
      <c r="AQ6" s="30"/>
      <c r="AR6" s="34"/>
      <c r="AS6" s="31">
        <v>0.0</v>
      </c>
      <c r="AT6" s="32">
        <f>+AS6*'IN6'!$K6</f>
        <v>0</v>
      </c>
      <c r="AU6" s="31">
        <v>0.0</v>
      </c>
      <c r="AV6" s="34" t="s">
        <v>39</v>
      </c>
      <c r="AW6" s="31"/>
      <c r="AX6" s="34"/>
      <c r="AY6" s="33">
        <v>0.0</v>
      </c>
      <c r="AZ6" s="32">
        <f>+AY6*'IN6'!$M6</f>
        <v>0</v>
      </c>
      <c r="BA6" s="30"/>
      <c r="BB6" s="34"/>
      <c r="BC6" s="31">
        <v>0.0</v>
      </c>
      <c r="BD6" s="32">
        <f>+BC6*'IN6'!$K6</f>
        <v>0</v>
      </c>
      <c r="BE6" s="31">
        <v>0.0</v>
      </c>
      <c r="BF6" s="34" t="s">
        <v>39</v>
      </c>
      <c r="BG6" s="31"/>
      <c r="BH6" s="34"/>
      <c r="BI6" s="33">
        <v>0.0</v>
      </c>
      <c r="BJ6" s="32">
        <f>+BI6*'IN6'!$M6</f>
        <v>0</v>
      </c>
      <c r="BK6" s="30"/>
      <c r="BL6" s="36">
        <f>'IN6'!$U6-AU6-BE6-AK6</f>
        <v>0</v>
      </c>
      <c r="BM6" s="77">
        <f>'IN6'!$R6-AI6-AS6-BC6</f>
        <v>0</v>
      </c>
    </row>
    <row r="7" ht="28.5" customHeight="1">
      <c r="A7" s="74"/>
      <c r="B7" s="75">
        <v>5.0</v>
      </c>
      <c r="C7" s="22" t="s">
        <v>146</v>
      </c>
      <c r="D7" s="22" t="s">
        <v>147</v>
      </c>
      <c r="E7" s="23">
        <v>4.9879</v>
      </c>
      <c r="F7" s="24"/>
      <c r="G7" s="24"/>
      <c r="H7" s="24"/>
      <c r="I7" s="24"/>
      <c r="J7" s="24" t="s">
        <v>148</v>
      </c>
      <c r="K7" s="25">
        <v>0.0</v>
      </c>
      <c r="L7" s="23">
        <v>4.9879</v>
      </c>
      <c r="M7" s="26">
        <v>0.0</v>
      </c>
      <c r="N7" s="26">
        <f t="shared" si="2"/>
        <v>0</v>
      </c>
      <c r="O7" s="24" t="s">
        <v>100</v>
      </c>
      <c r="P7" s="23">
        <f t="shared" si="1"/>
        <v>0</v>
      </c>
      <c r="Q7" s="25">
        <f>P7*'IN6'!$M7</f>
        <v>0</v>
      </c>
      <c r="R7" s="28">
        <v>0.0</v>
      </c>
      <c r="S7" s="25">
        <f>+'IN6'!$K7*'IN6'!$R7</f>
        <v>0</v>
      </c>
      <c r="T7" s="28">
        <v>0.0</v>
      </c>
      <c r="U7" s="28">
        <v>0.0</v>
      </c>
      <c r="V7" s="24" t="s">
        <v>39</v>
      </c>
      <c r="W7" s="28"/>
      <c r="X7" s="24"/>
      <c r="Y7" s="24"/>
      <c r="Z7" s="24"/>
      <c r="AA7" s="30"/>
      <c r="AB7" s="30"/>
      <c r="AC7" s="30"/>
      <c r="AD7" s="31">
        <v>0.0</v>
      </c>
      <c r="AE7" s="32">
        <f>+AD7*'IN6'!$K7</f>
        <v>0</v>
      </c>
      <c r="AF7" s="33">
        <v>0.0</v>
      </c>
      <c r="AG7" s="32">
        <f>+AF7*'IN6'!$M7</f>
        <v>0</v>
      </c>
      <c r="AH7" s="30"/>
      <c r="AI7" s="31">
        <v>0.0</v>
      </c>
      <c r="AJ7" s="32">
        <f>+AI7*'IN6'!$K7</f>
        <v>0</v>
      </c>
      <c r="AK7" s="31">
        <v>0.0</v>
      </c>
      <c r="AL7" s="34" t="s">
        <v>39</v>
      </c>
      <c r="AM7" s="31"/>
      <c r="AN7" s="34"/>
      <c r="AO7" s="33">
        <v>0.0</v>
      </c>
      <c r="AP7" s="32">
        <f>+AO7*'IN6'!$M7</f>
        <v>0</v>
      </c>
      <c r="AQ7" s="30"/>
      <c r="AR7" s="34"/>
      <c r="AS7" s="31">
        <v>0.0</v>
      </c>
      <c r="AT7" s="32">
        <f>+AS7*'IN6'!$K7</f>
        <v>0</v>
      </c>
      <c r="AU7" s="31">
        <v>0.0</v>
      </c>
      <c r="AV7" s="34" t="s">
        <v>39</v>
      </c>
      <c r="AW7" s="31"/>
      <c r="AX7" s="34"/>
      <c r="AY7" s="33">
        <v>0.0</v>
      </c>
      <c r="AZ7" s="32">
        <f>+AY7*'IN6'!$M7</f>
        <v>0</v>
      </c>
      <c r="BA7" s="30"/>
      <c r="BB7" s="34"/>
      <c r="BC7" s="31">
        <v>0.0</v>
      </c>
      <c r="BD7" s="32">
        <f>+BC7*'IN6'!$K7</f>
        <v>0</v>
      </c>
      <c r="BE7" s="31">
        <v>0.0</v>
      </c>
      <c r="BF7" s="34" t="s">
        <v>39</v>
      </c>
      <c r="BG7" s="31"/>
      <c r="BH7" s="34"/>
      <c r="BI7" s="33">
        <v>0.0</v>
      </c>
      <c r="BJ7" s="32">
        <f>+BI7*'IN6'!$M7</f>
        <v>0</v>
      </c>
      <c r="BK7" s="30"/>
      <c r="BL7" s="36">
        <f>'IN6'!$U7-AU7-BE7-AK7</f>
        <v>0</v>
      </c>
      <c r="BM7" s="77">
        <f>'IN6'!$R7-AI7-AS7-BC7</f>
        <v>0</v>
      </c>
    </row>
    <row r="8" ht="28.5" customHeight="1">
      <c r="A8" s="74"/>
      <c r="B8" s="75">
        <v>6.0</v>
      </c>
      <c r="C8" s="22" t="s">
        <v>146</v>
      </c>
      <c r="D8" s="22" t="s">
        <v>147</v>
      </c>
      <c r="E8" s="23">
        <v>4.9879</v>
      </c>
      <c r="F8" s="24"/>
      <c r="G8" s="24"/>
      <c r="H8" s="24"/>
      <c r="I8" s="24"/>
      <c r="J8" s="24" t="s">
        <v>148</v>
      </c>
      <c r="K8" s="25">
        <v>0.0</v>
      </c>
      <c r="L8" s="23">
        <v>4.9879</v>
      </c>
      <c r="M8" s="26">
        <v>0.0</v>
      </c>
      <c r="N8" s="26">
        <f t="shared" si="2"/>
        <v>0</v>
      </c>
      <c r="O8" s="24" t="s">
        <v>100</v>
      </c>
      <c r="P8" s="23">
        <f t="shared" si="1"/>
        <v>0</v>
      </c>
      <c r="Q8" s="25">
        <f>P8*'IN6'!$M8</f>
        <v>0</v>
      </c>
      <c r="R8" s="28">
        <v>0.0</v>
      </c>
      <c r="S8" s="25">
        <f>+'IN6'!$K8*'IN6'!$R8</f>
        <v>0</v>
      </c>
      <c r="T8" s="28">
        <v>0.0</v>
      </c>
      <c r="U8" s="28">
        <v>0.0</v>
      </c>
      <c r="V8" s="24" t="s">
        <v>39</v>
      </c>
      <c r="W8" s="28"/>
      <c r="X8" s="24"/>
      <c r="Y8" s="24"/>
      <c r="Z8" s="24"/>
      <c r="AA8" s="30"/>
      <c r="AB8" s="30"/>
      <c r="AC8" s="30"/>
      <c r="AD8" s="31">
        <v>0.0</v>
      </c>
      <c r="AE8" s="32">
        <f>+AD8*'IN6'!$K8</f>
        <v>0</v>
      </c>
      <c r="AF8" s="33">
        <v>0.0</v>
      </c>
      <c r="AG8" s="32">
        <f>+AF8*'IN6'!$M8</f>
        <v>0</v>
      </c>
      <c r="AH8" s="30"/>
      <c r="AI8" s="31">
        <v>0.0</v>
      </c>
      <c r="AJ8" s="32">
        <f>+AI8*'IN6'!$K8</f>
        <v>0</v>
      </c>
      <c r="AK8" s="31">
        <v>0.0</v>
      </c>
      <c r="AL8" s="34" t="s">
        <v>39</v>
      </c>
      <c r="AM8" s="31"/>
      <c r="AN8" s="34"/>
      <c r="AO8" s="33">
        <v>0.0</v>
      </c>
      <c r="AP8" s="32">
        <f>+AO8*'IN6'!$M8</f>
        <v>0</v>
      </c>
      <c r="AQ8" s="30"/>
      <c r="AR8" s="34"/>
      <c r="AS8" s="31">
        <v>0.0</v>
      </c>
      <c r="AT8" s="32">
        <f>+AS8*'IN6'!$K8</f>
        <v>0</v>
      </c>
      <c r="AU8" s="31">
        <v>0.0</v>
      </c>
      <c r="AV8" s="34" t="s">
        <v>39</v>
      </c>
      <c r="AW8" s="31"/>
      <c r="AX8" s="34"/>
      <c r="AY8" s="33">
        <v>0.0</v>
      </c>
      <c r="AZ8" s="32">
        <f>+AY8*'IN6'!$M8</f>
        <v>0</v>
      </c>
      <c r="BA8" s="30"/>
      <c r="BB8" s="34"/>
      <c r="BC8" s="31">
        <v>0.0</v>
      </c>
      <c r="BD8" s="32">
        <f>+BC8*'IN6'!$K8</f>
        <v>0</v>
      </c>
      <c r="BE8" s="31">
        <v>0.0</v>
      </c>
      <c r="BF8" s="34" t="s">
        <v>39</v>
      </c>
      <c r="BG8" s="31"/>
      <c r="BH8" s="34"/>
      <c r="BI8" s="33">
        <v>0.0</v>
      </c>
      <c r="BJ8" s="32">
        <f>+BI8*'IN6'!$M8</f>
        <v>0</v>
      </c>
      <c r="BK8" s="30"/>
      <c r="BL8" s="36">
        <f>'IN6'!$U8-AU8-BE8-AK8</f>
        <v>0</v>
      </c>
      <c r="BM8" s="77">
        <f>'IN6'!$R8-AI8-AS8-BC8</f>
        <v>0</v>
      </c>
    </row>
    <row r="9" ht="28.5" customHeight="1">
      <c r="A9" s="74"/>
      <c r="B9" s="75">
        <v>7.0</v>
      </c>
      <c r="C9" s="22" t="s">
        <v>146</v>
      </c>
      <c r="D9" s="22" t="s">
        <v>147</v>
      </c>
      <c r="E9" s="23">
        <v>4.9879</v>
      </c>
      <c r="F9" s="24"/>
      <c r="G9" s="24"/>
      <c r="H9" s="24"/>
      <c r="I9" s="79"/>
      <c r="J9" s="24" t="s">
        <v>148</v>
      </c>
      <c r="K9" s="25">
        <v>0.0</v>
      </c>
      <c r="L9" s="23">
        <v>4.9879</v>
      </c>
      <c r="M9" s="26">
        <v>0.0</v>
      </c>
      <c r="N9" s="26">
        <f t="shared" si="2"/>
        <v>0</v>
      </c>
      <c r="O9" s="24" t="s">
        <v>100</v>
      </c>
      <c r="P9" s="23">
        <f t="shared" si="1"/>
        <v>0</v>
      </c>
      <c r="Q9" s="25">
        <f>P9*'IN6'!$M9</f>
        <v>0</v>
      </c>
      <c r="R9" s="28">
        <v>0.0</v>
      </c>
      <c r="S9" s="25">
        <f>+'IN6'!$K9*'IN6'!$R9</f>
        <v>0</v>
      </c>
      <c r="T9" s="28">
        <v>0.0</v>
      </c>
      <c r="U9" s="28">
        <v>0.0</v>
      </c>
      <c r="V9" s="24" t="s">
        <v>39</v>
      </c>
      <c r="W9" s="28"/>
      <c r="X9" s="24"/>
      <c r="Y9" s="24"/>
      <c r="Z9" s="24"/>
      <c r="AA9" s="30"/>
      <c r="AB9" s="30"/>
      <c r="AC9" s="30"/>
      <c r="AD9" s="31">
        <v>0.0</v>
      </c>
      <c r="AE9" s="32">
        <f>+AD9*'IN6'!$K9</f>
        <v>0</v>
      </c>
      <c r="AF9" s="33">
        <v>0.0</v>
      </c>
      <c r="AG9" s="32">
        <f>+AF9*'IN6'!$M9</f>
        <v>0</v>
      </c>
      <c r="AH9" s="30"/>
      <c r="AI9" s="31">
        <v>0.0</v>
      </c>
      <c r="AJ9" s="32">
        <f>+AI9*'IN6'!$K9</f>
        <v>0</v>
      </c>
      <c r="AK9" s="31">
        <v>0.0</v>
      </c>
      <c r="AL9" s="34" t="s">
        <v>39</v>
      </c>
      <c r="AM9" s="31"/>
      <c r="AN9" s="34"/>
      <c r="AO9" s="33">
        <v>0.0</v>
      </c>
      <c r="AP9" s="32">
        <f>+AO9*'IN6'!$M9</f>
        <v>0</v>
      </c>
      <c r="AQ9" s="30"/>
      <c r="AR9" s="34"/>
      <c r="AS9" s="31">
        <v>0.0</v>
      </c>
      <c r="AT9" s="32">
        <f>+AS9*'IN6'!$K9</f>
        <v>0</v>
      </c>
      <c r="AU9" s="31">
        <v>0.0</v>
      </c>
      <c r="AV9" s="34" t="s">
        <v>39</v>
      </c>
      <c r="AW9" s="31"/>
      <c r="AX9" s="34"/>
      <c r="AY9" s="33">
        <v>0.0</v>
      </c>
      <c r="AZ9" s="32">
        <f>+AY9*'IN6'!$M9</f>
        <v>0</v>
      </c>
      <c r="BA9" s="30"/>
      <c r="BB9" s="34"/>
      <c r="BC9" s="31">
        <v>0.0</v>
      </c>
      <c r="BD9" s="32">
        <f>+BC9*'IN6'!$K9</f>
        <v>0</v>
      </c>
      <c r="BE9" s="31">
        <v>0.0</v>
      </c>
      <c r="BF9" s="34" t="s">
        <v>39</v>
      </c>
      <c r="BG9" s="31"/>
      <c r="BH9" s="34"/>
      <c r="BI9" s="33">
        <v>0.0</v>
      </c>
      <c r="BJ9" s="32">
        <f>+BI9*'IN6'!$M9</f>
        <v>0</v>
      </c>
      <c r="BK9" s="30"/>
      <c r="BL9" s="36">
        <f>'IN6'!$U9-AU9-BE9-AK9</f>
        <v>0</v>
      </c>
      <c r="BM9" s="77">
        <f>'IN6'!$R9-AI9-AS9-BC9</f>
        <v>0</v>
      </c>
    </row>
    <row r="10" ht="28.5" customHeight="1">
      <c r="A10" s="74"/>
      <c r="B10" s="75">
        <v>8.0</v>
      </c>
      <c r="C10" s="22" t="s">
        <v>146</v>
      </c>
      <c r="D10" s="22" t="s">
        <v>147</v>
      </c>
      <c r="E10" s="23">
        <v>4.9879</v>
      </c>
      <c r="F10" s="24"/>
      <c r="G10" s="24"/>
      <c r="H10" s="24"/>
      <c r="I10" s="24"/>
      <c r="J10" s="24" t="s">
        <v>148</v>
      </c>
      <c r="K10" s="25">
        <v>0.0</v>
      </c>
      <c r="L10" s="23">
        <v>4.9879</v>
      </c>
      <c r="M10" s="26">
        <v>0.0</v>
      </c>
      <c r="N10" s="26">
        <f t="shared" si="2"/>
        <v>0</v>
      </c>
      <c r="O10" s="24" t="s">
        <v>108</v>
      </c>
      <c r="P10" s="23">
        <f t="shared" si="1"/>
        <v>0</v>
      </c>
      <c r="Q10" s="25">
        <f>P10*'IN6'!$M10</f>
        <v>0</v>
      </c>
      <c r="R10" s="28">
        <v>0.0</v>
      </c>
      <c r="S10" s="25">
        <f>+'IN6'!$K10*'IN6'!$R10</f>
        <v>0</v>
      </c>
      <c r="T10" s="28">
        <v>0.0</v>
      </c>
      <c r="U10" s="28">
        <v>0.0</v>
      </c>
      <c r="V10" s="24" t="s">
        <v>39</v>
      </c>
      <c r="W10" s="28"/>
      <c r="X10" s="24"/>
      <c r="Y10" s="54"/>
      <c r="Z10" s="55"/>
      <c r="AA10" s="30"/>
      <c r="AB10" s="30"/>
      <c r="AC10" s="30"/>
      <c r="AD10" s="31">
        <v>0.0</v>
      </c>
      <c r="AE10" s="32">
        <f>+AD10*'IN6'!$K10</f>
        <v>0</v>
      </c>
      <c r="AF10" s="33">
        <v>0.0</v>
      </c>
      <c r="AG10" s="32">
        <f>+AF10*'IN6'!$M10</f>
        <v>0</v>
      </c>
      <c r="AH10" s="30"/>
      <c r="AI10" s="31">
        <v>0.0</v>
      </c>
      <c r="AJ10" s="32">
        <f>+AI10*'IN6'!$K10</f>
        <v>0</v>
      </c>
      <c r="AK10" s="31">
        <v>0.0</v>
      </c>
      <c r="AL10" s="34" t="s">
        <v>39</v>
      </c>
      <c r="AM10" s="31"/>
      <c r="AN10" s="34"/>
      <c r="AO10" s="33">
        <v>0.0</v>
      </c>
      <c r="AP10" s="32">
        <f>+AO10*'IN6'!$M10</f>
        <v>0</v>
      </c>
      <c r="AQ10" s="30"/>
      <c r="AR10" s="34"/>
      <c r="AS10" s="31">
        <v>0.0</v>
      </c>
      <c r="AT10" s="32">
        <f>+AS10*'IN6'!$K10</f>
        <v>0</v>
      </c>
      <c r="AU10" s="31">
        <v>0.0</v>
      </c>
      <c r="AV10" s="34" t="s">
        <v>39</v>
      </c>
      <c r="AW10" s="31"/>
      <c r="AX10" s="34"/>
      <c r="AY10" s="33">
        <v>0.0</v>
      </c>
      <c r="AZ10" s="32">
        <f>+AY10*'IN6'!$M10</f>
        <v>0</v>
      </c>
      <c r="BA10" s="30"/>
      <c r="BB10" s="34"/>
      <c r="BC10" s="31">
        <v>0.0</v>
      </c>
      <c r="BD10" s="32">
        <f>+BC10*'IN6'!$K10</f>
        <v>0</v>
      </c>
      <c r="BE10" s="31">
        <v>0.0</v>
      </c>
      <c r="BF10" s="34" t="s">
        <v>39</v>
      </c>
      <c r="BG10" s="31"/>
      <c r="BH10" s="34"/>
      <c r="BI10" s="33">
        <v>0.0</v>
      </c>
      <c r="BJ10" s="32">
        <f>+BI10*'IN6'!$M10</f>
        <v>0</v>
      </c>
      <c r="BK10" s="30"/>
      <c r="BL10" s="36">
        <f>'IN6'!$U10-AU10-BE10-AK10</f>
        <v>0</v>
      </c>
      <c r="BM10" s="77">
        <f>'IN6'!$R10-AI10-AS10-BC10</f>
        <v>0</v>
      </c>
    </row>
    <row r="11" ht="28.5" customHeight="1">
      <c r="A11" s="74"/>
      <c r="B11" s="75">
        <v>9.0</v>
      </c>
      <c r="C11" s="22" t="s">
        <v>146</v>
      </c>
      <c r="D11" s="22" t="s">
        <v>147</v>
      </c>
      <c r="E11" s="23">
        <v>4.9879</v>
      </c>
      <c r="F11" s="24"/>
      <c r="G11" s="24"/>
      <c r="H11" s="24"/>
      <c r="I11" s="24"/>
      <c r="J11" s="24" t="s">
        <v>148</v>
      </c>
      <c r="K11" s="25">
        <v>0.0</v>
      </c>
      <c r="L11" s="23">
        <v>4.9879</v>
      </c>
      <c r="M11" s="26">
        <v>0.0</v>
      </c>
      <c r="N11" s="26">
        <f t="shared" si="2"/>
        <v>0</v>
      </c>
      <c r="O11" s="24" t="s">
        <v>100</v>
      </c>
      <c r="P11" s="23">
        <f t="shared" si="1"/>
        <v>0</v>
      </c>
      <c r="Q11" s="25">
        <f>P11*'IN6'!$M11</f>
        <v>0</v>
      </c>
      <c r="R11" s="28">
        <v>0.0</v>
      </c>
      <c r="S11" s="25">
        <f>+'IN6'!$K11*'IN6'!$R11</f>
        <v>0</v>
      </c>
      <c r="T11" s="28">
        <v>0.0</v>
      </c>
      <c r="U11" s="28">
        <v>0.0</v>
      </c>
      <c r="V11" s="24" t="s">
        <v>39</v>
      </c>
      <c r="W11" s="28"/>
      <c r="X11" s="24"/>
      <c r="Y11" s="54"/>
      <c r="Z11" s="55"/>
      <c r="AA11" s="30"/>
      <c r="AB11" s="30"/>
      <c r="AC11" s="30"/>
      <c r="AD11" s="31">
        <v>0.0</v>
      </c>
      <c r="AE11" s="32">
        <f>+AD11*'IN6'!$K11</f>
        <v>0</v>
      </c>
      <c r="AF11" s="33">
        <v>0.0</v>
      </c>
      <c r="AG11" s="32">
        <f>+AF11*'IN6'!$M11</f>
        <v>0</v>
      </c>
      <c r="AH11" s="30"/>
      <c r="AI11" s="31">
        <v>0.0</v>
      </c>
      <c r="AJ11" s="32">
        <f>+AI11*'IN6'!$K11</f>
        <v>0</v>
      </c>
      <c r="AK11" s="31">
        <v>0.0</v>
      </c>
      <c r="AL11" s="34" t="s">
        <v>39</v>
      </c>
      <c r="AM11" s="31"/>
      <c r="AN11" s="34"/>
      <c r="AO11" s="33">
        <v>0.0</v>
      </c>
      <c r="AP11" s="32">
        <f>+AO11*'IN6'!$M11</f>
        <v>0</v>
      </c>
      <c r="AQ11" s="30"/>
      <c r="AR11" s="34"/>
      <c r="AS11" s="31">
        <v>0.0</v>
      </c>
      <c r="AT11" s="32">
        <f>+AS11*'IN6'!$K11</f>
        <v>0</v>
      </c>
      <c r="AU11" s="31">
        <v>0.0</v>
      </c>
      <c r="AV11" s="34" t="s">
        <v>39</v>
      </c>
      <c r="AW11" s="31"/>
      <c r="AX11" s="34"/>
      <c r="AY11" s="33">
        <v>0.0</v>
      </c>
      <c r="AZ11" s="32">
        <f>+AY11*'IN6'!$M11</f>
        <v>0</v>
      </c>
      <c r="BA11" s="30"/>
      <c r="BB11" s="34"/>
      <c r="BC11" s="31">
        <v>0.0</v>
      </c>
      <c r="BD11" s="32">
        <f>+BC11*'IN6'!$K11</f>
        <v>0</v>
      </c>
      <c r="BE11" s="31">
        <v>0.0</v>
      </c>
      <c r="BF11" s="34" t="s">
        <v>39</v>
      </c>
      <c r="BG11" s="31"/>
      <c r="BH11" s="34"/>
      <c r="BI11" s="33">
        <v>0.0</v>
      </c>
      <c r="BJ11" s="32">
        <f>+BI11*'IN6'!$M11</f>
        <v>0</v>
      </c>
      <c r="BK11" s="30"/>
      <c r="BL11" s="36">
        <f>'IN6'!$U11-AU11-BE11-AK11</f>
        <v>0</v>
      </c>
      <c r="BM11" s="77">
        <f>'IN6'!$R11-AI11-AS11-BC11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SUBTOTAL(109,'IN6'!$K$3:$K$11)</f>
        <v>340000</v>
      </c>
      <c r="L12" s="93"/>
      <c r="M12" s="95">
        <f>SUBTOTAL(109,'IN6'!$M$3:$M$11)</f>
        <v>68164</v>
      </c>
      <c r="N12" s="95">
        <f>SUBTOTAL(109,'IN6'!$N$3:$N$11)</f>
        <v>2004</v>
      </c>
      <c r="O12" s="93"/>
      <c r="P12" s="93"/>
      <c r="Q12" s="94">
        <f>SUBTOTAL(109,'IN6'!$Q$3:$Q$11)</f>
        <v>0</v>
      </c>
      <c r="R12" s="93"/>
      <c r="S12" s="94">
        <f>SUBTOTAL(109,'IN6'!$S$3:$S$11)</f>
        <v>6600</v>
      </c>
      <c r="T12" s="94"/>
      <c r="U12" s="93"/>
      <c r="V12" s="93"/>
      <c r="W12" s="93"/>
      <c r="X12" s="93"/>
      <c r="Y12" s="96"/>
      <c r="Z12" s="97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>
        <f>+(Q14+S14)/'IN6'!$K$12</f>
        <v>0.009705882353</v>
      </c>
      <c r="L14" s="74"/>
      <c r="M14" s="74"/>
      <c r="N14" s="74"/>
      <c r="O14" s="74"/>
      <c r="P14" s="74"/>
      <c r="Q14" s="47">
        <f>+SUM('IN6'!$Q$3:$Q$11)-SUM(AZ3:AZ11)-SUM(BJ3:BK11)</f>
        <v>0</v>
      </c>
      <c r="R14" s="74"/>
      <c r="S14" s="47">
        <f>+SUM('IN6'!$S$3:$S$11)-SUM(AT3:AT11)-SUM(BD3:BD11)-SUM(AE3:AE11)</f>
        <v>3300</v>
      </c>
      <c r="T14" s="47"/>
      <c r="U14" s="48">
        <f>SUMPRODUCT(U3:U11,K3:K11)/SUM(K3:K11)</f>
        <v>0.1941176471</v>
      </c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49" t="str">
        <f>+Q14/'IN6'!$Q$12</f>
        <v>#DIV/0!</v>
      </c>
      <c r="R15" s="74"/>
      <c r="S15" s="56">
        <f>+S14/'IN6'!$S$12</f>
        <v>0.5</v>
      </c>
      <c r="T15" s="49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99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90"/>
    </row>
  </sheetData>
  <mergeCells count="4">
    <mergeCell ref="AI1:AP1"/>
    <mergeCell ref="AS1:AZ1"/>
    <mergeCell ref="BC1:BJ1"/>
    <mergeCell ref="BL1:BM1"/>
  </mergeCells>
  <conditionalFormatting sqref="BL3:BL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31.86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min="25" max="25" width="38.43"/>
    <col customWidth="1" min="26" max="26" width="0.86"/>
    <col customWidth="1" min="27" max="27" width="13.71"/>
    <col customWidth="1" min="28" max="28" width="0.86"/>
    <col customWidth="1" min="29" max="29" width="14.71"/>
    <col customWidth="1" min="30" max="30" width="18.14"/>
    <col customWidth="1" min="31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4" width="14.71"/>
    <col customWidth="1" min="45" max="45" width="19.29"/>
    <col customWidth="1" min="46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6.43"/>
    <col customWidth="1" min="56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" t="s">
        <v>42</v>
      </c>
      <c r="AI1" s="3"/>
      <c r="AJ1" s="3"/>
      <c r="AK1" s="3"/>
      <c r="AL1" s="3"/>
      <c r="AM1" s="3"/>
      <c r="AN1" s="3"/>
      <c r="AO1" s="3"/>
      <c r="AP1" s="59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59"/>
      <c r="BA1" s="60"/>
      <c r="BB1" s="5" t="s">
        <v>2</v>
      </c>
      <c r="BC1" s="3"/>
      <c r="BD1" s="3"/>
      <c r="BE1" s="3"/>
      <c r="BF1" s="3"/>
      <c r="BG1" s="3"/>
      <c r="BH1" s="3"/>
      <c r="BI1" s="3"/>
      <c r="BJ1" s="59"/>
      <c r="BK1" s="6" t="s">
        <v>3</v>
      </c>
      <c r="BL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26</v>
      </c>
      <c r="Y2" s="64" t="s">
        <v>27</v>
      </c>
      <c r="Z2" s="66"/>
      <c r="AA2" s="67"/>
      <c r="AB2" s="66"/>
      <c r="AC2" s="68" t="s">
        <v>28</v>
      </c>
      <c r="AD2" s="68" t="s">
        <v>29</v>
      </c>
      <c r="AE2" s="68" t="s">
        <v>30</v>
      </c>
      <c r="AF2" s="68" t="s">
        <v>31</v>
      </c>
      <c r="AG2" s="66"/>
      <c r="AH2" s="69" t="s">
        <v>20</v>
      </c>
      <c r="AI2" s="69" t="s">
        <v>21</v>
      </c>
      <c r="AJ2" s="69" t="s">
        <v>22</v>
      </c>
      <c r="AK2" s="69" t="s">
        <v>23</v>
      </c>
      <c r="AL2" s="69" t="s">
        <v>24</v>
      </c>
      <c r="AM2" s="69" t="s">
        <v>25</v>
      </c>
      <c r="AN2" s="69" t="s">
        <v>18</v>
      </c>
      <c r="AO2" s="69" t="s">
        <v>19</v>
      </c>
      <c r="AP2" s="66"/>
      <c r="AQ2" s="70" t="s">
        <v>32</v>
      </c>
      <c r="AR2" s="71" t="s">
        <v>20</v>
      </c>
      <c r="AS2" s="71" t="s">
        <v>21</v>
      </c>
      <c r="AT2" s="71" t="s">
        <v>22</v>
      </c>
      <c r="AU2" s="71" t="s">
        <v>23</v>
      </c>
      <c r="AV2" s="71" t="s">
        <v>24</v>
      </c>
      <c r="AW2" s="71" t="s">
        <v>25</v>
      </c>
      <c r="AX2" s="71" t="s">
        <v>18</v>
      </c>
      <c r="AY2" s="71" t="s">
        <v>19</v>
      </c>
      <c r="AZ2" s="66"/>
      <c r="BA2" s="72" t="s">
        <v>32</v>
      </c>
      <c r="BB2" s="73" t="s">
        <v>20</v>
      </c>
      <c r="BC2" s="73" t="s">
        <v>21</v>
      </c>
      <c r="BD2" s="73" t="s">
        <v>22</v>
      </c>
      <c r="BE2" s="73" t="s">
        <v>23</v>
      </c>
      <c r="BF2" s="73" t="s">
        <v>24</v>
      </c>
      <c r="BG2" s="73" t="s">
        <v>25</v>
      </c>
      <c r="BH2" s="73" t="s">
        <v>18</v>
      </c>
      <c r="BI2" s="73" t="s">
        <v>19</v>
      </c>
      <c r="BJ2" s="66"/>
      <c r="BK2" s="66" t="s">
        <v>33</v>
      </c>
      <c r="BL2" s="66" t="s">
        <v>33</v>
      </c>
    </row>
    <row r="3" ht="28.5" customHeight="1">
      <c r="A3" s="74"/>
      <c r="B3" s="75">
        <v>1.0</v>
      </c>
      <c r="C3" s="119" t="s">
        <v>153</v>
      </c>
      <c r="D3" s="22"/>
      <c r="E3" s="23">
        <v>1.0</v>
      </c>
      <c r="F3" s="24"/>
      <c r="G3" s="24"/>
      <c r="H3" s="24"/>
      <c r="I3" s="24"/>
      <c r="J3" s="27" t="s">
        <v>154</v>
      </c>
      <c r="K3" s="25">
        <v>0.0</v>
      </c>
      <c r="L3" s="23">
        <v>1.0</v>
      </c>
      <c r="M3" s="26">
        <v>0.0</v>
      </c>
      <c r="N3" s="105">
        <v>44869.0</v>
      </c>
      <c r="O3" s="23">
        <f t="shared" ref="O3:O11" si="1">L3-E3</f>
        <v>0</v>
      </c>
      <c r="P3" s="25">
        <f>O3*'IN7'!$M3</f>
        <v>0</v>
      </c>
      <c r="Q3" s="28">
        <v>0.0</v>
      </c>
      <c r="R3" s="25">
        <f>+'IN7'!$K3*'IN7'!$Q3</f>
        <v>0</v>
      </c>
      <c r="S3" s="28">
        <v>0.0</v>
      </c>
      <c r="T3" s="28">
        <v>0.0</v>
      </c>
      <c r="U3" s="24" t="s">
        <v>39</v>
      </c>
      <c r="V3" s="28"/>
      <c r="W3" s="24"/>
      <c r="X3" s="24"/>
      <c r="Y3" s="24"/>
      <c r="Z3" s="30"/>
      <c r="AA3" s="30"/>
      <c r="AB3" s="30"/>
      <c r="AC3" s="31">
        <v>0.0</v>
      </c>
      <c r="AD3" s="32">
        <f>+AC3*'IN7'!$K3</f>
        <v>0</v>
      </c>
      <c r="AE3" s="33">
        <v>0.0</v>
      </c>
      <c r="AF3" s="32">
        <f>+AE3*'IN7'!$M3</f>
        <v>0</v>
      </c>
      <c r="AG3" s="30"/>
      <c r="AH3" s="31">
        <v>0.0</v>
      </c>
      <c r="AI3" s="32">
        <f>+AH3*'IN7'!$K3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+AN3*'IN7'!$M3</f>
        <v>0</v>
      </c>
      <c r="AP3" s="30"/>
      <c r="AQ3" s="34"/>
      <c r="AR3" s="31">
        <v>0.0</v>
      </c>
      <c r="AS3" s="32">
        <f>+AR3*'IN7'!$K3</f>
        <v>0</v>
      </c>
      <c r="AT3" s="31">
        <v>0.0</v>
      </c>
      <c r="AU3" s="34" t="s">
        <v>39</v>
      </c>
      <c r="AV3" s="31"/>
      <c r="AW3" s="34"/>
      <c r="AX3" s="33">
        <v>0.0</v>
      </c>
      <c r="AY3" s="32">
        <f>+AX3*'IN7'!$M3</f>
        <v>0</v>
      </c>
      <c r="AZ3" s="30"/>
      <c r="BA3" s="34"/>
      <c r="BB3" s="31">
        <v>0.0</v>
      </c>
      <c r="BC3" s="32">
        <f>+BB3*'IN7'!$K3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+BH3*'IN7'!$M3</f>
        <v>0</v>
      </c>
      <c r="BJ3" s="30"/>
      <c r="BK3" s="36">
        <f>'IN7'!$T3-AT3-BD3-AJ3</f>
        <v>0</v>
      </c>
      <c r="BL3" s="77">
        <f>'IN7'!$Q3-AH3-AR3-BB3</f>
        <v>0</v>
      </c>
    </row>
    <row r="4" ht="28.5" customHeight="1">
      <c r="A4" s="74"/>
      <c r="B4" s="75">
        <v>2.0</v>
      </c>
      <c r="C4" s="22"/>
      <c r="D4" s="22"/>
      <c r="E4" s="23">
        <v>1.0</v>
      </c>
      <c r="F4" s="24"/>
      <c r="G4" s="24"/>
      <c r="H4" s="24"/>
      <c r="I4" s="24"/>
      <c r="J4" s="27" t="s">
        <v>154</v>
      </c>
      <c r="K4" s="25">
        <v>0.0</v>
      </c>
      <c r="L4" s="23">
        <v>1.0</v>
      </c>
      <c r="M4" s="26">
        <v>0.0</v>
      </c>
      <c r="N4" s="24" t="s">
        <v>152</v>
      </c>
      <c r="O4" s="23">
        <f t="shared" si="1"/>
        <v>0</v>
      </c>
      <c r="P4" s="25">
        <f>O4*'IN7'!$M4</f>
        <v>0</v>
      </c>
      <c r="Q4" s="28">
        <v>0.0</v>
      </c>
      <c r="R4" s="25">
        <f>+'IN7'!$K4*'IN7'!$Q4</f>
        <v>0</v>
      </c>
      <c r="S4" s="28">
        <v>0.0</v>
      </c>
      <c r="T4" s="28">
        <v>0.0</v>
      </c>
      <c r="U4" s="24" t="s">
        <v>39</v>
      </c>
      <c r="V4" s="28"/>
      <c r="W4" s="24"/>
      <c r="X4" s="24"/>
      <c r="Y4" s="24"/>
      <c r="Z4" s="30"/>
      <c r="AA4" s="30"/>
      <c r="AB4" s="30"/>
      <c r="AC4" s="31">
        <v>0.0</v>
      </c>
      <c r="AD4" s="32">
        <f>+AC4*'IN7'!$K4</f>
        <v>0</v>
      </c>
      <c r="AE4" s="33">
        <v>0.0</v>
      </c>
      <c r="AF4" s="32">
        <f>+AE4*'IN7'!$M4</f>
        <v>0</v>
      </c>
      <c r="AG4" s="30"/>
      <c r="AH4" s="31">
        <v>0.0</v>
      </c>
      <c r="AI4" s="32">
        <f>+AH4*'IN7'!$K4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+AN4*'IN7'!$M4</f>
        <v>0</v>
      </c>
      <c r="AP4" s="30"/>
      <c r="AQ4" s="34"/>
      <c r="AR4" s="31">
        <v>0.0</v>
      </c>
      <c r="AS4" s="32">
        <f>+AR4*'IN7'!$K4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+AX4*'IN7'!$M4</f>
        <v>0</v>
      </c>
      <c r="AZ4" s="30"/>
      <c r="BA4" s="34"/>
      <c r="BB4" s="31">
        <v>0.0</v>
      </c>
      <c r="BC4" s="32">
        <f>+BB4*'IN7'!$K4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+BH4*'IN7'!$M4</f>
        <v>0</v>
      </c>
      <c r="BJ4" s="30"/>
      <c r="BK4" s="36">
        <f>'IN7'!$T4-AT4-BD4-AJ4</f>
        <v>0</v>
      </c>
      <c r="BL4" s="77">
        <f>'IN7'!$Q4-AH4-AR4-BB4</f>
        <v>0</v>
      </c>
    </row>
    <row r="5" ht="28.5" customHeight="1">
      <c r="A5" s="74"/>
      <c r="B5" s="75">
        <v>3.0</v>
      </c>
      <c r="C5" s="22"/>
      <c r="D5" s="22"/>
      <c r="E5" s="23">
        <v>1.0</v>
      </c>
      <c r="F5" s="24"/>
      <c r="G5" s="24"/>
      <c r="H5" s="24"/>
      <c r="I5" s="24"/>
      <c r="J5" s="27" t="s">
        <v>154</v>
      </c>
      <c r="K5" s="25">
        <v>0.0</v>
      </c>
      <c r="L5" s="23">
        <v>1.0</v>
      </c>
      <c r="M5" s="26">
        <v>0.0</v>
      </c>
      <c r="N5" s="24" t="s">
        <v>89</v>
      </c>
      <c r="O5" s="23">
        <f t="shared" si="1"/>
        <v>0</v>
      </c>
      <c r="P5" s="25">
        <f>O5*'IN7'!$M5</f>
        <v>0</v>
      </c>
      <c r="Q5" s="28">
        <v>0.0</v>
      </c>
      <c r="R5" s="25">
        <f>+'IN7'!$K5*'IN7'!$Q5</f>
        <v>0</v>
      </c>
      <c r="S5" s="28">
        <v>0.0</v>
      </c>
      <c r="T5" s="28">
        <v>0.0</v>
      </c>
      <c r="U5" s="24" t="s">
        <v>39</v>
      </c>
      <c r="V5" s="28"/>
      <c r="W5" s="24"/>
      <c r="X5" s="24"/>
      <c r="Y5" s="24"/>
      <c r="Z5" s="30"/>
      <c r="AA5" s="30"/>
      <c r="AB5" s="30"/>
      <c r="AC5" s="31">
        <v>0.0</v>
      </c>
      <c r="AD5" s="32">
        <f>+AC5*'IN7'!$K5</f>
        <v>0</v>
      </c>
      <c r="AE5" s="33">
        <v>0.0</v>
      </c>
      <c r="AF5" s="32">
        <f>+AE5*'IN7'!$M5</f>
        <v>0</v>
      </c>
      <c r="AG5" s="30"/>
      <c r="AH5" s="31">
        <v>0.0</v>
      </c>
      <c r="AI5" s="32">
        <f>+AH5*'IN7'!$K5</f>
        <v>0</v>
      </c>
      <c r="AJ5" s="31">
        <v>0.0</v>
      </c>
      <c r="AK5" s="34" t="s">
        <v>39</v>
      </c>
      <c r="AL5" s="31"/>
      <c r="AM5" s="34"/>
      <c r="AN5" s="33">
        <v>0.0</v>
      </c>
      <c r="AO5" s="32">
        <f>+AN5*'IN7'!$M5</f>
        <v>0</v>
      </c>
      <c r="AP5" s="30"/>
      <c r="AQ5" s="34"/>
      <c r="AR5" s="31">
        <v>0.0</v>
      </c>
      <c r="AS5" s="32">
        <f>+AR5*'IN7'!$K5</f>
        <v>0</v>
      </c>
      <c r="AT5" s="31">
        <v>0.0</v>
      </c>
      <c r="AU5" s="34" t="s">
        <v>39</v>
      </c>
      <c r="AV5" s="31"/>
      <c r="AW5" s="34"/>
      <c r="AX5" s="33">
        <v>0.0</v>
      </c>
      <c r="AY5" s="32">
        <f>+AX5*'IN7'!$M5</f>
        <v>0</v>
      </c>
      <c r="AZ5" s="30"/>
      <c r="BA5" s="34"/>
      <c r="BB5" s="31">
        <v>0.0</v>
      </c>
      <c r="BC5" s="32">
        <f>+BB5*'IN7'!$K5</f>
        <v>0</v>
      </c>
      <c r="BD5" s="31">
        <v>0.0</v>
      </c>
      <c r="BE5" s="34" t="s">
        <v>39</v>
      </c>
      <c r="BF5" s="31"/>
      <c r="BG5" s="34"/>
      <c r="BH5" s="33">
        <v>0.0</v>
      </c>
      <c r="BI5" s="32">
        <f>+BH5*'IN7'!$M5</f>
        <v>0</v>
      </c>
      <c r="BJ5" s="30"/>
      <c r="BK5" s="36">
        <f>'IN7'!$T5-AT5-BD5-AJ5</f>
        <v>0</v>
      </c>
      <c r="BL5" s="77">
        <f>'IN7'!$Q5-AH5-AR5-BB5</f>
        <v>0</v>
      </c>
    </row>
    <row r="6" ht="28.5" customHeight="1">
      <c r="A6" s="74"/>
      <c r="B6" s="75">
        <v>4.0</v>
      </c>
      <c r="C6" s="22"/>
      <c r="D6" s="22"/>
      <c r="E6" s="23">
        <v>1.0</v>
      </c>
      <c r="F6" s="24"/>
      <c r="G6" s="24"/>
      <c r="H6" s="24"/>
      <c r="I6" s="106"/>
      <c r="J6" s="27" t="s">
        <v>154</v>
      </c>
      <c r="K6" s="25">
        <v>0.0</v>
      </c>
      <c r="L6" s="23">
        <v>1.0</v>
      </c>
      <c r="M6" s="26">
        <v>0.0</v>
      </c>
      <c r="N6" s="24" t="s">
        <v>100</v>
      </c>
      <c r="O6" s="23">
        <f t="shared" si="1"/>
        <v>0</v>
      </c>
      <c r="P6" s="25">
        <f>O6*'IN7'!$M6</f>
        <v>0</v>
      </c>
      <c r="Q6" s="28">
        <v>0.0</v>
      </c>
      <c r="R6" s="25">
        <f>+'IN7'!$K6*'IN7'!$Q6</f>
        <v>0</v>
      </c>
      <c r="S6" s="28">
        <v>0.0</v>
      </c>
      <c r="T6" s="28">
        <v>0.0</v>
      </c>
      <c r="U6" s="24" t="s">
        <v>39</v>
      </c>
      <c r="V6" s="28"/>
      <c r="W6" s="24"/>
      <c r="X6" s="24"/>
      <c r="Y6" s="24"/>
      <c r="Z6" s="30"/>
      <c r="AA6" s="30"/>
      <c r="AB6" s="30"/>
      <c r="AC6" s="31">
        <v>0.0</v>
      </c>
      <c r="AD6" s="32">
        <f>+AC6*'IN7'!$K6</f>
        <v>0</v>
      </c>
      <c r="AE6" s="33">
        <v>0.0</v>
      </c>
      <c r="AF6" s="32">
        <f>+AE6*'IN7'!$M6</f>
        <v>0</v>
      </c>
      <c r="AG6" s="30"/>
      <c r="AH6" s="31">
        <v>0.0</v>
      </c>
      <c r="AI6" s="32">
        <f>+AH6*'IN7'!$K6</f>
        <v>0</v>
      </c>
      <c r="AJ6" s="31">
        <v>0.0</v>
      </c>
      <c r="AK6" s="34" t="s">
        <v>39</v>
      </c>
      <c r="AL6" s="31"/>
      <c r="AM6" s="34"/>
      <c r="AN6" s="33">
        <v>0.0</v>
      </c>
      <c r="AO6" s="32">
        <f>+AN6*'IN7'!$M6</f>
        <v>0</v>
      </c>
      <c r="AP6" s="30"/>
      <c r="AQ6" s="34"/>
      <c r="AR6" s="31">
        <v>0.0</v>
      </c>
      <c r="AS6" s="32">
        <f>+AR6*'IN7'!$K6</f>
        <v>0</v>
      </c>
      <c r="AT6" s="31">
        <v>0.0</v>
      </c>
      <c r="AU6" s="34" t="s">
        <v>39</v>
      </c>
      <c r="AV6" s="31"/>
      <c r="AW6" s="34"/>
      <c r="AX6" s="33">
        <v>0.0</v>
      </c>
      <c r="AY6" s="32">
        <f>+AX6*'IN7'!$M6</f>
        <v>0</v>
      </c>
      <c r="AZ6" s="30"/>
      <c r="BA6" s="34"/>
      <c r="BB6" s="31">
        <v>0.0</v>
      </c>
      <c r="BC6" s="32">
        <f>+BB6*'IN7'!$K6</f>
        <v>0</v>
      </c>
      <c r="BD6" s="31">
        <v>0.0</v>
      </c>
      <c r="BE6" s="34" t="s">
        <v>39</v>
      </c>
      <c r="BF6" s="31"/>
      <c r="BG6" s="34"/>
      <c r="BH6" s="33">
        <v>0.0</v>
      </c>
      <c r="BI6" s="32">
        <f>+BH6*'IN7'!$M6</f>
        <v>0</v>
      </c>
      <c r="BJ6" s="30"/>
      <c r="BK6" s="36">
        <f>'IN7'!$T6-AT6-BD6-AJ6</f>
        <v>0</v>
      </c>
      <c r="BL6" s="77">
        <f>'IN7'!$Q6-AH6-AR6-BB6</f>
        <v>0</v>
      </c>
    </row>
    <row r="7" ht="28.5" customHeight="1">
      <c r="A7" s="74"/>
      <c r="B7" s="75">
        <v>5.0</v>
      </c>
      <c r="C7" s="22"/>
      <c r="D7" s="22"/>
      <c r="E7" s="23">
        <v>1.0</v>
      </c>
      <c r="F7" s="24"/>
      <c r="G7" s="24"/>
      <c r="H7" s="24"/>
      <c r="I7" s="24"/>
      <c r="J7" s="27" t="s">
        <v>154</v>
      </c>
      <c r="K7" s="25">
        <v>0.0</v>
      </c>
      <c r="L7" s="23">
        <v>1.0</v>
      </c>
      <c r="M7" s="26">
        <v>0.0</v>
      </c>
      <c r="N7" s="24" t="s">
        <v>100</v>
      </c>
      <c r="O7" s="23">
        <f t="shared" si="1"/>
        <v>0</v>
      </c>
      <c r="P7" s="25">
        <f>O7*'IN7'!$M7</f>
        <v>0</v>
      </c>
      <c r="Q7" s="28">
        <v>0.0</v>
      </c>
      <c r="R7" s="25">
        <f>+'IN7'!$K7*'IN7'!$Q7</f>
        <v>0</v>
      </c>
      <c r="S7" s="28">
        <v>0.0</v>
      </c>
      <c r="T7" s="28">
        <v>0.0</v>
      </c>
      <c r="U7" s="24" t="s">
        <v>39</v>
      </c>
      <c r="V7" s="28"/>
      <c r="W7" s="24"/>
      <c r="X7" s="24"/>
      <c r="Y7" s="24"/>
      <c r="Z7" s="30"/>
      <c r="AA7" s="30"/>
      <c r="AB7" s="30"/>
      <c r="AC7" s="31">
        <v>0.0</v>
      </c>
      <c r="AD7" s="32">
        <f>+AC7*'IN7'!$K7</f>
        <v>0</v>
      </c>
      <c r="AE7" s="33">
        <v>0.0</v>
      </c>
      <c r="AF7" s="32">
        <f>+AE7*'IN7'!$M7</f>
        <v>0</v>
      </c>
      <c r="AG7" s="30"/>
      <c r="AH7" s="31">
        <v>0.0</v>
      </c>
      <c r="AI7" s="32">
        <f>+AH7*'IN7'!$K7</f>
        <v>0</v>
      </c>
      <c r="AJ7" s="31">
        <v>0.0</v>
      </c>
      <c r="AK7" s="34" t="s">
        <v>39</v>
      </c>
      <c r="AL7" s="31"/>
      <c r="AM7" s="34"/>
      <c r="AN7" s="33">
        <v>0.0</v>
      </c>
      <c r="AO7" s="32">
        <f>+AN7*'IN7'!$M7</f>
        <v>0</v>
      </c>
      <c r="AP7" s="30"/>
      <c r="AQ7" s="34"/>
      <c r="AR7" s="31">
        <v>0.0</v>
      </c>
      <c r="AS7" s="32">
        <f>+AR7*'IN7'!$K7</f>
        <v>0</v>
      </c>
      <c r="AT7" s="31">
        <v>0.0</v>
      </c>
      <c r="AU7" s="34" t="s">
        <v>39</v>
      </c>
      <c r="AV7" s="31"/>
      <c r="AW7" s="34"/>
      <c r="AX7" s="33">
        <v>0.0</v>
      </c>
      <c r="AY7" s="32">
        <f>+AX7*'IN7'!$M7</f>
        <v>0</v>
      </c>
      <c r="AZ7" s="30"/>
      <c r="BA7" s="34"/>
      <c r="BB7" s="31">
        <v>0.0</v>
      </c>
      <c r="BC7" s="32">
        <f>+BB7*'IN7'!$K7</f>
        <v>0</v>
      </c>
      <c r="BD7" s="31">
        <v>0.0</v>
      </c>
      <c r="BE7" s="34" t="s">
        <v>39</v>
      </c>
      <c r="BF7" s="31"/>
      <c r="BG7" s="34"/>
      <c r="BH7" s="33">
        <v>0.0</v>
      </c>
      <c r="BI7" s="32">
        <f>+BH7*'IN7'!$M7</f>
        <v>0</v>
      </c>
      <c r="BJ7" s="30"/>
      <c r="BK7" s="36">
        <f>'IN7'!$T7-AT7-BD7-AJ7</f>
        <v>0</v>
      </c>
      <c r="BL7" s="77">
        <f>'IN7'!$Q7-AH7-AR7-BB7</f>
        <v>0</v>
      </c>
    </row>
    <row r="8" ht="28.5" customHeight="1">
      <c r="A8" s="74"/>
      <c r="B8" s="75">
        <v>6.0</v>
      </c>
      <c r="C8" s="22"/>
      <c r="D8" s="22"/>
      <c r="E8" s="23">
        <v>1.0</v>
      </c>
      <c r="F8" s="24"/>
      <c r="G8" s="24"/>
      <c r="H8" s="24"/>
      <c r="I8" s="24"/>
      <c r="J8" s="27" t="s">
        <v>154</v>
      </c>
      <c r="K8" s="25">
        <v>0.0</v>
      </c>
      <c r="L8" s="23">
        <v>1.0</v>
      </c>
      <c r="M8" s="26">
        <v>0.0</v>
      </c>
      <c r="N8" s="24" t="s">
        <v>100</v>
      </c>
      <c r="O8" s="23">
        <f t="shared" si="1"/>
        <v>0</v>
      </c>
      <c r="P8" s="25">
        <f>O8*'IN7'!$M8</f>
        <v>0</v>
      </c>
      <c r="Q8" s="28">
        <v>0.0</v>
      </c>
      <c r="R8" s="25">
        <f>+'IN7'!$K8*'IN7'!$Q8</f>
        <v>0</v>
      </c>
      <c r="S8" s="28">
        <v>0.0</v>
      </c>
      <c r="T8" s="28">
        <v>0.0</v>
      </c>
      <c r="U8" s="24" t="s">
        <v>39</v>
      </c>
      <c r="V8" s="28"/>
      <c r="W8" s="24"/>
      <c r="X8" s="24"/>
      <c r="Y8" s="24"/>
      <c r="Z8" s="30"/>
      <c r="AA8" s="30"/>
      <c r="AB8" s="30"/>
      <c r="AC8" s="31">
        <v>0.0</v>
      </c>
      <c r="AD8" s="32">
        <f>+AC8*'IN7'!$K8</f>
        <v>0</v>
      </c>
      <c r="AE8" s="33">
        <v>0.0</v>
      </c>
      <c r="AF8" s="32">
        <f>+AE8*'IN7'!$M8</f>
        <v>0</v>
      </c>
      <c r="AG8" s="30"/>
      <c r="AH8" s="31">
        <v>0.0</v>
      </c>
      <c r="AI8" s="32">
        <f>+AH8*'IN7'!$K8</f>
        <v>0</v>
      </c>
      <c r="AJ8" s="31">
        <v>0.0</v>
      </c>
      <c r="AK8" s="34" t="s">
        <v>39</v>
      </c>
      <c r="AL8" s="31"/>
      <c r="AM8" s="34"/>
      <c r="AN8" s="33">
        <v>0.0</v>
      </c>
      <c r="AO8" s="32">
        <f>+AN8*'IN7'!$M8</f>
        <v>0</v>
      </c>
      <c r="AP8" s="30"/>
      <c r="AQ8" s="34"/>
      <c r="AR8" s="31">
        <v>0.0</v>
      </c>
      <c r="AS8" s="32">
        <f>+AR8*'IN7'!$K8</f>
        <v>0</v>
      </c>
      <c r="AT8" s="31">
        <v>0.0</v>
      </c>
      <c r="AU8" s="34" t="s">
        <v>39</v>
      </c>
      <c r="AV8" s="31"/>
      <c r="AW8" s="34"/>
      <c r="AX8" s="33">
        <v>0.0</v>
      </c>
      <c r="AY8" s="32">
        <f>+AX8*'IN7'!$M8</f>
        <v>0</v>
      </c>
      <c r="AZ8" s="30"/>
      <c r="BA8" s="34"/>
      <c r="BB8" s="31">
        <v>0.0</v>
      </c>
      <c r="BC8" s="32">
        <f>+BB8*'IN7'!$K8</f>
        <v>0</v>
      </c>
      <c r="BD8" s="31">
        <v>0.0</v>
      </c>
      <c r="BE8" s="34" t="s">
        <v>39</v>
      </c>
      <c r="BF8" s="31"/>
      <c r="BG8" s="34"/>
      <c r="BH8" s="33">
        <v>0.0</v>
      </c>
      <c r="BI8" s="32">
        <f>+BH8*'IN7'!$M8</f>
        <v>0</v>
      </c>
      <c r="BJ8" s="30"/>
      <c r="BK8" s="36">
        <f>'IN7'!$T8-AT8-BD8-AJ8</f>
        <v>0</v>
      </c>
      <c r="BL8" s="77">
        <f>'IN7'!$Q8-AH8-AR8-BB8</f>
        <v>0</v>
      </c>
    </row>
    <row r="9" ht="28.5" customHeight="1">
      <c r="A9" s="74"/>
      <c r="B9" s="75">
        <v>7.0</v>
      </c>
      <c r="C9" s="22"/>
      <c r="D9" s="22"/>
      <c r="E9" s="23">
        <v>1.0</v>
      </c>
      <c r="F9" s="24"/>
      <c r="G9" s="24"/>
      <c r="H9" s="24"/>
      <c r="I9" s="79"/>
      <c r="J9" s="27" t="s">
        <v>154</v>
      </c>
      <c r="K9" s="25">
        <v>0.0</v>
      </c>
      <c r="L9" s="23">
        <v>1.0</v>
      </c>
      <c r="M9" s="26">
        <v>0.0</v>
      </c>
      <c r="N9" s="24" t="s">
        <v>100</v>
      </c>
      <c r="O9" s="23">
        <f t="shared" si="1"/>
        <v>0</v>
      </c>
      <c r="P9" s="25">
        <f>O9*'IN7'!$M9</f>
        <v>0</v>
      </c>
      <c r="Q9" s="28">
        <v>0.0</v>
      </c>
      <c r="R9" s="25">
        <f>+'IN7'!$K9*'IN7'!$Q9</f>
        <v>0</v>
      </c>
      <c r="S9" s="28">
        <v>0.0</v>
      </c>
      <c r="T9" s="28">
        <v>0.0</v>
      </c>
      <c r="U9" s="24" t="s">
        <v>39</v>
      </c>
      <c r="V9" s="28"/>
      <c r="W9" s="24"/>
      <c r="X9" s="24"/>
      <c r="Y9" s="24"/>
      <c r="Z9" s="30"/>
      <c r="AA9" s="30"/>
      <c r="AB9" s="30"/>
      <c r="AC9" s="31">
        <v>0.0</v>
      </c>
      <c r="AD9" s="32">
        <f>+AC9*'IN7'!$K9</f>
        <v>0</v>
      </c>
      <c r="AE9" s="33">
        <v>0.0</v>
      </c>
      <c r="AF9" s="32">
        <f>+AE9*'IN7'!$M9</f>
        <v>0</v>
      </c>
      <c r="AG9" s="30"/>
      <c r="AH9" s="31">
        <v>0.0</v>
      </c>
      <c r="AI9" s="32">
        <f>+AH9*'IN7'!$K9</f>
        <v>0</v>
      </c>
      <c r="AJ9" s="31">
        <v>0.0</v>
      </c>
      <c r="AK9" s="34" t="s">
        <v>39</v>
      </c>
      <c r="AL9" s="31"/>
      <c r="AM9" s="34"/>
      <c r="AN9" s="33">
        <v>0.0</v>
      </c>
      <c r="AO9" s="32">
        <f>+AN9*'IN7'!$M9</f>
        <v>0</v>
      </c>
      <c r="AP9" s="30"/>
      <c r="AQ9" s="34"/>
      <c r="AR9" s="31">
        <v>0.0</v>
      </c>
      <c r="AS9" s="32">
        <f>+AR9*'IN7'!$K9</f>
        <v>0</v>
      </c>
      <c r="AT9" s="31">
        <v>0.0</v>
      </c>
      <c r="AU9" s="34" t="s">
        <v>39</v>
      </c>
      <c r="AV9" s="31"/>
      <c r="AW9" s="34"/>
      <c r="AX9" s="33">
        <v>0.0</v>
      </c>
      <c r="AY9" s="32">
        <f>+AX9*'IN7'!$M9</f>
        <v>0</v>
      </c>
      <c r="AZ9" s="30"/>
      <c r="BA9" s="34"/>
      <c r="BB9" s="31">
        <v>0.0</v>
      </c>
      <c r="BC9" s="32">
        <f>+BB9*'IN7'!$K9</f>
        <v>0</v>
      </c>
      <c r="BD9" s="31">
        <v>0.0</v>
      </c>
      <c r="BE9" s="34" t="s">
        <v>39</v>
      </c>
      <c r="BF9" s="31"/>
      <c r="BG9" s="34"/>
      <c r="BH9" s="33">
        <v>0.0</v>
      </c>
      <c r="BI9" s="32">
        <f>+BH9*'IN7'!$M9</f>
        <v>0</v>
      </c>
      <c r="BJ9" s="30"/>
      <c r="BK9" s="36">
        <f>'IN7'!$T9-AT9-BD9-AJ9</f>
        <v>0</v>
      </c>
      <c r="BL9" s="77">
        <f>'IN7'!$Q9-AH9-AR9-BB9</f>
        <v>0</v>
      </c>
    </row>
    <row r="10" ht="28.5" customHeight="1">
      <c r="A10" s="74"/>
      <c r="B10" s="75">
        <v>8.0</v>
      </c>
      <c r="C10" s="22"/>
      <c r="D10" s="22"/>
      <c r="E10" s="23">
        <v>1.0</v>
      </c>
      <c r="F10" s="24"/>
      <c r="G10" s="24"/>
      <c r="H10" s="24"/>
      <c r="I10" s="24"/>
      <c r="J10" s="27" t="s">
        <v>154</v>
      </c>
      <c r="K10" s="25">
        <v>0.0</v>
      </c>
      <c r="L10" s="23">
        <v>1.0</v>
      </c>
      <c r="M10" s="26">
        <v>0.0</v>
      </c>
      <c r="N10" s="24" t="s">
        <v>108</v>
      </c>
      <c r="O10" s="23">
        <f t="shared" si="1"/>
        <v>0</v>
      </c>
      <c r="P10" s="25">
        <f>O10*'IN7'!$M10</f>
        <v>0</v>
      </c>
      <c r="Q10" s="28">
        <v>0.0</v>
      </c>
      <c r="R10" s="25">
        <f>+'IN7'!$K10*'IN7'!$Q10</f>
        <v>0</v>
      </c>
      <c r="S10" s="28">
        <v>0.0</v>
      </c>
      <c r="T10" s="28">
        <v>0.0</v>
      </c>
      <c r="U10" s="24" t="s">
        <v>39</v>
      </c>
      <c r="V10" s="28"/>
      <c r="W10" s="24"/>
      <c r="X10" s="54"/>
      <c r="Y10" s="55"/>
      <c r="Z10" s="30"/>
      <c r="AA10" s="30"/>
      <c r="AB10" s="30"/>
      <c r="AC10" s="31">
        <v>0.0</v>
      </c>
      <c r="AD10" s="32">
        <f>+AC10*'IN7'!$K10</f>
        <v>0</v>
      </c>
      <c r="AE10" s="33">
        <v>0.0</v>
      </c>
      <c r="AF10" s="32">
        <f>+AE10*'IN7'!$M10</f>
        <v>0</v>
      </c>
      <c r="AG10" s="30"/>
      <c r="AH10" s="31">
        <v>0.0</v>
      </c>
      <c r="AI10" s="32">
        <f>+AH10*'IN7'!$K10</f>
        <v>0</v>
      </c>
      <c r="AJ10" s="31">
        <v>0.0</v>
      </c>
      <c r="AK10" s="34" t="s">
        <v>39</v>
      </c>
      <c r="AL10" s="31"/>
      <c r="AM10" s="34"/>
      <c r="AN10" s="33">
        <v>0.0</v>
      </c>
      <c r="AO10" s="32">
        <f>+AN10*'IN7'!$M10</f>
        <v>0</v>
      </c>
      <c r="AP10" s="30"/>
      <c r="AQ10" s="34"/>
      <c r="AR10" s="31">
        <v>0.0</v>
      </c>
      <c r="AS10" s="32">
        <f>+AR10*'IN7'!$K10</f>
        <v>0</v>
      </c>
      <c r="AT10" s="31">
        <v>0.0</v>
      </c>
      <c r="AU10" s="34" t="s">
        <v>39</v>
      </c>
      <c r="AV10" s="31"/>
      <c r="AW10" s="34"/>
      <c r="AX10" s="33">
        <v>0.0</v>
      </c>
      <c r="AY10" s="32">
        <f>+AX10*'IN7'!$M10</f>
        <v>0</v>
      </c>
      <c r="AZ10" s="30"/>
      <c r="BA10" s="34"/>
      <c r="BB10" s="31">
        <v>0.0</v>
      </c>
      <c r="BC10" s="32">
        <f>+BB10*'IN7'!$K10</f>
        <v>0</v>
      </c>
      <c r="BD10" s="31">
        <v>0.0</v>
      </c>
      <c r="BE10" s="34" t="s">
        <v>39</v>
      </c>
      <c r="BF10" s="31"/>
      <c r="BG10" s="34"/>
      <c r="BH10" s="33">
        <v>0.0</v>
      </c>
      <c r="BI10" s="32">
        <f>+BH10*'IN7'!$M10</f>
        <v>0</v>
      </c>
      <c r="BJ10" s="30"/>
      <c r="BK10" s="36">
        <f>'IN7'!$T10-AT10-BD10-AJ10</f>
        <v>0</v>
      </c>
      <c r="BL10" s="77">
        <f>'IN7'!$Q10-AH10-AR10-BB10</f>
        <v>0</v>
      </c>
    </row>
    <row r="11" ht="28.5" customHeight="1">
      <c r="A11" s="74"/>
      <c r="B11" s="75">
        <v>9.0</v>
      </c>
      <c r="C11" s="22"/>
      <c r="D11" s="22"/>
      <c r="E11" s="23">
        <v>1.0</v>
      </c>
      <c r="F11" s="24"/>
      <c r="G11" s="24"/>
      <c r="H11" s="24"/>
      <c r="I11" s="24"/>
      <c r="J11" s="27" t="s">
        <v>154</v>
      </c>
      <c r="K11" s="25">
        <v>0.0</v>
      </c>
      <c r="L11" s="23">
        <v>1.0</v>
      </c>
      <c r="M11" s="26">
        <v>0.0</v>
      </c>
      <c r="N11" s="24" t="s">
        <v>100</v>
      </c>
      <c r="O11" s="23">
        <f t="shared" si="1"/>
        <v>0</v>
      </c>
      <c r="P11" s="25">
        <f>O11*'IN7'!$M11</f>
        <v>0</v>
      </c>
      <c r="Q11" s="28">
        <v>0.0</v>
      </c>
      <c r="R11" s="25">
        <f>+'IN7'!$K11*'IN7'!$Q11</f>
        <v>0</v>
      </c>
      <c r="S11" s="28">
        <v>0.0</v>
      </c>
      <c r="T11" s="28">
        <v>0.0</v>
      </c>
      <c r="U11" s="24" t="s">
        <v>39</v>
      </c>
      <c r="V11" s="28"/>
      <c r="W11" s="24"/>
      <c r="X11" s="54"/>
      <c r="Y11" s="55"/>
      <c r="Z11" s="30"/>
      <c r="AA11" s="30"/>
      <c r="AB11" s="30"/>
      <c r="AC11" s="31">
        <v>0.0</v>
      </c>
      <c r="AD11" s="32">
        <f>+AC11*'IN7'!$K11</f>
        <v>0</v>
      </c>
      <c r="AE11" s="33">
        <v>0.0</v>
      </c>
      <c r="AF11" s="32">
        <f>+AE11*'IN7'!$M11</f>
        <v>0</v>
      </c>
      <c r="AG11" s="30"/>
      <c r="AH11" s="31">
        <v>0.0</v>
      </c>
      <c r="AI11" s="32">
        <f>+AH11*'IN7'!$K11</f>
        <v>0</v>
      </c>
      <c r="AJ11" s="31">
        <v>0.0</v>
      </c>
      <c r="AK11" s="34" t="s">
        <v>39</v>
      </c>
      <c r="AL11" s="31"/>
      <c r="AM11" s="34"/>
      <c r="AN11" s="33">
        <v>0.0</v>
      </c>
      <c r="AO11" s="32">
        <f>+AN11*'IN7'!$M11</f>
        <v>0</v>
      </c>
      <c r="AP11" s="30"/>
      <c r="AQ11" s="34"/>
      <c r="AR11" s="31">
        <v>0.0</v>
      </c>
      <c r="AS11" s="32">
        <f>+AR11*'IN7'!$K11</f>
        <v>0</v>
      </c>
      <c r="AT11" s="31">
        <v>0.0</v>
      </c>
      <c r="AU11" s="34" t="s">
        <v>39</v>
      </c>
      <c r="AV11" s="31"/>
      <c r="AW11" s="34"/>
      <c r="AX11" s="33">
        <v>0.0</v>
      </c>
      <c r="AY11" s="32">
        <f>+AX11*'IN7'!$M11</f>
        <v>0</v>
      </c>
      <c r="AZ11" s="30"/>
      <c r="BA11" s="34"/>
      <c r="BB11" s="31">
        <v>0.0</v>
      </c>
      <c r="BC11" s="32">
        <f>+BB11*'IN7'!$K11</f>
        <v>0</v>
      </c>
      <c r="BD11" s="31">
        <v>0.0</v>
      </c>
      <c r="BE11" s="34" t="s">
        <v>39</v>
      </c>
      <c r="BF11" s="31"/>
      <c r="BG11" s="34"/>
      <c r="BH11" s="33">
        <v>0.0</v>
      </c>
      <c r="BI11" s="32">
        <f>+BH11*'IN7'!$M11</f>
        <v>0</v>
      </c>
      <c r="BJ11" s="30"/>
      <c r="BK11" s="36">
        <f>'IN7'!$T11-AT11-BD11-AJ11</f>
        <v>0</v>
      </c>
      <c r="BL11" s="77">
        <f>'IN7'!$Q11-AH11-AR11-BB11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SUBTOTAL(109,'IN7'!$K$3:$K$11)</f>
        <v>0</v>
      </c>
      <c r="L12" s="93"/>
      <c r="M12" s="95">
        <f>SUBTOTAL(109,'IN7'!$M$3:$M$11)</f>
        <v>0</v>
      </c>
      <c r="N12" s="93"/>
      <c r="O12" s="93"/>
      <c r="P12" s="94">
        <f>SUBTOTAL(109,'IN7'!$P$3:$P$11)</f>
        <v>0</v>
      </c>
      <c r="Q12" s="93"/>
      <c r="R12" s="94">
        <f>SUBTOTAL(109,'IN7'!$R$3:$R$11)</f>
        <v>0</v>
      </c>
      <c r="S12" s="94"/>
      <c r="T12" s="93"/>
      <c r="U12" s="93"/>
      <c r="V12" s="93"/>
      <c r="W12" s="93"/>
      <c r="X12" s="96"/>
      <c r="Y12" s="97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 t="str">
        <f>+(P14+R14)/'IN7'!$K$12</f>
        <v>#DIV/0!</v>
      </c>
      <c r="L14" s="74"/>
      <c r="M14" s="74"/>
      <c r="N14" s="74"/>
      <c r="O14" s="74"/>
      <c r="P14" s="47">
        <f>+SUM('IN7'!$P$3:$P$11)-SUM(AY3:AY11)-SUM(BI3:BJ11)</f>
        <v>0</v>
      </c>
      <c r="Q14" s="74"/>
      <c r="R14" s="47">
        <f>+SUM('IN7'!$R$3:$R$11)-SUM(AS3:AS11)-SUM(BC3:BC11)-SUM(AD3:AD11)</f>
        <v>0</v>
      </c>
      <c r="S14" s="47"/>
      <c r="T14" s="48" t="str">
        <f>SUMPRODUCT(T3:T11,K3:K11)/SUM(K3:K11)</f>
        <v>#DIV/0!</v>
      </c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49" t="str">
        <f>+P14/'IN7'!$P$12</f>
        <v>#DIV/0!</v>
      </c>
      <c r="Q15" s="74"/>
      <c r="R15" s="56" t="str">
        <f>+R14/'IN7'!$R$12</f>
        <v>#DIV/0!</v>
      </c>
      <c r="S15" s="49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99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90"/>
    </row>
  </sheetData>
  <mergeCells count="4">
    <mergeCell ref="AH1:AO1"/>
    <mergeCell ref="AR1:AY1"/>
    <mergeCell ref="BB1:BI1"/>
    <mergeCell ref="BK1:BL1"/>
  </mergeCells>
  <conditionalFormatting sqref="BK3:B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0.29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min="25" max="25" width="38.43"/>
    <col customWidth="1" min="26" max="26" width="0.86"/>
    <col customWidth="1" min="27" max="27" width="13.71"/>
    <col customWidth="1" min="28" max="28" width="0.86"/>
    <col customWidth="1" min="29" max="29" width="14.71"/>
    <col customWidth="1" min="30" max="30" width="18.14"/>
    <col customWidth="1" min="31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4" width="14.71"/>
    <col customWidth="1" min="45" max="45" width="19.29"/>
    <col customWidth="1" min="46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6.43"/>
    <col customWidth="1" min="56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" t="s">
        <v>42</v>
      </c>
      <c r="AI1" s="3"/>
      <c r="AJ1" s="3"/>
      <c r="AK1" s="3"/>
      <c r="AL1" s="3"/>
      <c r="AM1" s="3"/>
      <c r="AN1" s="3"/>
      <c r="AO1" s="3"/>
      <c r="AP1" s="59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59"/>
      <c r="BA1" s="60"/>
      <c r="BB1" s="5" t="s">
        <v>2</v>
      </c>
      <c r="BC1" s="3"/>
      <c r="BD1" s="3"/>
      <c r="BE1" s="3"/>
      <c r="BF1" s="3"/>
      <c r="BG1" s="3"/>
      <c r="BH1" s="3"/>
      <c r="BI1" s="3"/>
      <c r="BJ1" s="59"/>
      <c r="BK1" s="6" t="s">
        <v>3</v>
      </c>
      <c r="BL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26</v>
      </c>
      <c r="Y2" s="64" t="s">
        <v>27</v>
      </c>
      <c r="Z2" s="66"/>
      <c r="AA2" s="67"/>
      <c r="AB2" s="66"/>
      <c r="AC2" s="68" t="s">
        <v>28</v>
      </c>
      <c r="AD2" s="68" t="s">
        <v>29</v>
      </c>
      <c r="AE2" s="68" t="s">
        <v>30</v>
      </c>
      <c r="AF2" s="68" t="s">
        <v>31</v>
      </c>
      <c r="AG2" s="66"/>
      <c r="AH2" s="69" t="s">
        <v>20</v>
      </c>
      <c r="AI2" s="69" t="s">
        <v>21</v>
      </c>
      <c r="AJ2" s="69" t="s">
        <v>22</v>
      </c>
      <c r="AK2" s="69" t="s">
        <v>23</v>
      </c>
      <c r="AL2" s="69" t="s">
        <v>24</v>
      </c>
      <c r="AM2" s="69" t="s">
        <v>25</v>
      </c>
      <c r="AN2" s="69" t="s">
        <v>18</v>
      </c>
      <c r="AO2" s="69" t="s">
        <v>19</v>
      </c>
      <c r="AP2" s="66"/>
      <c r="AQ2" s="70" t="s">
        <v>32</v>
      </c>
      <c r="AR2" s="71" t="s">
        <v>20</v>
      </c>
      <c r="AS2" s="71" t="s">
        <v>21</v>
      </c>
      <c r="AT2" s="71" t="s">
        <v>22</v>
      </c>
      <c r="AU2" s="71" t="s">
        <v>23</v>
      </c>
      <c r="AV2" s="71" t="s">
        <v>24</v>
      </c>
      <c r="AW2" s="71" t="s">
        <v>25</v>
      </c>
      <c r="AX2" s="71" t="s">
        <v>18</v>
      </c>
      <c r="AY2" s="71" t="s">
        <v>19</v>
      </c>
      <c r="AZ2" s="66"/>
      <c r="BA2" s="72" t="s">
        <v>32</v>
      </c>
      <c r="BB2" s="73" t="s">
        <v>20</v>
      </c>
      <c r="BC2" s="73" t="s">
        <v>21</v>
      </c>
      <c r="BD2" s="73" t="s">
        <v>22</v>
      </c>
      <c r="BE2" s="73" t="s">
        <v>23</v>
      </c>
      <c r="BF2" s="73" t="s">
        <v>24</v>
      </c>
      <c r="BG2" s="73" t="s">
        <v>25</v>
      </c>
      <c r="BH2" s="73" t="s">
        <v>18</v>
      </c>
      <c r="BI2" s="73" t="s">
        <v>19</v>
      </c>
      <c r="BJ2" s="66"/>
      <c r="BK2" s="66" t="s">
        <v>33</v>
      </c>
      <c r="BL2" s="66" t="s">
        <v>33</v>
      </c>
    </row>
    <row r="3" ht="28.5" customHeight="1">
      <c r="A3" s="74"/>
      <c r="B3" s="75">
        <v>1.0</v>
      </c>
      <c r="C3" s="120" t="s">
        <v>149</v>
      </c>
      <c r="D3" s="22"/>
      <c r="E3" s="23">
        <v>1.0</v>
      </c>
      <c r="F3" s="121" t="s">
        <v>155</v>
      </c>
      <c r="G3" s="24"/>
      <c r="H3" s="27" t="s">
        <v>90</v>
      </c>
      <c r="I3" s="24"/>
      <c r="J3" s="121" t="s">
        <v>156</v>
      </c>
      <c r="K3" s="101">
        <v>750000.0</v>
      </c>
      <c r="L3" s="23">
        <v>1.0</v>
      </c>
      <c r="M3" s="122">
        <v>750000.0</v>
      </c>
      <c r="N3" s="76" t="s">
        <v>157</v>
      </c>
      <c r="O3" s="23">
        <f t="shared" ref="O3:O11" si="1">L3-E3</f>
        <v>0</v>
      </c>
      <c r="P3" s="25">
        <f>O3*'IN8'!$M3</f>
        <v>0</v>
      </c>
      <c r="Q3" s="28">
        <v>0.0</v>
      </c>
      <c r="R3" s="25">
        <f>+'IN8'!$K3*'IN8'!$Q3</f>
        <v>0</v>
      </c>
      <c r="S3" s="28">
        <v>0.0</v>
      </c>
      <c r="T3" s="28">
        <v>0.0</v>
      </c>
      <c r="U3" s="24" t="s">
        <v>39</v>
      </c>
      <c r="V3" s="28"/>
      <c r="W3" s="24"/>
      <c r="X3" s="24"/>
      <c r="Y3" s="24"/>
      <c r="Z3" s="30"/>
      <c r="AA3" s="30"/>
      <c r="AB3" s="30"/>
      <c r="AC3" s="31">
        <v>0.0</v>
      </c>
      <c r="AD3" s="32">
        <f>+AC3*'IN8'!$K3</f>
        <v>0</v>
      </c>
      <c r="AE3" s="33">
        <v>0.0</v>
      </c>
      <c r="AF3" s="32">
        <f>+AE3*'IN8'!$M3</f>
        <v>0</v>
      </c>
      <c r="AG3" s="30"/>
      <c r="AH3" s="31">
        <v>0.0</v>
      </c>
      <c r="AI3" s="32">
        <f>+AH3*'IN8'!$K3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+AN3*'IN8'!$M3</f>
        <v>0</v>
      </c>
      <c r="AP3" s="30"/>
      <c r="AQ3" s="34"/>
      <c r="AR3" s="31">
        <v>0.0</v>
      </c>
      <c r="AS3" s="32">
        <f>+AR3*'IN8'!$K3</f>
        <v>0</v>
      </c>
      <c r="AT3" s="31">
        <v>0.0</v>
      </c>
      <c r="AU3" s="34" t="s">
        <v>39</v>
      </c>
      <c r="AV3" s="31"/>
      <c r="AW3" s="34"/>
      <c r="AX3" s="33">
        <v>0.0</v>
      </c>
      <c r="AY3" s="32">
        <f>+AX3*'IN8'!$M3</f>
        <v>0</v>
      </c>
      <c r="AZ3" s="30"/>
      <c r="BA3" s="34"/>
      <c r="BB3" s="31">
        <v>0.0</v>
      </c>
      <c r="BC3" s="32">
        <f>+BB3*'IN8'!$K3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+BH3*'IN8'!$M3</f>
        <v>0</v>
      </c>
      <c r="BJ3" s="30"/>
      <c r="BK3" s="36">
        <f>'IN8'!$T3-AT3-BD3-AJ3</f>
        <v>0</v>
      </c>
      <c r="BL3" s="77">
        <f>'IN8'!$Q3-AH3-AR3-BB3</f>
        <v>0</v>
      </c>
    </row>
    <row r="4" ht="28.5" customHeight="1">
      <c r="A4" s="74"/>
      <c r="B4" s="75">
        <v>2.0</v>
      </c>
      <c r="C4" s="120" t="s">
        <v>149</v>
      </c>
      <c r="D4" s="22"/>
      <c r="E4" s="23">
        <v>1.0</v>
      </c>
      <c r="F4" s="121" t="s">
        <v>155</v>
      </c>
      <c r="G4" s="24"/>
      <c r="H4" s="27" t="s">
        <v>90</v>
      </c>
      <c r="I4" s="24"/>
      <c r="J4" s="27" t="s">
        <v>156</v>
      </c>
      <c r="K4" s="101">
        <v>-25000.0</v>
      </c>
      <c r="L4" s="23">
        <v>1.0</v>
      </c>
      <c r="M4" s="78">
        <v>-25000.0</v>
      </c>
      <c r="N4" s="123">
        <v>45200.0</v>
      </c>
      <c r="O4" s="23">
        <f t="shared" si="1"/>
        <v>0</v>
      </c>
      <c r="P4" s="25">
        <f>O4*'IN8'!$M4</f>
        <v>0</v>
      </c>
      <c r="Q4" s="28">
        <v>0.0</v>
      </c>
      <c r="R4" s="25">
        <f>+'IN8'!$K4*'IN8'!$Q4</f>
        <v>0</v>
      </c>
      <c r="S4" s="28">
        <v>0.0</v>
      </c>
      <c r="T4" s="28">
        <v>0.0</v>
      </c>
      <c r="U4" s="24" t="s">
        <v>39</v>
      </c>
      <c r="V4" s="28"/>
      <c r="W4" s="24"/>
      <c r="X4" s="24"/>
      <c r="Y4" s="24"/>
      <c r="Z4" s="30"/>
      <c r="AA4" s="30"/>
      <c r="AB4" s="30"/>
      <c r="AC4" s="31">
        <v>0.0</v>
      </c>
      <c r="AD4" s="32">
        <f>+AC4*'IN8'!$K4</f>
        <v>0</v>
      </c>
      <c r="AE4" s="33">
        <v>0.0</v>
      </c>
      <c r="AF4" s="32">
        <f>+AE4*'IN8'!$M4</f>
        <v>0</v>
      </c>
      <c r="AG4" s="30"/>
      <c r="AH4" s="31">
        <v>0.0</v>
      </c>
      <c r="AI4" s="32">
        <f>+AH4*'IN8'!$K4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+AN4*'IN8'!$M4</f>
        <v>0</v>
      </c>
      <c r="AP4" s="30"/>
      <c r="AQ4" s="34"/>
      <c r="AR4" s="31">
        <v>0.0</v>
      </c>
      <c r="AS4" s="32">
        <f>+AR4*'IN8'!$K4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+AX4*'IN8'!$M4</f>
        <v>0</v>
      </c>
      <c r="AZ4" s="30"/>
      <c r="BA4" s="34"/>
      <c r="BB4" s="31">
        <v>0.0</v>
      </c>
      <c r="BC4" s="32">
        <f>+BB4*'IN8'!$K4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+BH4*'IN8'!$M4</f>
        <v>0</v>
      </c>
      <c r="BJ4" s="30"/>
      <c r="BK4" s="36">
        <f>'IN8'!$T4-AT4-BD4-AJ4</f>
        <v>0</v>
      </c>
      <c r="BL4" s="77">
        <f>'IN8'!$Q4-AH4-AR4-BB4</f>
        <v>0</v>
      </c>
    </row>
    <row r="5" ht="28.5" customHeight="1">
      <c r="A5" s="74"/>
      <c r="B5" s="75">
        <v>3.0</v>
      </c>
      <c r="C5" s="120" t="s">
        <v>149</v>
      </c>
      <c r="D5" s="22"/>
      <c r="E5" s="23">
        <v>1.0</v>
      </c>
      <c r="F5" s="121" t="s">
        <v>155</v>
      </c>
      <c r="G5" s="24"/>
      <c r="H5" s="27" t="s">
        <v>90</v>
      </c>
      <c r="I5" s="24"/>
      <c r="J5" s="27" t="s">
        <v>156</v>
      </c>
      <c r="K5" s="124">
        <v>-225000.0</v>
      </c>
      <c r="L5" s="23">
        <v>1.0</v>
      </c>
      <c r="M5" s="78">
        <v>-225000.0</v>
      </c>
      <c r="N5" s="123">
        <v>44987.0</v>
      </c>
      <c r="O5" s="23">
        <f t="shared" si="1"/>
        <v>0</v>
      </c>
      <c r="P5" s="25">
        <f>O5*'IN8'!$M5</f>
        <v>0</v>
      </c>
      <c r="Q5" s="28">
        <v>0.0</v>
      </c>
      <c r="R5" s="25">
        <f>+'IN8'!$K5*'IN8'!$Q5</f>
        <v>0</v>
      </c>
      <c r="S5" s="28">
        <v>0.0</v>
      </c>
      <c r="T5" s="28">
        <v>0.0</v>
      </c>
      <c r="U5" s="24" t="s">
        <v>39</v>
      </c>
      <c r="V5" s="28"/>
      <c r="W5" s="24"/>
      <c r="X5" s="24"/>
      <c r="Y5" s="24"/>
      <c r="Z5" s="30"/>
      <c r="AA5" s="30"/>
      <c r="AB5" s="30"/>
      <c r="AC5" s="31">
        <v>0.0</v>
      </c>
      <c r="AD5" s="32">
        <f>+AC5*'IN8'!$K5</f>
        <v>0</v>
      </c>
      <c r="AE5" s="33">
        <v>0.0</v>
      </c>
      <c r="AF5" s="32">
        <f>+AE5*'IN8'!$M5</f>
        <v>0</v>
      </c>
      <c r="AG5" s="30"/>
      <c r="AH5" s="31">
        <v>0.0</v>
      </c>
      <c r="AI5" s="32">
        <f>+AH5*'IN8'!$K5</f>
        <v>0</v>
      </c>
      <c r="AJ5" s="31">
        <v>0.0</v>
      </c>
      <c r="AK5" s="34" t="s">
        <v>39</v>
      </c>
      <c r="AL5" s="31"/>
      <c r="AM5" s="34"/>
      <c r="AN5" s="33">
        <v>0.0</v>
      </c>
      <c r="AO5" s="32">
        <f>+AN5*'IN8'!$M5</f>
        <v>0</v>
      </c>
      <c r="AP5" s="30"/>
      <c r="AQ5" s="34"/>
      <c r="AR5" s="31">
        <v>0.0</v>
      </c>
      <c r="AS5" s="32">
        <f>+AR5*'IN8'!$K5</f>
        <v>0</v>
      </c>
      <c r="AT5" s="31">
        <v>0.0</v>
      </c>
      <c r="AU5" s="34" t="s">
        <v>39</v>
      </c>
      <c r="AV5" s="31"/>
      <c r="AW5" s="34"/>
      <c r="AX5" s="33">
        <v>0.0</v>
      </c>
      <c r="AY5" s="32">
        <f>+AX5*'IN8'!$M5</f>
        <v>0</v>
      </c>
      <c r="AZ5" s="30"/>
      <c r="BA5" s="34"/>
      <c r="BB5" s="31">
        <v>0.0</v>
      </c>
      <c r="BC5" s="32">
        <f>+BB5*'IN8'!$K5</f>
        <v>0</v>
      </c>
      <c r="BD5" s="31">
        <v>0.0</v>
      </c>
      <c r="BE5" s="34" t="s">
        <v>39</v>
      </c>
      <c r="BF5" s="31"/>
      <c r="BG5" s="34"/>
      <c r="BH5" s="33">
        <v>0.0</v>
      </c>
      <c r="BI5" s="32">
        <f>+BH5*'IN8'!$M5</f>
        <v>0</v>
      </c>
      <c r="BJ5" s="30"/>
      <c r="BK5" s="36">
        <f>'IN8'!$T5-AT5-BD5-AJ5</f>
        <v>0</v>
      </c>
      <c r="BL5" s="77">
        <f>'IN8'!$Q5-AH5-AR5-BB5</f>
        <v>0</v>
      </c>
    </row>
    <row r="6" ht="28.5" customHeight="1">
      <c r="A6" s="74"/>
      <c r="B6" s="75">
        <v>4.0</v>
      </c>
      <c r="C6" s="120" t="s">
        <v>149</v>
      </c>
      <c r="D6" s="22"/>
      <c r="E6" s="23">
        <v>1.0</v>
      </c>
      <c r="F6" s="121" t="s">
        <v>155</v>
      </c>
      <c r="G6" s="24"/>
      <c r="H6" s="27" t="s">
        <v>90</v>
      </c>
      <c r="I6" s="106"/>
      <c r="J6" s="27" t="s">
        <v>156</v>
      </c>
      <c r="K6" s="101">
        <v>-500000.0</v>
      </c>
      <c r="L6" s="23">
        <v>1.0</v>
      </c>
      <c r="M6" s="78">
        <v>-500000.0</v>
      </c>
      <c r="N6" s="27" t="s">
        <v>158</v>
      </c>
      <c r="O6" s="23">
        <f t="shared" si="1"/>
        <v>0</v>
      </c>
      <c r="P6" s="25">
        <f>O6*'IN8'!$M6</f>
        <v>0</v>
      </c>
      <c r="Q6" s="28">
        <v>0.0</v>
      </c>
      <c r="R6" s="25">
        <f>+'IN8'!$K6*'IN8'!$Q6</f>
        <v>0</v>
      </c>
      <c r="S6" s="28">
        <v>0.0</v>
      </c>
      <c r="T6" s="28">
        <v>0.0</v>
      </c>
      <c r="U6" s="24" t="s">
        <v>39</v>
      </c>
      <c r="V6" s="28"/>
      <c r="W6" s="24"/>
      <c r="X6" s="24"/>
      <c r="Y6" s="24"/>
      <c r="Z6" s="30"/>
      <c r="AA6" s="30"/>
      <c r="AB6" s="30"/>
      <c r="AC6" s="31">
        <v>0.0</v>
      </c>
      <c r="AD6" s="32">
        <f>+AC6*'IN8'!$K6</f>
        <v>0</v>
      </c>
      <c r="AE6" s="33">
        <v>0.0</v>
      </c>
      <c r="AF6" s="32">
        <f>+AE6*'IN8'!$M6</f>
        <v>0</v>
      </c>
      <c r="AG6" s="30"/>
      <c r="AH6" s="31">
        <v>0.0</v>
      </c>
      <c r="AI6" s="32">
        <f>+AH6*'IN8'!$K6</f>
        <v>0</v>
      </c>
      <c r="AJ6" s="31">
        <v>0.0</v>
      </c>
      <c r="AK6" s="34" t="s">
        <v>39</v>
      </c>
      <c r="AL6" s="31"/>
      <c r="AM6" s="34"/>
      <c r="AN6" s="33">
        <v>0.0</v>
      </c>
      <c r="AO6" s="32">
        <f>+AN6*'IN8'!$M6</f>
        <v>0</v>
      </c>
      <c r="AP6" s="30"/>
      <c r="AQ6" s="34"/>
      <c r="AR6" s="31">
        <v>0.0</v>
      </c>
      <c r="AS6" s="32">
        <f>+AR6*'IN8'!$K6</f>
        <v>0</v>
      </c>
      <c r="AT6" s="31">
        <v>0.0</v>
      </c>
      <c r="AU6" s="34" t="s">
        <v>39</v>
      </c>
      <c r="AV6" s="31"/>
      <c r="AW6" s="34"/>
      <c r="AX6" s="33">
        <v>0.0</v>
      </c>
      <c r="AY6" s="32">
        <f>+AX6*'IN8'!$M6</f>
        <v>0</v>
      </c>
      <c r="AZ6" s="30"/>
      <c r="BA6" s="34"/>
      <c r="BB6" s="31">
        <v>0.0</v>
      </c>
      <c r="BC6" s="32">
        <f>+BB6*'IN8'!$K6</f>
        <v>0</v>
      </c>
      <c r="BD6" s="31">
        <v>0.0</v>
      </c>
      <c r="BE6" s="34" t="s">
        <v>39</v>
      </c>
      <c r="BF6" s="31"/>
      <c r="BG6" s="34"/>
      <c r="BH6" s="33">
        <v>0.0</v>
      </c>
      <c r="BI6" s="32">
        <f>+BH6*'IN8'!$M6</f>
        <v>0</v>
      </c>
      <c r="BJ6" s="30"/>
      <c r="BK6" s="36">
        <f>'IN8'!$T6-AT6-BD6-AJ6</f>
        <v>0</v>
      </c>
      <c r="BL6" s="77">
        <f>'IN8'!$Q6-AH6-AR6-BB6</f>
        <v>0</v>
      </c>
    </row>
    <row r="7" ht="28.5" customHeight="1">
      <c r="A7" s="74"/>
      <c r="B7" s="75">
        <v>5.0</v>
      </c>
      <c r="C7" s="120" t="s">
        <v>149</v>
      </c>
      <c r="D7" s="22"/>
      <c r="E7" s="23">
        <v>1.0</v>
      </c>
      <c r="F7" s="24"/>
      <c r="G7" s="24"/>
      <c r="H7" s="24"/>
      <c r="I7" s="24"/>
      <c r="J7" s="27" t="s">
        <v>156</v>
      </c>
      <c r="K7" s="25">
        <v>0.0</v>
      </c>
      <c r="L7" s="23">
        <v>1.0</v>
      </c>
      <c r="M7" s="26">
        <v>0.0</v>
      </c>
      <c r="N7" s="24" t="s">
        <v>100</v>
      </c>
      <c r="O7" s="23">
        <f t="shared" si="1"/>
        <v>0</v>
      </c>
      <c r="P7" s="25">
        <f>O7*'IN8'!$M7</f>
        <v>0</v>
      </c>
      <c r="Q7" s="28">
        <v>0.0</v>
      </c>
      <c r="R7" s="25">
        <f>+'IN8'!$K7*'IN8'!$Q7</f>
        <v>0</v>
      </c>
      <c r="S7" s="28">
        <v>0.0</v>
      </c>
      <c r="T7" s="28">
        <v>0.0</v>
      </c>
      <c r="U7" s="24" t="s">
        <v>39</v>
      </c>
      <c r="V7" s="28"/>
      <c r="W7" s="24"/>
      <c r="X7" s="24"/>
      <c r="Y7" s="24"/>
      <c r="Z7" s="30"/>
      <c r="AA7" s="30"/>
      <c r="AB7" s="30"/>
      <c r="AC7" s="31">
        <v>0.0</v>
      </c>
      <c r="AD7" s="32">
        <f>+AC7*'IN8'!$K7</f>
        <v>0</v>
      </c>
      <c r="AE7" s="33">
        <v>0.0</v>
      </c>
      <c r="AF7" s="32">
        <f>+AE7*'IN8'!$M7</f>
        <v>0</v>
      </c>
      <c r="AG7" s="30"/>
      <c r="AH7" s="31">
        <v>0.0</v>
      </c>
      <c r="AI7" s="32">
        <f>+AH7*'IN8'!$K7</f>
        <v>0</v>
      </c>
      <c r="AJ7" s="31">
        <v>0.0</v>
      </c>
      <c r="AK7" s="34" t="s">
        <v>39</v>
      </c>
      <c r="AL7" s="31"/>
      <c r="AM7" s="34"/>
      <c r="AN7" s="33">
        <v>0.0</v>
      </c>
      <c r="AO7" s="32">
        <f>+AN7*'IN8'!$M7</f>
        <v>0</v>
      </c>
      <c r="AP7" s="30"/>
      <c r="AQ7" s="34"/>
      <c r="AR7" s="31">
        <v>0.0</v>
      </c>
      <c r="AS7" s="32">
        <f>+AR7*'IN8'!$K7</f>
        <v>0</v>
      </c>
      <c r="AT7" s="31">
        <v>0.0</v>
      </c>
      <c r="AU7" s="34" t="s">
        <v>39</v>
      </c>
      <c r="AV7" s="31"/>
      <c r="AW7" s="34"/>
      <c r="AX7" s="33">
        <v>0.0</v>
      </c>
      <c r="AY7" s="32">
        <f>+AX7*'IN8'!$M7</f>
        <v>0</v>
      </c>
      <c r="AZ7" s="30"/>
      <c r="BA7" s="34"/>
      <c r="BB7" s="31">
        <v>0.0</v>
      </c>
      <c r="BC7" s="32">
        <f>+BB7*'IN8'!$K7</f>
        <v>0</v>
      </c>
      <c r="BD7" s="31">
        <v>0.0</v>
      </c>
      <c r="BE7" s="34" t="s">
        <v>39</v>
      </c>
      <c r="BF7" s="31"/>
      <c r="BG7" s="34"/>
      <c r="BH7" s="33">
        <v>0.0</v>
      </c>
      <c r="BI7" s="32">
        <f>+BH7*'IN8'!$M7</f>
        <v>0</v>
      </c>
      <c r="BJ7" s="30"/>
      <c r="BK7" s="36">
        <f>'IN8'!$T7-AT7-BD7-AJ7</f>
        <v>0</v>
      </c>
      <c r="BL7" s="77">
        <f>'IN8'!$Q7-AH7-AR7-BB7</f>
        <v>0</v>
      </c>
    </row>
    <row r="8" ht="28.5" customHeight="1">
      <c r="A8" s="74"/>
      <c r="B8" s="75">
        <v>6.0</v>
      </c>
      <c r="C8" s="120" t="s">
        <v>149</v>
      </c>
      <c r="D8" s="22"/>
      <c r="E8" s="23">
        <v>1.0</v>
      </c>
      <c r="F8" s="24"/>
      <c r="G8" s="24"/>
      <c r="H8" s="24"/>
      <c r="I8" s="24"/>
      <c r="J8" s="27" t="s">
        <v>156</v>
      </c>
      <c r="K8" s="25">
        <v>0.0</v>
      </c>
      <c r="L8" s="23">
        <v>1.0</v>
      </c>
      <c r="M8" s="26">
        <v>0.0</v>
      </c>
      <c r="N8" s="24" t="s">
        <v>100</v>
      </c>
      <c r="O8" s="23">
        <f t="shared" si="1"/>
        <v>0</v>
      </c>
      <c r="P8" s="25">
        <f>O8*'IN8'!$M8</f>
        <v>0</v>
      </c>
      <c r="Q8" s="28">
        <v>0.0</v>
      </c>
      <c r="R8" s="25">
        <f>+'IN8'!$K8*'IN8'!$Q8</f>
        <v>0</v>
      </c>
      <c r="S8" s="28">
        <v>0.0</v>
      </c>
      <c r="T8" s="28">
        <v>0.0</v>
      </c>
      <c r="U8" s="24" t="s">
        <v>39</v>
      </c>
      <c r="V8" s="28"/>
      <c r="W8" s="24"/>
      <c r="X8" s="24"/>
      <c r="Y8" s="24"/>
      <c r="Z8" s="30"/>
      <c r="AA8" s="30"/>
      <c r="AB8" s="30"/>
      <c r="AC8" s="31">
        <v>0.0</v>
      </c>
      <c r="AD8" s="32">
        <f>+AC8*'IN8'!$K8</f>
        <v>0</v>
      </c>
      <c r="AE8" s="33">
        <v>0.0</v>
      </c>
      <c r="AF8" s="32">
        <f>+AE8*'IN8'!$M8</f>
        <v>0</v>
      </c>
      <c r="AG8" s="30"/>
      <c r="AH8" s="31">
        <v>0.0</v>
      </c>
      <c r="AI8" s="32">
        <f>+AH8*'IN8'!$K8</f>
        <v>0</v>
      </c>
      <c r="AJ8" s="31">
        <v>0.0</v>
      </c>
      <c r="AK8" s="34" t="s">
        <v>39</v>
      </c>
      <c r="AL8" s="31"/>
      <c r="AM8" s="34"/>
      <c r="AN8" s="33">
        <v>0.0</v>
      </c>
      <c r="AO8" s="32">
        <f>+AN8*'IN8'!$M8</f>
        <v>0</v>
      </c>
      <c r="AP8" s="30"/>
      <c r="AQ8" s="34"/>
      <c r="AR8" s="31">
        <v>0.0</v>
      </c>
      <c r="AS8" s="32">
        <f>+AR8*'IN8'!$K8</f>
        <v>0</v>
      </c>
      <c r="AT8" s="31">
        <v>0.0</v>
      </c>
      <c r="AU8" s="34" t="s">
        <v>39</v>
      </c>
      <c r="AV8" s="31"/>
      <c r="AW8" s="34"/>
      <c r="AX8" s="33">
        <v>0.0</v>
      </c>
      <c r="AY8" s="32">
        <f>+AX8*'IN8'!$M8</f>
        <v>0</v>
      </c>
      <c r="AZ8" s="30"/>
      <c r="BA8" s="34"/>
      <c r="BB8" s="31">
        <v>0.0</v>
      </c>
      <c r="BC8" s="32">
        <f>+BB8*'IN8'!$K8</f>
        <v>0</v>
      </c>
      <c r="BD8" s="31">
        <v>0.0</v>
      </c>
      <c r="BE8" s="34" t="s">
        <v>39</v>
      </c>
      <c r="BF8" s="31"/>
      <c r="BG8" s="34"/>
      <c r="BH8" s="33">
        <v>0.0</v>
      </c>
      <c r="BI8" s="32">
        <f>+BH8*'IN8'!$M8</f>
        <v>0</v>
      </c>
      <c r="BJ8" s="30"/>
      <c r="BK8" s="36">
        <f>'IN8'!$T8-AT8-BD8-AJ8</f>
        <v>0</v>
      </c>
      <c r="BL8" s="77">
        <f>'IN8'!$Q8-AH8-AR8-BB8</f>
        <v>0</v>
      </c>
    </row>
    <row r="9" ht="28.5" customHeight="1">
      <c r="A9" s="74"/>
      <c r="B9" s="75">
        <v>7.0</v>
      </c>
      <c r="C9" s="120" t="s">
        <v>149</v>
      </c>
      <c r="D9" s="22"/>
      <c r="E9" s="23">
        <v>1.0</v>
      </c>
      <c r="F9" s="24"/>
      <c r="G9" s="24"/>
      <c r="H9" s="24"/>
      <c r="I9" s="79"/>
      <c r="J9" s="27" t="s">
        <v>156</v>
      </c>
      <c r="K9" s="25">
        <v>0.0</v>
      </c>
      <c r="L9" s="23">
        <v>1.0</v>
      </c>
      <c r="M9" s="26">
        <v>0.0</v>
      </c>
      <c r="N9" s="24" t="s">
        <v>100</v>
      </c>
      <c r="O9" s="23">
        <f t="shared" si="1"/>
        <v>0</v>
      </c>
      <c r="P9" s="25">
        <f>O9*'IN8'!$M9</f>
        <v>0</v>
      </c>
      <c r="Q9" s="28">
        <v>0.0</v>
      </c>
      <c r="R9" s="25">
        <f>+'IN8'!$K9*'IN8'!$Q9</f>
        <v>0</v>
      </c>
      <c r="S9" s="28">
        <v>0.0</v>
      </c>
      <c r="T9" s="28">
        <v>0.0</v>
      </c>
      <c r="U9" s="24" t="s">
        <v>39</v>
      </c>
      <c r="V9" s="28"/>
      <c r="W9" s="24"/>
      <c r="X9" s="24"/>
      <c r="Y9" s="24"/>
      <c r="Z9" s="30"/>
      <c r="AA9" s="30"/>
      <c r="AB9" s="30"/>
      <c r="AC9" s="31">
        <v>0.0</v>
      </c>
      <c r="AD9" s="32">
        <f>+AC9*'IN8'!$K9</f>
        <v>0</v>
      </c>
      <c r="AE9" s="33">
        <v>0.0</v>
      </c>
      <c r="AF9" s="32">
        <f>+AE9*'IN8'!$M9</f>
        <v>0</v>
      </c>
      <c r="AG9" s="30"/>
      <c r="AH9" s="31">
        <v>0.0</v>
      </c>
      <c r="AI9" s="32">
        <f>+AH9*'IN8'!$K9</f>
        <v>0</v>
      </c>
      <c r="AJ9" s="31">
        <v>0.0</v>
      </c>
      <c r="AK9" s="34" t="s">
        <v>39</v>
      </c>
      <c r="AL9" s="31"/>
      <c r="AM9" s="34"/>
      <c r="AN9" s="33">
        <v>0.0</v>
      </c>
      <c r="AO9" s="32">
        <f>+AN9*'IN8'!$M9</f>
        <v>0</v>
      </c>
      <c r="AP9" s="30"/>
      <c r="AQ9" s="34"/>
      <c r="AR9" s="31">
        <v>0.0</v>
      </c>
      <c r="AS9" s="32">
        <f>+AR9*'IN8'!$K9</f>
        <v>0</v>
      </c>
      <c r="AT9" s="31">
        <v>0.0</v>
      </c>
      <c r="AU9" s="34" t="s">
        <v>39</v>
      </c>
      <c r="AV9" s="31"/>
      <c r="AW9" s="34"/>
      <c r="AX9" s="33">
        <v>0.0</v>
      </c>
      <c r="AY9" s="32">
        <f>+AX9*'IN8'!$M9</f>
        <v>0</v>
      </c>
      <c r="AZ9" s="30"/>
      <c r="BA9" s="34"/>
      <c r="BB9" s="31">
        <v>0.0</v>
      </c>
      <c r="BC9" s="32">
        <f>+BB9*'IN8'!$K9</f>
        <v>0</v>
      </c>
      <c r="BD9" s="31">
        <v>0.0</v>
      </c>
      <c r="BE9" s="34" t="s">
        <v>39</v>
      </c>
      <c r="BF9" s="31"/>
      <c r="BG9" s="34"/>
      <c r="BH9" s="33">
        <v>0.0</v>
      </c>
      <c r="BI9" s="32">
        <f>+BH9*'IN8'!$M9</f>
        <v>0</v>
      </c>
      <c r="BJ9" s="30"/>
      <c r="BK9" s="36">
        <f>'IN8'!$T9-AT9-BD9-AJ9</f>
        <v>0</v>
      </c>
      <c r="BL9" s="77">
        <f>'IN8'!$Q9-AH9-AR9-BB9</f>
        <v>0</v>
      </c>
    </row>
    <row r="10" ht="28.5" customHeight="1">
      <c r="A10" s="74"/>
      <c r="B10" s="75">
        <v>8.0</v>
      </c>
      <c r="C10" s="120" t="s">
        <v>149</v>
      </c>
      <c r="D10" s="22"/>
      <c r="E10" s="23">
        <v>1.0</v>
      </c>
      <c r="F10" s="24"/>
      <c r="G10" s="24"/>
      <c r="H10" s="24"/>
      <c r="I10" s="24"/>
      <c r="J10" s="27" t="s">
        <v>156</v>
      </c>
      <c r="K10" s="25">
        <v>0.0</v>
      </c>
      <c r="L10" s="23">
        <v>1.0</v>
      </c>
      <c r="M10" s="26">
        <v>0.0</v>
      </c>
      <c r="N10" s="24" t="s">
        <v>108</v>
      </c>
      <c r="O10" s="23">
        <f t="shared" si="1"/>
        <v>0</v>
      </c>
      <c r="P10" s="25">
        <f>O10*'IN8'!$M10</f>
        <v>0</v>
      </c>
      <c r="Q10" s="28">
        <v>0.0</v>
      </c>
      <c r="R10" s="25">
        <f>+'IN8'!$K10*'IN8'!$Q10</f>
        <v>0</v>
      </c>
      <c r="S10" s="28">
        <v>0.0</v>
      </c>
      <c r="T10" s="28">
        <v>0.0</v>
      </c>
      <c r="U10" s="24" t="s">
        <v>39</v>
      </c>
      <c r="V10" s="28"/>
      <c r="W10" s="24"/>
      <c r="X10" s="54"/>
      <c r="Y10" s="55"/>
      <c r="Z10" s="30"/>
      <c r="AA10" s="30"/>
      <c r="AB10" s="30"/>
      <c r="AC10" s="31">
        <v>0.0</v>
      </c>
      <c r="AD10" s="32">
        <f>+AC10*'IN8'!$K10</f>
        <v>0</v>
      </c>
      <c r="AE10" s="33">
        <v>0.0</v>
      </c>
      <c r="AF10" s="32">
        <f>+AE10*'IN8'!$M10</f>
        <v>0</v>
      </c>
      <c r="AG10" s="30"/>
      <c r="AH10" s="31">
        <v>0.0</v>
      </c>
      <c r="AI10" s="32">
        <f>+AH10*'IN8'!$K10</f>
        <v>0</v>
      </c>
      <c r="AJ10" s="31">
        <v>0.0</v>
      </c>
      <c r="AK10" s="34" t="s">
        <v>39</v>
      </c>
      <c r="AL10" s="31"/>
      <c r="AM10" s="34"/>
      <c r="AN10" s="33">
        <v>0.0</v>
      </c>
      <c r="AO10" s="32">
        <f>+AN10*'IN8'!$M10</f>
        <v>0</v>
      </c>
      <c r="AP10" s="30"/>
      <c r="AQ10" s="34"/>
      <c r="AR10" s="31">
        <v>0.0</v>
      </c>
      <c r="AS10" s="32">
        <f>+AR10*'IN8'!$K10</f>
        <v>0</v>
      </c>
      <c r="AT10" s="31">
        <v>0.0</v>
      </c>
      <c r="AU10" s="34" t="s">
        <v>39</v>
      </c>
      <c r="AV10" s="31"/>
      <c r="AW10" s="34"/>
      <c r="AX10" s="33">
        <v>0.0</v>
      </c>
      <c r="AY10" s="32">
        <f>+AX10*'IN8'!$M10</f>
        <v>0</v>
      </c>
      <c r="AZ10" s="30"/>
      <c r="BA10" s="34"/>
      <c r="BB10" s="31">
        <v>0.0</v>
      </c>
      <c r="BC10" s="32">
        <f>+BB10*'IN8'!$K10</f>
        <v>0</v>
      </c>
      <c r="BD10" s="31">
        <v>0.0</v>
      </c>
      <c r="BE10" s="34" t="s">
        <v>39</v>
      </c>
      <c r="BF10" s="31"/>
      <c r="BG10" s="34"/>
      <c r="BH10" s="33">
        <v>0.0</v>
      </c>
      <c r="BI10" s="32">
        <f>+BH10*'IN8'!$M10</f>
        <v>0</v>
      </c>
      <c r="BJ10" s="30"/>
      <c r="BK10" s="36">
        <f>'IN8'!$T10-AT10-BD10-AJ10</f>
        <v>0</v>
      </c>
      <c r="BL10" s="77">
        <f>'IN8'!$Q10-AH10-AR10-BB10</f>
        <v>0</v>
      </c>
    </row>
    <row r="11" ht="28.5" customHeight="1">
      <c r="A11" s="74"/>
      <c r="B11" s="75">
        <v>9.0</v>
      </c>
      <c r="C11" s="120" t="s">
        <v>149</v>
      </c>
      <c r="D11" s="22"/>
      <c r="E11" s="23">
        <v>1.0</v>
      </c>
      <c r="F11" s="24"/>
      <c r="G11" s="24"/>
      <c r="H11" s="24"/>
      <c r="I11" s="24"/>
      <c r="J11" s="27" t="s">
        <v>156</v>
      </c>
      <c r="K11" s="25">
        <v>0.0</v>
      </c>
      <c r="L11" s="23">
        <v>1.0</v>
      </c>
      <c r="M11" s="26">
        <v>0.0</v>
      </c>
      <c r="N11" s="24" t="s">
        <v>100</v>
      </c>
      <c r="O11" s="23">
        <f t="shared" si="1"/>
        <v>0</v>
      </c>
      <c r="P11" s="25">
        <f>O11*'IN8'!$M11</f>
        <v>0</v>
      </c>
      <c r="Q11" s="28">
        <v>0.0</v>
      </c>
      <c r="R11" s="25">
        <f>+'IN8'!$K11*'IN8'!$Q11</f>
        <v>0</v>
      </c>
      <c r="S11" s="28">
        <v>0.0</v>
      </c>
      <c r="T11" s="28">
        <v>0.0</v>
      </c>
      <c r="U11" s="24" t="s">
        <v>39</v>
      </c>
      <c r="V11" s="28"/>
      <c r="W11" s="24"/>
      <c r="X11" s="54"/>
      <c r="Y11" s="55"/>
      <c r="Z11" s="30"/>
      <c r="AA11" s="30"/>
      <c r="AB11" s="30"/>
      <c r="AC11" s="31">
        <v>0.0</v>
      </c>
      <c r="AD11" s="32">
        <f>+AC11*'IN8'!$K11</f>
        <v>0</v>
      </c>
      <c r="AE11" s="33">
        <v>0.0</v>
      </c>
      <c r="AF11" s="32">
        <f>+AE11*'IN8'!$M11</f>
        <v>0</v>
      </c>
      <c r="AG11" s="30"/>
      <c r="AH11" s="31">
        <v>0.0</v>
      </c>
      <c r="AI11" s="32">
        <f>+AH11*'IN8'!$K11</f>
        <v>0</v>
      </c>
      <c r="AJ11" s="31">
        <v>0.0</v>
      </c>
      <c r="AK11" s="34" t="s">
        <v>39</v>
      </c>
      <c r="AL11" s="31"/>
      <c r="AM11" s="34"/>
      <c r="AN11" s="33">
        <v>0.0</v>
      </c>
      <c r="AO11" s="32">
        <f>+AN11*'IN8'!$M11</f>
        <v>0</v>
      </c>
      <c r="AP11" s="30"/>
      <c r="AQ11" s="34"/>
      <c r="AR11" s="31">
        <v>0.0</v>
      </c>
      <c r="AS11" s="32">
        <f>+AR11*'IN8'!$K11</f>
        <v>0</v>
      </c>
      <c r="AT11" s="31">
        <v>0.0</v>
      </c>
      <c r="AU11" s="34" t="s">
        <v>39</v>
      </c>
      <c r="AV11" s="31"/>
      <c r="AW11" s="34"/>
      <c r="AX11" s="33">
        <v>0.0</v>
      </c>
      <c r="AY11" s="32">
        <f>+AX11*'IN8'!$M11</f>
        <v>0</v>
      </c>
      <c r="AZ11" s="30"/>
      <c r="BA11" s="34"/>
      <c r="BB11" s="31">
        <v>0.0</v>
      </c>
      <c r="BC11" s="32">
        <f>+BB11*'IN8'!$K11</f>
        <v>0</v>
      </c>
      <c r="BD11" s="31">
        <v>0.0</v>
      </c>
      <c r="BE11" s="34" t="s">
        <v>39</v>
      </c>
      <c r="BF11" s="31"/>
      <c r="BG11" s="34"/>
      <c r="BH11" s="33">
        <v>0.0</v>
      </c>
      <c r="BI11" s="32">
        <f>+BH11*'IN8'!$M11</f>
        <v>0</v>
      </c>
      <c r="BJ11" s="30"/>
      <c r="BK11" s="36">
        <f>'IN8'!$T11-AT11-BD11-AJ11</f>
        <v>0</v>
      </c>
      <c r="BL11" s="77">
        <f>'IN8'!$Q11-AH11-AR11-BB11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SUBTOTAL(109,'IN8'!$K$3:$K$11)</f>
        <v>0</v>
      </c>
      <c r="L12" s="93"/>
      <c r="M12" s="95">
        <f>SUBTOTAL(109,'IN8'!$M$3:$M$11)</f>
        <v>0</v>
      </c>
      <c r="N12" s="93"/>
      <c r="O12" s="93"/>
      <c r="P12" s="94">
        <f>SUBTOTAL(109,'IN8'!$P$3:$P$11)</f>
        <v>0</v>
      </c>
      <c r="Q12" s="93"/>
      <c r="R12" s="94">
        <f>SUBTOTAL(109,'IN8'!$R$3:$R$11)</f>
        <v>0</v>
      </c>
      <c r="S12" s="94"/>
      <c r="T12" s="93"/>
      <c r="U12" s="93"/>
      <c r="V12" s="93"/>
      <c r="W12" s="93"/>
      <c r="X12" s="96"/>
      <c r="Y12" s="97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 t="str">
        <f>+(P14+R14)/'IN8'!$K$12</f>
        <v>#DIV/0!</v>
      </c>
      <c r="L14" s="74"/>
      <c r="M14" s="74"/>
      <c r="N14" s="74"/>
      <c r="O14" s="74"/>
      <c r="P14" s="47">
        <f>+SUM('IN8'!$P$3:$P$11)-SUM(AY3:AY11)-SUM(BI3:BJ11)</f>
        <v>0</v>
      </c>
      <c r="Q14" s="74"/>
      <c r="R14" s="47">
        <f>+SUM('IN8'!$R$3:$R$11)-SUM(AS3:AS11)-SUM(BC3:BC11)-SUM(AD3:AD11)</f>
        <v>0</v>
      </c>
      <c r="S14" s="47"/>
      <c r="T14" s="48" t="str">
        <f>SUMPRODUCT(T3:T11,K3:K11)/SUM(K3:K11)</f>
        <v>#DIV/0!</v>
      </c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49" t="str">
        <f>+P14/'IN8'!$P$12</f>
        <v>#DIV/0!</v>
      </c>
      <c r="Q15" s="74"/>
      <c r="R15" s="56" t="str">
        <f>+R14/'IN8'!$R$12</f>
        <v>#DIV/0!</v>
      </c>
      <c r="S15" s="49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99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90"/>
    </row>
  </sheetData>
  <mergeCells count="4">
    <mergeCell ref="AH1:AO1"/>
    <mergeCell ref="AR1:AY1"/>
    <mergeCell ref="BB1:BI1"/>
    <mergeCell ref="BK1:BL1"/>
  </mergeCells>
  <conditionalFormatting sqref="BK3:B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4.0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min="25" max="25" width="38.43"/>
    <col customWidth="1" min="26" max="26" width="0.86"/>
    <col customWidth="1" min="27" max="27" width="13.71"/>
    <col customWidth="1" min="28" max="28" width="0.86"/>
    <col customWidth="1" min="29" max="29" width="14.71"/>
    <col customWidth="1" min="30" max="30" width="18.14"/>
    <col customWidth="1" min="31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4" width="14.71"/>
    <col customWidth="1" min="45" max="45" width="19.29"/>
    <col customWidth="1" min="46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6.43"/>
    <col customWidth="1" min="56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" t="s">
        <v>42</v>
      </c>
      <c r="AI1" s="3"/>
      <c r="AJ1" s="3"/>
      <c r="AK1" s="3"/>
      <c r="AL1" s="3"/>
      <c r="AM1" s="3"/>
      <c r="AN1" s="3"/>
      <c r="AO1" s="3"/>
      <c r="AP1" s="59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59"/>
      <c r="BA1" s="60"/>
      <c r="BB1" s="5" t="s">
        <v>2</v>
      </c>
      <c r="BC1" s="3"/>
      <c r="BD1" s="3"/>
      <c r="BE1" s="3"/>
      <c r="BF1" s="3"/>
      <c r="BG1" s="3"/>
      <c r="BH1" s="3"/>
      <c r="BI1" s="3"/>
      <c r="BJ1" s="59"/>
      <c r="BK1" s="6" t="s">
        <v>3</v>
      </c>
      <c r="BL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26</v>
      </c>
      <c r="Y2" s="64" t="s">
        <v>27</v>
      </c>
      <c r="Z2" s="66"/>
      <c r="AA2" s="67"/>
      <c r="AB2" s="66"/>
      <c r="AC2" s="68" t="s">
        <v>28</v>
      </c>
      <c r="AD2" s="68" t="s">
        <v>29</v>
      </c>
      <c r="AE2" s="68" t="s">
        <v>30</v>
      </c>
      <c r="AF2" s="68" t="s">
        <v>31</v>
      </c>
      <c r="AG2" s="66"/>
      <c r="AH2" s="69" t="s">
        <v>20</v>
      </c>
      <c r="AI2" s="69" t="s">
        <v>21</v>
      </c>
      <c r="AJ2" s="69" t="s">
        <v>22</v>
      </c>
      <c r="AK2" s="69" t="s">
        <v>23</v>
      </c>
      <c r="AL2" s="69" t="s">
        <v>24</v>
      </c>
      <c r="AM2" s="69" t="s">
        <v>25</v>
      </c>
      <c r="AN2" s="69" t="s">
        <v>18</v>
      </c>
      <c r="AO2" s="69" t="s">
        <v>19</v>
      </c>
      <c r="AP2" s="66"/>
      <c r="AQ2" s="70" t="s">
        <v>32</v>
      </c>
      <c r="AR2" s="71" t="s">
        <v>20</v>
      </c>
      <c r="AS2" s="71" t="s">
        <v>21</v>
      </c>
      <c r="AT2" s="71" t="s">
        <v>22</v>
      </c>
      <c r="AU2" s="71" t="s">
        <v>23</v>
      </c>
      <c r="AV2" s="71" t="s">
        <v>24</v>
      </c>
      <c r="AW2" s="71" t="s">
        <v>25</v>
      </c>
      <c r="AX2" s="71" t="s">
        <v>18</v>
      </c>
      <c r="AY2" s="71" t="s">
        <v>19</v>
      </c>
      <c r="AZ2" s="66"/>
      <c r="BA2" s="72" t="s">
        <v>32</v>
      </c>
      <c r="BB2" s="73" t="s">
        <v>20</v>
      </c>
      <c r="BC2" s="73" t="s">
        <v>21</v>
      </c>
      <c r="BD2" s="73" t="s">
        <v>22</v>
      </c>
      <c r="BE2" s="73" t="s">
        <v>23</v>
      </c>
      <c r="BF2" s="73" t="s">
        <v>24</v>
      </c>
      <c r="BG2" s="73" t="s">
        <v>25</v>
      </c>
      <c r="BH2" s="73" t="s">
        <v>18</v>
      </c>
      <c r="BI2" s="73" t="s">
        <v>19</v>
      </c>
      <c r="BJ2" s="66"/>
      <c r="BK2" s="66" t="s">
        <v>33</v>
      </c>
      <c r="BL2" s="66" t="s">
        <v>33</v>
      </c>
    </row>
    <row r="3" ht="28.5" customHeight="1">
      <c r="A3" s="74"/>
      <c r="B3" s="75">
        <v>1.0</v>
      </c>
      <c r="C3" s="120" t="s">
        <v>159</v>
      </c>
      <c r="D3" s="22"/>
      <c r="E3" s="100">
        <v>98.0</v>
      </c>
      <c r="F3" s="121"/>
      <c r="G3" s="24"/>
      <c r="H3" s="27"/>
      <c r="I3" s="76" t="s">
        <v>160</v>
      </c>
      <c r="J3" s="27" t="s">
        <v>161</v>
      </c>
      <c r="K3" s="101">
        <v>595000.0</v>
      </c>
      <c r="L3" s="100">
        <v>98.0</v>
      </c>
      <c r="M3" s="78">
        <v>6071.0</v>
      </c>
      <c r="N3" s="27" t="s">
        <v>162</v>
      </c>
      <c r="O3" s="23">
        <f>L3-E3</f>
        <v>0</v>
      </c>
      <c r="P3" s="25">
        <f>O3*'IN9'!$M3</f>
        <v>0</v>
      </c>
      <c r="Q3" s="28">
        <v>0.0</v>
      </c>
      <c r="R3" s="25">
        <f>+'IN9'!$K3*'IN9'!$Q3</f>
        <v>0</v>
      </c>
      <c r="S3" s="86">
        <v>0.02</v>
      </c>
      <c r="T3" s="86">
        <v>0.0</v>
      </c>
      <c r="U3" s="24" t="s">
        <v>39</v>
      </c>
      <c r="V3" s="28"/>
      <c r="W3" s="24"/>
      <c r="X3" s="125" t="s">
        <v>163</v>
      </c>
      <c r="Y3" s="24"/>
      <c r="Z3" s="30"/>
      <c r="AA3" s="30"/>
      <c r="AB3" s="30"/>
      <c r="AC3" s="31">
        <v>0.0</v>
      </c>
      <c r="AD3" s="32">
        <f>+AC3*'IN9'!$K3</f>
        <v>0</v>
      </c>
      <c r="AE3" s="33">
        <v>0.0</v>
      </c>
      <c r="AF3" s="32">
        <f>+AE3*'IN9'!$M3</f>
        <v>0</v>
      </c>
      <c r="AG3" s="30"/>
      <c r="AH3" s="31">
        <v>0.0</v>
      </c>
      <c r="AI3" s="32">
        <f>+AH3*'IN9'!$K3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+AN3*'IN9'!$M3</f>
        <v>0</v>
      </c>
      <c r="AP3" s="30"/>
      <c r="AQ3" s="34"/>
      <c r="AR3" s="31">
        <v>0.0</v>
      </c>
      <c r="AS3" s="32">
        <f>+AR3*'IN9'!$K3</f>
        <v>0</v>
      </c>
      <c r="AT3" s="31">
        <v>0.0</v>
      </c>
      <c r="AU3" s="34" t="s">
        <v>39</v>
      </c>
      <c r="AV3" s="31"/>
      <c r="AW3" s="34"/>
      <c r="AX3" s="33">
        <v>0.0</v>
      </c>
      <c r="AY3" s="32">
        <f>+AX3*'IN9'!$M3</f>
        <v>0</v>
      </c>
      <c r="AZ3" s="30"/>
      <c r="BA3" s="34"/>
      <c r="BB3" s="31">
        <v>0.0</v>
      </c>
      <c r="BC3" s="32">
        <f>+BB3*'IN9'!$K3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+BH3*'IN9'!$M3</f>
        <v>0</v>
      </c>
      <c r="BJ3" s="30"/>
      <c r="BK3" s="36">
        <f>'IN9'!$T3-AT3-BD3-AJ3</f>
        <v>0</v>
      </c>
      <c r="BL3" s="77">
        <f>'IN9'!$Q3-AH3-AR3-BB3</f>
        <v>0</v>
      </c>
    </row>
    <row r="4" ht="28.5" customHeight="1">
      <c r="A4" s="74"/>
      <c r="B4" s="75">
        <v>2.0</v>
      </c>
      <c r="C4" s="120"/>
      <c r="D4" s="22"/>
      <c r="E4" s="100">
        <v>98.0</v>
      </c>
      <c r="F4" s="24"/>
      <c r="G4" s="24"/>
      <c r="H4" s="24"/>
      <c r="I4" s="27"/>
      <c r="J4" s="27" t="s">
        <v>161</v>
      </c>
      <c r="K4" s="25">
        <v>0.0</v>
      </c>
      <c r="L4" s="23">
        <v>1.0</v>
      </c>
      <c r="M4" s="26">
        <v>0.0</v>
      </c>
      <c r="N4" s="24" t="s">
        <v>164</v>
      </c>
      <c r="O4" s="100">
        <f>O3</f>
        <v>0</v>
      </c>
      <c r="P4" s="25">
        <f>O4*'IN9'!$M4</f>
        <v>0</v>
      </c>
      <c r="Q4" s="28">
        <v>0.0</v>
      </c>
      <c r="R4" s="25">
        <f>+'IN9'!$K4*'IN9'!$Q4</f>
        <v>0</v>
      </c>
      <c r="S4" s="28">
        <v>0.0</v>
      </c>
      <c r="T4" s="28">
        <v>0.0</v>
      </c>
      <c r="U4" s="24" t="s">
        <v>39</v>
      </c>
      <c r="V4" s="28"/>
      <c r="W4" s="24"/>
      <c r="X4" s="126" t="s">
        <v>165</v>
      </c>
      <c r="Y4" s="24"/>
      <c r="Z4" s="30"/>
      <c r="AA4" s="30"/>
      <c r="AB4" s="30"/>
      <c r="AC4" s="31">
        <v>0.0</v>
      </c>
      <c r="AD4" s="32">
        <f>+AC4*'IN9'!$K4</f>
        <v>0</v>
      </c>
      <c r="AE4" s="33">
        <v>0.0</v>
      </c>
      <c r="AF4" s="32">
        <f>+AE4*'IN9'!$M4</f>
        <v>0</v>
      </c>
      <c r="AG4" s="30"/>
      <c r="AH4" s="31">
        <v>0.0</v>
      </c>
      <c r="AI4" s="32">
        <f>+AH4*'IN9'!$K4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+AN4*'IN9'!$M4</f>
        <v>0</v>
      </c>
      <c r="AP4" s="30"/>
      <c r="AQ4" s="34"/>
      <c r="AR4" s="31">
        <v>0.0</v>
      </c>
      <c r="AS4" s="32">
        <f>+AR4*'IN9'!$K4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+AX4*'IN9'!$M4</f>
        <v>0</v>
      </c>
      <c r="AZ4" s="30"/>
      <c r="BA4" s="34"/>
      <c r="BB4" s="31">
        <v>0.0</v>
      </c>
      <c r="BC4" s="32">
        <f>+BB4*'IN9'!$K4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+BH4*'IN9'!$M4</f>
        <v>0</v>
      </c>
      <c r="BJ4" s="30"/>
      <c r="BK4" s="36">
        <f>'IN9'!$T4-AT4-BD4-AJ4</f>
        <v>0</v>
      </c>
      <c r="BL4" s="77">
        <f>'IN9'!$Q4-AH4-AR4-BB4</f>
        <v>0</v>
      </c>
    </row>
    <row r="5" ht="28.5" customHeight="1">
      <c r="A5" s="74"/>
      <c r="B5" s="75">
        <v>3.0</v>
      </c>
      <c r="C5" s="120"/>
      <c r="D5" s="22"/>
      <c r="E5" s="23">
        <v>1.0</v>
      </c>
      <c r="F5" s="24"/>
      <c r="G5" s="24"/>
      <c r="H5" s="24"/>
      <c r="I5" s="24"/>
      <c r="J5" s="27" t="s">
        <v>161</v>
      </c>
      <c r="K5" s="25">
        <v>0.0</v>
      </c>
      <c r="L5" s="23">
        <v>1.0</v>
      </c>
      <c r="M5" s="26">
        <v>0.0</v>
      </c>
      <c r="N5" s="24" t="s">
        <v>89</v>
      </c>
      <c r="O5" s="23">
        <f t="shared" ref="O5:O11" si="1">L5-E5</f>
        <v>0</v>
      </c>
      <c r="P5" s="25">
        <f>O5*'IN9'!$M5</f>
        <v>0</v>
      </c>
      <c r="Q5" s="28">
        <v>0.0</v>
      </c>
      <c r="R5" s="25">
        <f>+'IN9'!$K5*'IN9'!$Q5</f>
        <v>0</v>
      </c>
      <c r="S5" s="28">
        <v>0.0</v>
      </c>
      <c r="T5" s="28">
        <v>0.0</v>
      </c>
      <c r="U5" s="24" t="s">
        <v>39</v>
      </c>
      <c r="V5" s="28"/>
      <c r="W5" s="24"/>
      <c r="X5" s="24"/>
      <c r="Y5" s="24"/>
      <c r="Z5" s="30"/>
      <c r="AA5" s="30"/>
      <c r="AB5" s="30"/>
      <c r="AC5" s="31">
        <v>0.0</v>
      </c>
      <c r="AD5" s="32">
        <f>+AC5*'IN9'!$K5</f>
        <v>0</v>
      </c>
      <c r="AE5" s="33">
        <v>0.0</v>
      </c>
      <c r="AF5" s="32">
        <f>+AE5*'IN9'!$M5</f>
        <v>0</v>
      </c>
      <c r="AG5" s="30"/>
      <c r="AH5" s="31">
        <v>0.0</v>
      </c>
      <c r="AI5" s="32">
        <f>+AH5*'IN9'!$K5</f>
        <v>0</v>
      </c>
      <c r="AJ5" s="31">
        <v>0.0</v>
      </c>
      <c r="AK5" s="34" t="s">
        <v>39</v>
      </c>
      <c r="AL5" s="31"/>
      <c r="AM5" s="34"/>
      <c r="AN5" s="33">
        <v>0.0</v>
      </c>
      <c r="AO5" s="32">
        <f>+AN5*'IN9'!$M5</f>
        <v>0</v>
      </c>
      <c r="AP5" s="30"/>
      <c r="AQ5" s="34"/>
      <c r="AR5" s="31">
        <v>0.0</v>
      </c>
      <c r="AS5" s="32">
        <f>+AR5*'IN9'!$K5</f>
        <v>0</v>
      </c>
      <c r="AT5" s="31">
        <v>0.0</v>
      </c>
      <c r="AU5" s="34" t="s">
        <v>39</v>
      </c>
      <c r="AV5" s="31"/>
      <c r="AW5" s="34"/>
      <c r="AX5" s="33">
        <v>0.0</v>
      </c>
      <c r="AY5" s="32">
        <f>+AX5*'IN9'!$M5</f>
        <v>0</v>
      </c>
      <c r="AZ5" s="30"/>
      <c r="BA5" s="34"/>
      <c r="BB5" s="31">
        <v>0.0</v>
      </c>
      <c r="BC5" s="32">
        <f>+BB5*'IN9'!$K5</f>
        <v>0</v>
      </c>
      <c r="BD5" s="31">
        <v>0.0</v>
      </c>
      <c r="BE5" s="34" t="s">
        <v>39</v>
      </c>
      <c r="BF5" s="31"/>
      <c r="BG5" s="34"/>
      <c r="BH5" s="33">
        <v>0.0</v>
      </c>
      <c r="BI5" s="32">
        <f>+BH5*'IN9'!$M5</f>
        <v>0</v>
      </c>
      <c r="BJ5" s="30"/>
      <c r="BK5" s="36">
        <f>'IN9'!$T5-AT5-BD5-AJ5</f>
        <v>0</v>
      </c>
      <c r="BL5" s="77">
        <f>'IN9'!$Q5-AH5-AR5-BB5</f>
        <v>0</v>
      </c>
    </row>
    <row r="6" ht="28.5" customHeight="1">
      <c r="A6" s="74"/>
      <c r="B6" s="75">
        <v>4.0</v>
      </c>
      <c r="C6" s="120"/>
      <c r="D6" s="22"/>
      <c r="E6" s="23">
        <v>1.0</v>
      </c>
      <c r="F6" s="24"/>
      <c r="G6" s="24"/>
      <c r="H6" s="24"/>
      <c r="I6" s="106"/>
      <c r="J6" s="27" t="s">
        <v>161</v>
      </c>
      <c r="K6" s="25">
        <v>0.0</v>
      </c>
      <c r="L6" s="23">
        <v>1.0</v>
      </c>
      <c r="M6" s="26">
        <v>0.0</v>
      </c>
      <c r="N6" s="24" t="s">
        <v>100</v>
      </c>
      <c r="O6" s="23">
        <f t="shared" si="1"/>
        <v>0</v>
      </c>
      <c r="P6" s="25">
        <f>O6*'IN9'!$M6</f>
        <v>0</v>
      </c>
      <c r="Q6" s="28">
        <v>0.0</v>
      </c>
      <c r="R6" s="25">
        <f>+'IN9'!$K6*'IN9'!$Q6</f>
        <v>0</v>
      </c>
      <c r="S6" s="28">
        <v>0.0</v>
      </c>
      <c r="T6" s="28">
        <v>0.0</v>
      </c>
      <c r="U6" s="24" t="s">
        <v>39</v>
      </c>
      <c r="V6" s="28"/>
      <c r="W6" s="24"/>
      <c r="X6" s="24"/>
      <c r="Y6" s="24"/>
      <c r="Z6" s="30"/>
      <c r="AA6" s="30"/>
      <c r="AB6" s="30"/>
      <c r="AC6" s="31">
        <v>0.0</v>
      </c>
      <c r="AD6" s="32">
        <f>+AC6*'IN9'!$K6</f>
        <v>0</v>
      </c>
      <c r="AE6" s="33">
        <v>0.0</v>
      </c>
      <c r="AF6" s="32">
        <f>+AE6*'IN9'!$M6</f>
        <v>0</v>
      </c>
      <c r="AG6" s="30"/>
      <c r="AH6" s="31">
        <v>0.0</v>
      </c>
      <c r="AI6" s="32">
        <f>+AH6*'IN9'!$K6</f>
        <v>0</v>
      </c>
      <c r="AJ6" s="31">
        <v>0.0</v>
      </c>
      <c r="AK6" s="34" t="s">
        <v>39</v>
      </c>
      <c r="AL6" s="31"/>
      <c r="AM6" s="34"/>
      <c r="AN6" s="33">
        <v>0.0</v>
      </c>
      <c r="AO6" s="32">
        <f>+AN6*'IN9'!$M6</f>
        <v>0</v>
      </c>
      <c r="AP6" s="30"/>
      <c r="AQ6" s="34"/>
      <c r="AR6" s="31">
        <v>0.0</v>
      </c>
      <c r="AS6" s="32">
        <f>+AR6*'IN9'!$K6</f>
        <v>0</v>
      </c>
      <c r="AT6" s="31">
        <v>0.0</v>
      </c>
      <c r="AU6" s="34" t="s">
        <v>39</v>
      </c>
      <c r="AV6" s="31"/>
      <c r="AW6" s="34"/>
      <c r="AX6" s="33">
        <v>0.0</v>
      </c>
      <c r="AY6" s="32">
        <f>+AX6*'IN9'!$M6</f>
        <v>0</v>
      </c>
      <c r="AZ6" s="30"/>
      <c r="BA6" s="34"/>
      <c r="BB6" s="31">
        <v>0.0</v>
      </c>
      <c r="BC6" s="32">
        <f>+BB6*'IN9'!$K6</f>
        <v>0</v>
      </c>
      <c r="BD6" s="31">
        <v>0.0</v>
      </c>
      <c r="BE6" s="34" t="s">
        <v>39</v>
      </c>
      <c r="BF6" s="31"/>
      <c r="BG6" s="34"/>
      <c r="BH6" s="33">
        <v>0.0</v>
      </c>
      <c r="BI6" s="32">
        <f>+BH6*'IN9'!$M6</f>
        <v>0</v>
      </c>
      <c r="BJ6" s="30"/>
      <c r="BK6" s="36">
        <f>'IN9'!$T6-AT6-BD6-AJ6</f>
        <v>0</v>
      </c>
      <c r="BL6" s="77">
        <f>'IN9'!$Q6-AH6-AR6-BB6</f>
        <v>0</v>
      </c>
    </row>
    <row r="7" ht="28.5" customHeight="1">
      <c r="A7" s="74"/>
      <c r="B7" s="75">
        <v>5.0</v>
      </c>
      <c r="C7" s="120"/>
      <c r="D7" s="22"/>
      <c r="E7" s="23">
        <v>1.0</v>
      </c>
      <c r="F7" s="24"/>
      <c r="G7" s="24"/>
      <c r="H7" s="24"/>
      <c r="I7" s="24"/>
      <c r="J7" s="27" t="s">
        <v>161</v>
      </c>
      <c r="K7" s="25">
        <v>0.0</v>
      </c>
      <c r="L7" s="23">
        <v>1.0</v>
      </c>
      <c r="M7" s="26">
        <v>0.0</v>
      </c>
      <c r="N7" s="24" t="s">
        <v>100</v>
      </c>
      <c r="O7" s="23">
        <f t="shared" si="1"/>
        <v>0</v>
      </c>
      <c r="P7" s="25">
        <f>O7*'IN9'!$M7</f>
        <v>0</v>
      </c>
      <c r="Q7" s="28">
        <v>0.0</v>
      </c>
      <c r="R7" s="25">
        <f>+'IN9'!$K7*'IN9'!$Q7</f>
        <v>0</v>
      </c>
      <c r="S7" s="28">
        <v>0.0</v>
      </c>
      <c r="T7" s="28">
        <v>0.0</v>
      </c>
      <c r="U7" s="24" t="s">
        <v>39</v>
      </c>
      <c r="V7" s="28"/>
      <c r="W7" s="24"/>
      <c r="X7" s="24"/>
      <c r="Y7" s="24"/>
      <c r="Z7" s="30"/>
      <c r="AA7" s="30"/>
      <c r="AB7" s="30"/>
      <c r="AC7" s="31">
        <v>0.0</v>
      </c>
      <c r="AD7" s="32">
        <f>+AC7*'IN9'!$K7</f>
        <v>0</v>
      </c>
      <c r="AE7" s="33">
        <v>0.0</v>
      </c>
      <c r="AF7" s="32">
        <f>+AE7*'IN9'!$M7</f>
        <v>0</v>
      </c>
      <c r="AG7" s="30"/>
      <c r="AH7" s="31">
        <v>0.0</v>
      </c>
      <c r="AI7" s="32">
        <f>+AH7*'IN9'!$K7</f>
        <v>0</v>
      </c>
      <c r="AJ7" s="31">
        <v>0.0</v>
      </c>
      <c r="AK7" s="34" t="s">
        <v>39</v>
      </c>
      <c r="AL7" s="31"/>
      <c r="AM7" s="34"/>
      <c r="AN7" s="33">
        <v>0.0</v>
      </c>
      <c r="AO7" s="32">
        <f>+AN7*'IN9'!$M7</f>
        <v>0</v>
      </c>
      <c r="AP7" s="30"/>
      <c r="AQ7" s="34"/>
      <c r="AR7" s="31">
        <v>0.0</v>
      </c>
      <c r="AS7" s="32">
        <f>+AR7*'IN9'!$K7</f>
        <v>0</v>
      </c>
      <c r="AT7" s="31">
        <v>0.0</v>
      </c>
      <c r="AU7" s="34" t="s">
        <v>39</v>
      </c>
      <c r="AV7" s="31"/>
      <c r="AW7" s="34"/>
      <c r="AX7" s="33">
        <v>0.0</v>
      </c>
      <c r="AY7" s="32">
        <f>+AX7*'IN9'!$M7</f>
        <v>0</v>
      </c>
      <c r="AZ7" s="30"/>
      <c r="BA7" s="34"/>
      <c r="BB7" s="31">
        <v>0.0</v>
      </c>
      <c r="BC7" s="32">
        <f>+BB7*'IN9'!$K7</f>
        <v>0</v>
      </c>
      <c r="BD7" s="31">
        <v>0.0</v>
      </c>
      <c r="BE7" s="34" t="s">
        <v>39</v>
      </c>
      <c r="BF7" s="31"/>
      <c r="BG7" s="34"/>
      <c r="BH7" s="33">
        <v>0.0</v>
      </c>
      <c r="BI7" s="32">
        <f>+BH7*'IN9'!$M7</f>
        <v>0</v>
      </c>
      <c r="BJ7" s="30"/>
      <c r="BK7" s="36">
        <f>'IN9'!$T7-AT7-BD7-AJ7</f>
        <v>0</v>
      </c>
      <c r="BL7" s="77">
        <f>'IN9'!$Q7-AH7-AR7-BB7</f>
        <v>0</v>
      </c>
    </row>
    <row r="8" ht="28.5" customHeight="1">
      <c r="A8" s="74"/>
      <c r="B8" s="75">
        <v>6.0</v>
      </c>
      <c r="C8" s="120"/>
      <c r="D8" s="22"/>
      <c r="E8" s="23">
        <v>1.0</v>
      </c>
      <c r="F8" s="24"/>
      <c r="G8" s="24"/>
      <c r="H8" s="24"/>
      <c r="I8" s="24"/>
      <c r="J8" s="27" t="s">
        <v>161</v>
      </c>
      <c r="K8" s="25">
        <v>0.0</v>
      </c>
      <c r="L8" s="23">
        <v>1.0</v>
      </c>
      <c r="M8" s="26">
        <v>0.0</v>
      </c>
      <c r="N8" s="24" t="s">
        <v>100</v>
      </c>
      <c r="O8" s="23">
        <f t="shared" si="1"/>
        <v>0</v>
      </c>
      <c r="P8" s="25">
        <f>O8*'IN9'!$M8</f>
        <v>0</v>
      </c>
      <c r="Q8" s="28">
        <v>0.0</v>
      </c>
      <c r="R8" s="25">
        <f>+'IN9'!$K8*'IN9'!$Q8</f>
        <v>0</v>
      </c>
      <c r="S8" s="28">
        <v>0.0</v>
      </c>
      <c r="T8" s="28">
        <v>0.0</v>
      </c>
      <c r="U8" s="24" t="s">
        <v>39</v>
      </c>
      <c r="V8" s="28"/>
      <c r="W8" s="24"/>
      <c r="X8" s="24"/>
      <c r="Y8" s="24"/>
      <c r="Z8" s="30"/>
      <c r="AA8" s="30"/>
      <c r="AB8" s="30"/>
      <c r="AC8" s="31">
        <v>0.0</v>
      </c>
      <c r="AD8" s="32">
        <f>+AC8*'IN9'!$K8</f>
        <v>0</v>
      </c>
      <c r="AE8" s="33">
        <v>0.0</v>
      </c>
      <c r="AF8" s="32">
        <f>+AE8*'IN9'!$M8</f>
        <v>0</v>
      </c>
      <c r="AG8" s="30"/>
      <c r="AH8" s="31">
        <v>0.0</v>
      </c>
      <c r="AI8" s="32">
        <f>+AH8*'IN9'!$K8</f>
        <v>0</v>
      </c>
      <c r="AJ8" s="31">
        <v>0.0</v>
      </c>
      <c r="AK8" s="34" t="s">
        <v>39</v>
      </c>
      <c r="AL8" s="31"/>
      <c r="AM8" s="34"/>
      <c r="AN8" s="33">
        <v>0.0</v>
      </c>
      <c r="AO8" s="32">
        <f>+AN8*'IN9'!$M8</f>
        <v>0</v>
      </c>
      <c r="AP8" s="30"/>
      <c r="AQ8" s="34"/>
      <c r="AR8" s="31">
        <v>0.0</v>
      </c>
      <c r="AS8" s="32">
        <f>+AR8*'IN9'!$K8</f>
        <v>0</v>
      </c>
      <c r="AT8" s="31">
        <v>0.0</v>
      </c>
      <c r="AU8" s="34" t="s">
        <v>39</v>
      </c>
      <c r="AV8" s="31"/>
      <c r="AW8" s="34"/>
      <c r="AX8" s="33">
        <v>0.0</v>
      </c>
      <c r="AY8" s="32">
        <f>+AX8*'IN9'!$M8</f>
        <v>0</v>
      </c>
      <c r="AZ8" s="30"/>
      <c r="BA8" s="34"/>
      <c r="BB8" s="31">
        <v>0.0</v>
      </c>
      <c r="BC8" s="32">
        <f>+BB8*'IN9'!$K8</f>
        <v>0</v>
      </c>
      <c r="BD8" s="31">
        <v>0.0</v>
      </c>
      <c r="BE8" s="34" t="s">
        <v>39</v>
      </c>
      <c r="BF8" s="31"/>
      <c r="BG8" s="34"/>
      <c r="BH8" s="33">
        <v>0.0</v>
      </c>
      <c r="BI8" s="32">
        <f>+BH8*'IN9'!$M8</f>
        <v>0</v>
      </c>
      <c r="BJ8" s="30"/>
      <c r="BK8" s="36">
        <f>'IN9'!$T8-AT8-BD8-AJ8</f>
        <v>0</v>
      </c>
      <c r="BL8" s="77">
        <f>'IN9'!$Q8-AH8-AR8-BB8</f>
        <v>0</v>
      </c>
    </row>
    <row r="9" ht="28.5" customHeight="1">
      <c r="A9" s="74"/>
      <c r="B9" s="75">
        <v>7.0</v>
      </c>
      <c r="C9" s="120"/>
      <c r="D9" s="22"/>
      <c r="E9" s="23">
        <v>1.0</v>
      </c>
      <c r="F9" s="24"/>
      <c r="G9" s="24"/>
      <c r="H9" s="24"/>
      <c r="I9" s="79"/>
      <c r="J9" s="27" t="s">
        <v>161</v>
      </c>
      <c r="K9" s="25">
        <v>0.0</v>
      </c>
      <c r="L9" s="23">
        <v>1.0</v>
      </c>
      <c r="M9" s="26">
        <v>0.0</v>
      </c>
      <c r="N9" s="24" t="s">
        <v>100</v>
      </c>
      <c r="O9" s="23">
        <f t="shared" si="1"/>
        <v>0</v>
      </c>
      <c r="P9" s="25">
        <f>O9*'IN9'!$M9</f>
        <v>0</v>
      </c>
      <c r="Q9" s="28">
        <v>0.0</v>
      </c>
      <c r="R9" s="25">
        <f>+'IN9'!$K9*'IN9'!$Q9</f>
        <v>0</v>
      </c>
      <c r="S9" s="28">
        <v>0.0</v>
      </c>
      <c r="T9" s="28">
        <v>0.0</v>
      </c>
      <c r="U9" s="24" t="s">
        <v>39</v>
      </c>
      <c r="V9" s="28"/>
      <c r="W9" s="24"/>
      <c r="X9" s="24"/>
      <c r="Y9" s="24"/>
      <c r="Z9" s="30"/>
      <c r="AA9" s="30"/>
      <c r="AB9" s="30"/>
      <c r="AC9" s="31">
        <v>0.0</v>
      </c>
      <c r="AD9" s="32">
        <f>+AC9*'IN9'!$K9</f>
        <v>0</v>
      </c>
      <c r="AE9" s="33">
        <v>0.0</v>
      </c>
      <c r="AF9" s="32">
        <f>+AE9*'IN9'!$M9</f>
        <v>0</v>
      </c>
      <c r="AG9" s="30"/>
      <c r="AH9" s="31">
        <v>0.0</v>
      </c>
      <c r="AI9" s="32">
        <f>+AH9*'IN9'!$K9</f>
        <v>0</v>
      </c>
      <c r="AJ9" s="31">
        <v>0.0</v>
      </c>
      <c r="AK9" s="34" t="s">
        <v>39</v>
      </c>
      <c r="AL9" s="31"/>
      <c r="AM9" s="34"/>
      <c r="AN9" s="33">
        <v>0.0</v>
      </c>
      <c r="AO9" s="32">
        <f>+AN9*'IN9'!$M9</f>
        <v>0</v>
      </c>
      <c r="AP9" s="30"/>
      <c r="AQ9" s="34"/>
      <c r="AR9" s="31">
        <v>0.0</v>
      </c>
      <c r="AS9" s="32">
        <f>+AR9*'IN9'!$K9</f>
        <v>0</v>
      </c>
      <c r="AT9" s="31">
        <v>0.0</v>
      </c>
      <c r="AU9" s="34" t="s">
        <v>39</v>
      </c>
      <c r="AV9" s="31"/>
      <c r="AW9" s="34"/>
      <c r="AX9" s="33">
        <v>0.0</v>
      </c>
      <c r="AY9" s="32">
        <f>+AX9*'IN9'!$M9</f>
        <v>0</v>
      </c>
      <c r="AZ9" s="30"/>
      <c r="BA9" s="34"/>
      <c r="BB9" s="31">
        <v>0.0</v>
      </c>
      <c r="BC9" s="32">
        <f>+BB9*'IN9'!$K9</f>
        <v>0</v>
      </c>
      <c r="BD9" s="31">
        <v>0.0</v>
      </c>
      <c r="BE9" s="34" t="s">
        <v>39</v>
      </c>
      <c r="BF9" s="31"/>
      <c r="BG9" s="34"/>
      <c r="BH9" s="33">
        <v>0.0</v>
      </c>
      <c r="BI9" s="32">
        <f>+BH9*'IN9'!$M9</f>
        <v>0</v>
      </c>
      <c r="BJ9" s="30"/>
      <c r="BK9" s="36">
        <f>'IN9'!$T9-AT9-BD9-AJ9</f>
        <v>0</v>
      </c>
      <c r="BL9" s="77">
        <f>'IN9'!$Q9-AH9-AR9-BB9</f>
        <v>0</v>
      </c>
    </row>
    <row r="10" ht="28.5" customHeight="1">
      <c r="A10" s="74"/>
      <c r="B10" s="75">
        <v>8.0</v>
      </c>
      <c r="C10" s="120"/>
      <c r="D10" s="22"/>
      <c r="E10" s="23">
        <v>1.0</v>
      </c>
      <c r="F10" s="24"/>
      <c r="G10" s="24"/>
      <c r="H10" s="24"/>
      <c r="I10" s="24"/>
      <c r="J10" s="27" t="s">
        <v>161</v>
      </c>
      <c r="K10" s="25">
        <v>0.0</v>
      </c>
      <c r="L10" s="23">
        <v>1.0</v>
      </c>
      <c r="M10" s="26">
        <v>0.0</v>
      </c>
      <c r="N10" s="24" t="s">
        <v>108</v>
      </c>
      <c r="O10" s="23">
        <f t="shared" si="1"/>
        <v>0</v>
      </c>
      <c r="P10" s="25">
        <f>O10*'IN9'!$M10</f>
        <v>0</v>
      </c>
      <c r="Q10" s="28">
        <v>0.0</v>
      </c>
      <c r="R10" s="25">
        <f>+'IN9'!$K10*'IN9'!$Q10</f>
        <v>0</v>
      </c>
      <c r="S10" s="28">
        <v>0.0</v>
      </c>
      <c r="T10" s="28">
        <v>0.0</v>
      </c>
      <c r="U10" s="24" t="s">
        <v>39</v>
      </c>
      <c r="V10" s="28"/>
      <c r="W10" s="24"/>
      <c r="X10" s="54"/>
      <c r="Y10" s="55"/>
      <c r="Z10" s="30"/>
      <c r="AA10" s="30"/>
      <c r="AB10" s="30"/>
      <c r="AC10" s="31">
        <v>0.0</v>
      </c>
      <c r="AD10" s="32">
        <f>+AC10*'IN9'!$K10</f>
        <v>0</v>
      </c>
      <c r="AE10" s="33">
        <v>0.0</v>
      </c>
      <c r="AF10" s="32">
        <f>+AE10*'IN9'!$M10</f>
        <v>0</v>
      </c>
      <c r="AG10" s="30"/>
      <c r="AH10" s="31">
        <v>0.0</v>
      </c>
      <c r="AI10" s="32">
        <f>+AH10*'IN9'!$K10</f>
        <v>0</v>
      </c>
      <c r="AJ10" s="31">
        <v>0.0</v>
      </c>
      <c r="AK10" s="34" t="s">
        <v>39</v>
      </c>
      <c r="AL10" s="31"/>
      <c r="AM10" s="34"/>
      <c r="AN10" s="33">
        <v>0.0</v>
      </c>
      <c r="AO10" s="32">
        <f>+AN10*'IN9'!$M10</f>
        <v>0</v>
      </c>
      <c r="AP10" s="30"/>
      <c r="AQ10" s="34"/>
      <c r="AR10" s="31">
        <v>0.0</v>
      </c>
      <c r="AS10" s="32">
        <f>+AR10*'IN9'!$K10</f>
        <v>0</v>
      </c>
      <c r="AT10" s="31">
        <v>0.0</v>
      </c>
      <c r="AU10" s="34" t="s">
        <v>39</v>
      </c>
      <c r="AV10" s="31"/>
      <c r="AW10" s="34"/>
      <c r="AX10" s="33">
        <v>0.0</v>
      </c>
      <c r="AY10" s="32">
        <f>+AX10*'IN9'!$M10</f>
        <v>0</v>
      </c>
      <c r="AZ10" s="30"/>
      <c r="BA10" s="34"/>
      <c r="BB10" s="31">
        <v>0.0</v>
      </c>
      <c r="BC10" s="32">
        <f>+BB10*'IN9'!$K10</f>
        <v>0</v>
      </c>
      <c r="BD10" s="31">
        <v>0.0</v>
      </c>
      <c r="BE10" s="34" t="s">
        <v>39</v>
      </c>
      <c r="BF10" s="31"/>
      <c r="BG10" s="34"/>
      <c r="BH10" s="33">
        <v>0.0</v>
      </c>
      <c r="BI10" s="32">
        <f>+BH10*'IN9'!$M10</f>
        <v>0</v>
      </c>
      <c r="BJ10" s="30"/>
      <c r="BK10" s="36">
        <f>'IN9'!$T10-AT10-BD10-AJ10</f>
        <v>0</v>
      </c>
      <c r="BL10" s="77">
        <f>'IN9'!$Q10-AH10-AR10-BB10</f>
        <v>0</v>
      </c>
    </row>
    <row r="11" ht="28.5" customHeight="1">
      <c r="A11" s="74"/>
      <c r="B11" s="75">
        <v>9.0</v>
      </c>
      <c r="C11" s="120"/>
      <c r="D11" s="22"/>
      <c r="E11" s="23">
        <v>1.0</v>
      </c>
      <c r="F11" s="24"/>
      <c r="G11" s="24"/>
      <c r="H11" s="24"/>
      <c r="I11" s="24"/>
      <c r="J11" s="27" t="s">
        <v>161</v>
      </c>
      <c r="K11" s="25">
        <v>0.0</v>
      </c>
      <c r="L11" s="23">
        <v>1.0</v>
      </c>
      <c r="M11" s="26">
        <v>0.0</v>
      </c>
      <c r="N11" s="24" t="s">
        <v>100</v>
      </c>
      <c r="O11" s="23">
        <f t="shared" si="1"/>
        <v>0</v>
      </c>
      <c r="P11" s="25">
        <f>O11*'IN9'!$M11</f>
        <v>0</v>
      </c>
      <c r="Q11" s="28">
        <v>0.0</v>
      </c>
      <c r="R11" s="25">
        <f>+'IN9'!$K11*'IN9'!$Q11</f>
        <v>0</v>
      </c>
      <c r="S11" s="28">
        <v>0.0</v>
      </c>
      <c r="T11" s="28">
        <v>0.0</v>
      </c>
      <c r="U11" s="24" t="s">
        <v>39</v>
      </c>
      <c r="V11" s="28"/>
      <c r="W11" s="24"/>
      <c r="X11" s="54"/>
      <c r="Y11" s="55"/>
      <c r="Z11" s="30"/>
      <c r="AA11" s="30"/>
      <c r="AB11" s="30"/>
      <c r="AC11" s="31">
        <v>0.0</v>
      </c>
      <c r="AD11" s="32">
        <f>+AC11*'IN9'!$K11</f>
        <v>0</v>
      </c>
      <c r="AE11" s="33">
        <v>0.0</v>
      </c>
      <c r="AF11" s="32">
        <f>+AE11*'IN9'!$M11</f>
        <v>0</v>
      </c>
      <c r="AG11" s="30"/>
      <c r="AH11" s="31">
        <v>0.0</v>
      </c>
      <c r="AI11" s="32">
        <f>+AH11*'IN9'!$K11</f>
        <v>0</v>
      </c>
      <c r="AJ11" s="31">
        <v>0.0</v>
      </c>
      <c r="AK11" s="34" t="s">
        <v>39</v>
      </c>
      <c r="AL11" s="31"/>
      <c r="AM11" s="34"/>
      <c r="AN11" s="33">
        <v>0.0</v>
      </c>
      <c r="AO11" s="32">
        <f>+AN11*'IN9'!$M11</f>
        <v>0</v>
      </c>
      <c r="AP11" s="30"/>
      <c r="AQ11" s="34"/>
      <c r="AR11" s="31">
        <v>0.0</v>
      </c>
      <c r="AS11" s="32">
        <f>+AR11*'IN9'!$K11</f>
        <v>0</v>
      </c>
      <c r="AT11" s="31">
        <v>0.0</v>
      </c>
      <c r="AU11" s="34" t="s">
        <v>39</v>
      </c>
      <c r="AV11" s="31"/>
      <c r="AW11" s="34"/>
      <c r="AX11" s="33">
        <v>0.0</v>
      </c>
      <c r="AY11" s="32">
        <f>+AX11*'IN9'!$M11</f>
        <v>0</v>
      </c>
      <c r="AZ11" s="30"/>
      <c r="BA11" s="34"/>
      <c r="BB11" s="31">
        <v>0.0</v>
      </c>
      <c r="BC11" s="32">
        <f>+BB11*'IN9'!$K11</f>
        <v>0</v>
      </c>
      <c r="BD11" s="31">
        <v>0.0</v>
      </c>
      <c r="BE11" s="34" t="s">
        <v>39</v>
      </c>
      <c r="BF11" s="31"/>
      <c r="BG11" s="34"/>
      <c r="BH11" s="33">
        <v>0.0</v>
      </c>
      <c r="BI11" s="32">
        <f>+BH11*'IN9'!$M11</f>
        <v>0</v>
      </c>
      <c r="BJ11" s="30"/>
      <c r="BK11" s="36">
        <f>'IN9'!$T11-AT11-BD11-AJ11</f>
        <v>0</v>
      </c>
      <c r="BL11" s="77">
        <f>'IN9'!$Q11-AH11-AR11-BB11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SUBTOTAL(109,'IN9'!$K$3:$K$11)</f>
        <v>595000</v>
      </c>
      <c r="L12" s="93"/>
      <c r="M12" s="95">
        <f>SUBTOTAL(109,'IN9'!$M$3:$M$11)</f>
        <v>6071</v>
      </c>
      <c r="N12" s="93"/>
      <c r="O12" s="93"/>
      <c r="P12" s="94">
        <f>SUBTOTAL(109,'IN9'!$P$3:$P$11)</f>
        <v>0</v>
      </c>
      <c r="Q12" s="93"/>
      <c r="R12" s="94">
        <f>SUBTOTAL(109,'IN9'!$R$3:$R$11)</f>
        <v>0</v>
      </c>
      <c r="S12" s="94"/>
      <c r="T12" s="93"/>
      <c r="U12" s="93"/>
      <c r="V12" s="93"/>
      <c r="W12" s="93"/>
      <c r="X12" s="96"/>
      <c r="Y12" s="97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>
        <f>+(P14+R14)/'IN9'!$K$12</f>
        <v>0</v>
      </c>
      <c r="L14" s="74"/>
      <c r="M14" s="74"/>
      <c r="N14" s="74"/>
      <c r="O14" s="74"/>
      <c r="P14" s="47">
        <f>+SUM('IN9'!$P$3:$P$11)-SUM(AY3:AY11)-SUM(BI3:BJ11)</f>
        <v>0</v>
      </c>
      <c r="Q14" s="74"/>
      <c r="R14" s="47">
        <f>+SUM('IN9'!$R$3:$R$11)-SUM(AS3:AS11)-SUM(BC3:BC11)-SUM(AD3:AD11)</f>
        <v>0</v>
      </c>
      <c r="S14" s="47"/>
      <c r="T14" s="48">
        <f>SUMPRODUCT(T3:T11,K3:K11)/SUM(K3:K11)</f>
        <v>0</v>
      </c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49" t="str">
        <f>+P14/'IN9'!$P$12</f>
        <v>#DIV/0!</v>
      </c>
      <c r="Q15" s="74"/>
      <c r="R15" s="56" t="str">
        <f>+R14/'IN9'!$R$12</f>
        <v>#DIV/0!</v>
      </c>
      <c r="S15" s="49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99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90"/>
    </row>
  </sheetData>
  <mergeCells count="4">
    <mergeCell ref="AH1:AO1"/>
    <mergeCell ref="AR1:AY1"/>
    <mergeCell ref="BB1:BI1"/>
    <mergeCell ref="BK1:BL1"/>
  </mergeCells>
  <conditionalFormatting sqref="BK3:B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20.29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5" width="17.29"/>
    <col customWidth="1" min="16" max="16" width="16.14"/>
    <col customWidth="1" min="17" max="17" width="21.43"/>
    <col customWidth="1" min="18" max="18" width="15.71"/>
    <col customWidth="1" min="19" max="19" width="18.71"/>
    <col customWidth="1" min="20" max="21" width="15.71"/>
    <col customWidth="1" min="22" max="22" width="12.29"/>
    <col customWidth="1" min="23" max="23" width="15.71"/>
    <col customWidth="1" min="24" max="24" width="12.29"/>
    <col customWidth="1" min="25" max="25" width="35.29"/>
    <col customWidth="1" min="26" max="26" width="38.43"/>
    <col customWidth="1" min="27" max="27" width="0.86"/>
    <col customWidth="1" min="28" max="28" width="13.71"/>
    <col customWidth="1" min="29" max="29" width="0.86"/>
    <col customWidth="1" min="30" max="30" width="14.71"/>
    <col customWidth="1" min="31" max="31" width="18.14"/>
    <col customWidth="1" min="32" max="33" width="14.71"/>
    <col customWidth="1" min="34" max="34" width="0.86"/>
    <col customWidth="1" min="35" max="37" width="14.71"/>
    <col customWidth="1" min="38" max="38" width="12.29"/>
    <col customWidth="1" min="39" max="39" width="14.71"/>
    <col customWidth="1" min="40" max="40" width="12.29"/>
    <col customWidth="1" min="41" max="41" width="12.71"/>
    <col customWidth="1" min="42" max="42" width="16.43"/>
    <col customWidth="1" min="43" max="43" width="0.86"/>
    <col customWidth="1" min="44" max="45" width="14.71"/>
    <col customWidth="1" min="46" max="46" width="19.29"/>
    <col customWidth="1" min="47" max="47" width="14.71"/>
    <col customWidth="1" min="48" max="48" width="12.29"/>
    <col customWidth="1" min="49" max="49" width="14.71"/>
    <col customWidth="1" min="50" max="50" width="12.29"/>
    <col customWidth="1" min="51" max="51" width="12.71"/>
    <col customWidth="1" min="52" max="52" width="16.43"/>
    <col customWidth="1" min="53" max="53" width="0.86"/>
    <col customWidth="1" min="54" max="56" width="16.43"/>
    <col customWidth="1" min="57" max="57" width="14.71"/>
    <col customWidth="1" min="58" max="58" width="12.29"/>
    <col customWidth="1" min="59" max="59" width="14.71"/>
    <col customWidth="1" min="60" max="60" width="12.29"/>
    <col customWidth="1" min="61" max="61" width="12.71"/>
    <col customWidth="1" min="62" max="62" width="16.29"/>
    <col customWidth="1" min="63" max="63" width="0.86"/>
    <col customWidth="1" min="64" max="64" width="10.57"/>
    <col customWidth="1" min="65" max="65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" t="s">
        <v>42</v>
      </c>
      <c r="AJ1" s="3"/>
      <c r="AK1" s="3"/>
      <c r="AL1" s="3"/>
      <c r="AM1" s="3"/>
      <c r="AN1" s="3"/>
      <c r="AO1" s="3"/>
      <c r="AP1" s="3"/>
      <c r="AQ1" s="59"/>
      <c r="AR1" s="4"/>
      <c r="AS1" s="5" t="s">
        <v>1</v>
      </c>
      <c r="AT1" s="3"/>
      <c r="AU1" s="3"/>
      <c r="AV1" s="3"/>
      <c r="AW1" s="3"/>
      <c r="AX1" s="3"/>
      <c r="AY1" s="3"/>
      <c r="AZ1" s="3"/>
      <c r="BA1" s="59"/>
      <c r="BB1" s="60"/>
      <c r="BC1" s="5" t="s">
        <v>2</v>
      </c>
      <c r="BD1" s="3"/>
      <c r="BE1" s="3"/>
      <c r="BF1" s="3"/>
      <c r="BG1" s="3"/>
      <c r="BH1" s="3"/>
      <c r="BI1" s="3"/>
      <c r="BJ1" s="3"/>
      <c r="BK1" s="59"/>
      <c r="BL1" s="6" t="s">
        <v>3</v>
      </c>
      <c r="BM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5" t="s">
        <v>166</v>
      </c>
      <c r="O2" s="64" t="s">
        <v>17</v>
      </c>
      <c r="P2" s="64" t="s">
        <v>18</v>
      </c>
      <c r="Q2" s="64" t="s">
        <v>19</v>
      </c>
      <c r="R2" s="64" t="s">
        <v>20</v>
      </c>
      <c r="S2" s="64" t="s">
        <v>21</v>
      </c>
      <c r="T2" s="64" t="s">
        <v>43</v>
      </c>
      <c r="U2" s="64" t="s">
        <v>22</v>
      </c>
      <c r="V2" s="64" t="s">
        <v>23</v>
      </c>
      <c r="W2" s="64" t="s">
        <v>24</v>
      </c>
      <c r="X2" s="64" t="s">
        <v>25</v>
      </c>
      <c r="Y2" s="64" t="s">
        <v>26</v>
      </c>
      <c r="Z2" s="64" t="s">
        <v>27</v>
      </c>
      <c r="AA2" s="66"/>
      <c r="AB2" s="67"/>
      <c r="AC2" s="66"/>
      <c r="AD2" s="68" t="s">
        <v>28</v>
      </c>
      <c r="AE2" s="68" t="s">
        <v>29</v>
      </c>
      <c r="AF2" s="68" t="s">
        <v>30</v>
      </c>
      <c r="AG2" s="68" t="s">
        <v>31</v>
      </c>
      <c r="AH2" s="66"/>
      <c r="AI2" s="69" t="s">
        <v>20</v>
      </c>
      <c r="AJ2" s="69" t="s">
        <v>21</v>
      </c>
      <c r="AK2" s="69" t="s">
        <v>22</v>
      </c>
      <c r="AL2" s="69" t="s">
        <v>23</v>
      </c>
      <c r="AM2" s="69" t="s">
        <v>24</v>
      </c>
      <c r="AN2" s="69" t="s">
        <v>25</v>
      </c>
      <c r="AO2" s="69" t="s">
        <v>18</v>
      </c>
      <c r="AP2" s="69" t="s">
        <v>19</v>
      </c>
      <c r="AQ2" s="66"/>
      <c r="AR2" s="70" t="s">
        <v>32</v>
      </c>
      <c r="AS2" s="71" t="s">
        <v>20</v>
      </c>
      <c r="AT2" s="71" t="s">
        <v>21</v>
      </c>
      <c r="AU2" s="71" t="s">
        <v>22</v>
      </c>
      <c r="AV2" s="71" t="s">
        <v>23</v>
      </c>
      <c r="AW2" s="71" t="s">
        <v>24</v>
      </c>
      <c r="AX2" s="71" t="s">
        <v>25</v>
      </c>
      <c r="AY2" s="71" t="s">
        <v>18</v>
      </c>
      <c r="AZ2" s="71" t="s">
        <v>19</v>
      </c>
      <c r="BA2" s="66"/>
      <c r="BB2" s="72" t="s">
        <v>32</v>
      </c>
      <c r="BC2" s="73" t="s">
        <v>20</v>
      </c>
      <c r="BD2" s="73" t="s">
        <v>21</v>
      </c>
      <c r="BE2" s="73" t="s">
        <v>22</v>
      </c>
      <c r="BF2" s="73" t="s">
        <v>23</v>
      </c>
      <c r="BG2" s="73" t="s">
        <v>24</v>
      </c>
      <c r="BH2" s="73" t="s">
        <v>25</v>
      </c>
      <c r="BI2" s="73" t="s">
        <v>18</v>
      </c>
      <c r="BJ2" s="73" t="s">
        <v>19</v>
      </c>
      <c r="BK2" s="66"/>
      <c r="BL2" s="66" t="s">
        <v>33</v>
      </c>
      <c r="BM2" s="66" t="s">
        <v>33</v>
      </c>
    </row>
    <row r="3" ht="28.5" customHeight="1">
      <c r="A3" s="74"/>
      <c r="B3" s="75">
        <v>1.0</v>
      </c>
      <c r="C3" s="120" t="s">
        <v>167</v>
      </c>
      <c r="D3" s="22"/>
      <c r="E3" s="127" t="s">
        <v>168</v>
      </c>
      <c r="F3" s="76" t="s">
        <v>169</v>
      </c>
      <c r="G3" s="24"/>
      <c r="H3" s="27" t="s">
        <v>170</v>
      </c>
      <c r="I3" s="24"/>
      <c r="J3" s="27" t="s">
        <v>171</v>
      </c>
      <c r="K3" s="101" t="s">
        <v>172</v>
      </c>
      <c r="L3" s="101" t="s">
        <v>168</v>
      </c>
      <c r="M3" s="122">
        <v>60000.0</v>
      </c>
      <c r="N3" s="122">
        <v>15000.0</v>
      </c>
      <c r="O3" s="76" t="s">
        <v>173</v>
      </c>
      <c r="P3" s="100">
        <v>0.0</v>
      </c>
      <c r="Q3" s="25">
        <f>P3*'IN10'!$M3</f>
        <v>0</v>
      </c>
      <c r="R3" s="128">
        <v>0.02</v>
      </c>
      <c r="S3" s="124" t="s">
        <v>174</v>
      </c>
      <c r="T3" s="28">
        <v>0.0</v>
      </c>
      <c r="U3" s="86">
        <v>0.2</v>
      </c>
      <c r="V3" s="24" t="s">
        <v>39</v>
      </c>
      <c r="W3" s="28"/>
      <c r="X3" s="24"/>
      <c r="Y3" s="24"/>
      <c r="Z3" s="24"/>
      <c r="AA3" s="30"/>
      <c r="AB3" s="30"/>
      <c r="AC3" s="30"/>
      <c r="AD3" s="31">
        <v>0.0</v>
      </c>
      <c r="AE3" s="32" t="str">
        <f>+AD3*'IN10'!$K3</f>
        <v>#VALUE!</v>
      </c>
      <c r="AF3" s="33">
        <v>0.0</v>
      </c>
      <c r="AG3" s="32">
        <f>+AF3*'IN10'!$M3</f>
        <v>0</v>
      </c>
      <c r="AH3" s="30"/>
      <c r="AI3" s="31">
        <v>0.0</v>
      </c>
      <c r="AJ3" s="32" t="str">
        <f>+AI3*'IN10'!$K3</f>
        <v>#VALUE!</v>
      </c>
      <c r="AK3" s="31">
        <v>0.0</v>
      </c>
      <c r="AL3" s="34" t="s">
        <v>39</v>
      </c>
      <c r="AM3" s="31"/>
      <c r="AN3" s="34"/>
      <c r="AO3" s="33">
        <v>0.0</v>
      </c>
      <c r="AP3" s="32">
        <f>+AO3*'IN10'!$M3</f>
        <v>0</v>
      </c>
      <c r="AQ3" s="30"/>
      <c r="AR3" s="34"/>
      <c r="AS3" s="31">
        <v>0.0</v>
      </c>
      <c r="AT3" s="32" t="str">
        <f>+AS3*'IN10'!$K3</f>
        <v>#VALUE!</v>
      </c>
      <c r="AU3" s="31">
        <v>0.0</v>
      </c>
      <c r="AV3" s="34" t="s">
        <v>39</v>
      </c>
      <c r="AW3" s="31"/>
      <c r="AX3" s="34"/>
      <c r="AY3" s="33">
        <v>0.0</v>
      </c>
      <c r="AZ3" s="32">
        <f>+AY3*'IN10'!$M3</f>
        <v>0</v>
      </c>
      <c r="BA3" s="30"/>
      <c r="BB3" s="34"/>
      <c r="BC3" s="31">
        <v>0.0</v>
      </c>
      <c r="BD3" s="32" t="str">
        <f>+BC3*'IN10'!$K3</f>
        <v>#VALUE!</v>
      </c>
      <c r="BE3" s="31">
        <v>0.0</v>
      </c>
      <c r="BF3" s="34" t="s">
        <v>39</v>
      </c>
      <c r="BG3" s="31"/>
      <c r="BH3" s="34"/>
      <c r="BI3" s="33">
        <v>0.0</v>
      </c>
      <c r="BJ3" s="32">
        <f>+BI3*'IN10'!$M3</f>
        <v>0</v>
      </c>
      <c r="BK3" s="30"/>
      <c r="BL3" s="36">
        <f>'IN10'!$U3-AU3-BE3-AK3</f>
        <v>0.2</v>
      </c>
      <c r="BM3" s="77">
        <f>'IN10'!$R3-AI3-AS3-BC3</f>
        <v>0.02</v>
      </c>
    </row>
    <row r="4" ht="28.5" customHeight="1">
      <c r="A4" s="74"/>
      <c r="B4" s="75">
        <v>2.0</v>
      </c>
      <c r="C4" s="120" t="s">
        <v>167</v>
      </c>
      <c r="D4" s="22"/>
      <c r="E4" s="127" t="s">
        <v>168</v>
      </c>
      <c r="F4" s="76" t="s">
        <v>175</v>
      </c>
      <c r="G4" s="24"/>
      <c r="H4" s="76" t="s">
        <v>176</v>
      </c>
      <c r="I4" s="24"/>
      <c r="J4" s="27" t="s">
        <v>171</v>
      </c>
      <c r="K4" s="124" t="s">
        <v>177</v>
      </c>
      <c r="L4" s="101" t="s">
        <v>168</v>
      </c>
      <c r="M4" s="122">
        <v>36000.0</v>
      </c>
      <c r="N4" s="122">
        <v>36000.0</v>
      </c>
      <c r="O4" s="76" t="s">
        <v>173</v>
      </c>
      <c r="P4" s="100">
        <v>0.0</v>
      </c>
      <c r="Q4" s="25">
        <f>P4*'IN10'!$M4</f>
        <v>0</v>
      </c>
      <c r="R4" s="128">
        <v>0.02</v>
      </c>
      <c r="S4" s="124" t="s">
        <v>178</v>
      </c>
      <c r="T4" s="28">
        <v>0.0</v>
      </c>
      <c r="U4" s="86">
        <v>0.2</v>
      </c>
      <c r="V4" s="24" t="s">
        <v>39</v>
      </c>
      <c r="W4" s="28"/>
      <c r="X4" s="24"/>
      <c r="Y4" s="24"/>
      <c r="Z4" s="24"/>
      <c r="AA4" s="30"/>
      <c r="AB4" s="30"/>
      <c r="AC4" s="30"/>
      <c r="AD4" s="31">
        <v>0.0</v>
      </c>
      <c r="AE4" s="32" t="str">
        <f>+AD4*'IN10'!$K4</f>
        <v>#VALUE!</v>
      </c>
      <c r="AF4" s="33">
        <v>0.0</v>
      </c>
      <c r="AG4" s="32">
        <f>+AF4*'IN10'!$M4</f>
        <v>0</v>
      </c>
      <c r="AH4" s="30"/>
      <c r="AI4" s="31">
        <v>0.0</v>
      </c>
      <c r="AJ4" s="32" t="str">
        <f>+AI4*'IN10'!$K4</f>
        <v>#VALUE!</v>
      </c>
      <c r="AK4" s="31">
        <v>0.0</v>
      </c>
      <c r="AL4" s="34" t="s">
        <v>39</v>
      </c>
      <c r="AM4" s="31"/>
      <c r="AN4" s="34"/>
      <c r="AO4" s="33">
        <v>0.0</v>
      </c>
      <c r="AP4" s="32">
        <f>+AO4*'IN10'!$M4</f>
        <v>0</v>
      </c>
      <c r="AQ4" s="30"/>
      <c r="AR4" s="34"/>
      <c r="AS4" s="31">
        <v>0.0</v>
      </c>
      <c r="AT4" s="32" t="str">
        <f>+AS4*'IN10'!$K4</f>
        <v>#VALUE!</v>
      </c>
      <c r="AU4" s="31">
        <v>0.0</v>
      </c>
      <c r="AV4" s="34" t="s">
        <v>39</v>
      </c>
      <c r="AW4" s="31"/>
      <c r="AX4" s="34"/>
      <c r="AY4" s="33">
        <v>0.0</v>
      </c>
      <c r="AZ4" s="32">
        <f>+AY4*'IN10'!$M4</f>
        <v>0</v>
      </c>
      <c r="BA4" s="30"/>
      <c r="BB4" s="34"/>
      <c r="BC4" s="31">
        <v>0.0</v>
      </c>
      <c r="BD4" s="32" t="str">
        <f>+BC4*'IN10'!$K4</f>
        <v>#VALUE!</v>
      </c>
      <c r="BE4" s="31">
        <v>0.0</v>
      </c>
      <c r="BF4" s="34" t="s">
        <v>39</v>
      </c>
      <c r="BG4" s="31"/>
      <c r="BH4" s="34"/>
      <c r="BI4" s="33">
        <v>0.0</v>
      </c>
      <c r="BJ4" s="32">
        <f>+BI4*'IN10'!$M4</f>
        <v>0</v>
      </c>
      <c r="BK4" s="30"/>
      <c r="BL4" s="36">
        <f>'IN10'!$U4-AU4-BE4-AK4</f>
        <v>0.2</v>
      </c>
      <c r="BM4" s="77">
        <f>'IN10'!$R4-AI4-AS4-BC4</f>
        <v>0.02</v>
      </c>
    </row>
    <row r="5" ht="28.5" customHeight="1">
      <c r="A5" s="74"/>
      <c r="B5" s="75">
        <v>3.0</v>
      </c>
      <c r="C5" s="120" t="s">
        <v>167</v>
      </c>
      <c r="D5" s="22"/>
      <c r="E5" s="127" t="s">
        <v>168</v>
      </c>
      <c r="F5" s="76" t="s">
        <v>179</v>
      </c>
      <c r="G5" s="24"/>
      <c r="H5" s="76" t="s">
        <v>180</v>
      </c>
      <c r="I5" s="24"/>
      <c r="J5" s="27" t="s">
        <v>171</v>
      </c>
      <c r="K5" s="124" t="s">
        <v>181</v>
      </c>
      <c r="L5" s="101" t="s">
        <v>168</v>
      </c>
      <c r="M5" s="122">
        <v>44000.0</v>
      </c>
      <c r="N5" s="122">
        <v>44000.0</v>
      </c>
      <c r="O5" s="76" t="s">
        <v>173</v>
      </c>
      <c r="P5" s="100">
        <v>0.0</v>
      </c>
      <c r="Q5" s="25">
        <f>P5*'IN10'!$M5</f>
        <v>0</v>
      </c>
      <c r="R5" s="128">
        <v>0.02</v>
      </c>
      <c r="S5" s="124" t="s">
        <v>182</v>
      </c>
      <c r="T5" s="28">
        <v>0.0</v>
      </c>
      <c r="U5" s="86">
        <v>0.2</v>
      </c>
      <c r="V5" s="24" t="s">
        <v>39</v>
      </c>
      <c r="W5" s="28"/>
      <c r="X5" s="24"/>
      <c r="Y5" s="24"/>
      <c r="Z5" s="24"/>
      <c r="AA5" s="30"/>
      <c r="AB5" s="30"/>
      <c r="AC5" s="30"/>
      <c r="AD5" s="31">
        <v>0.0</v>
      </c>
      <c r="AE5" s="32" t="str">
        <f>+AD5*'IN10'!$K5</f>
        <v>#VALUE!</v>
      </c>
      <c r="AF5" s="33">
        <v>0.0</v>
      </c>
      <c r="AG5" s="32">
        <f>+AF5*'IN10'!$M5</f>
        <v>0</v>
      </c>
      <c r="AH5" s="30"/>
      <c r="AI5" s="31">
        <v>0.0</v>
      </c>
      <c r="AJ5" s="32" t="str">
        <f>+AI5*'IN10'!$K5</f>
        <v>#VALUE!</v>
      </c>
      <c r="AK5" s="31">
        <v>0.0</v>
      </c>
      <c r="AL5" s="34" t="s">
        <v>39</v>
      </c>
      <c r="AM5" s="31"/>
      <c r="AN5" s="34"/>
      <c r="AO5" s="33">
        <v>0.0</v>
      </c>
      <c r="AP5" s="32">
        <f>+AO5*'IN10'!$M5</f>
        <v>0</v>
      </c>
      <c r="AQ5" s="30"/>
      <c r="AR5" s="34"/>
      <c r="AS5" s="31">
        <v>0.0</v>
      </c>
      <c r="AT5" s="32" t="str">
        <f>+AS5*'IN10'!$K5</f>
        <v>#VALUE!</v>
      </c>
      <c r="AU5" s="31">
        <v>0.0</v>
      </c>
      <c r="AV5" s="34" t="s">
        <v>39</v>
      </c>
      <c r="AW5" s="31"/>
      <c r="AX5" s="34"/>
      <c r="AY5" s="33">
        <v>0.0</v>
      </c>
      <c r="AZ5" s="32">
        <f>+AY5*'IN10'!$M5</f>
        <v>0</v>
      </c>
      <c r="BA5" s="30"/>
      <c r="BB5" s="34"/>
      <c r="BC5" s="31">
        <v>0.0</v>
      </c>
      <c r="BD5" s="32" t="str">
        <f>+BC5*'IN10'!$K5</f>
        <v>#VALUE!</v>
      </c>
      <c r="BE5" s="31">
        <v>0.0</v>
      </c>
      <c r="BF5" s="34" t="s">
        <v>39</v>
      </c>
      <c r="BG5" s="31"/>
      <c r="BH5" s="34"/>
      <c r="BI5" s="33">
        <v>0.0</v>
      </c>
      <c r="BJ5" s="32">
        <f>+BI5*'IN10'!$M5</f>
        <v>0</v>
      </c>
      <c r="BK5" s="30"/>
      <c r="BL5" s="36">
        <f>'IN10'!$U5-AU5-BE5-AK5</f>
        <v>0.2</v>
      </c>
      <c r="BM5" s="77">
        <f>'IN10'!$R5-AI5-AS5-BC5</f>
        <v>0.02</v>
      </c>
    </row>
    <row r="6" ht="28.5" customHeight="1">
      <c r="A6" s="74"/>
      <c r="B6" s="75">
        <v>4.0</v>
      </c>
      <c r="C6" s="120" t="s">
        <v>167</v>
      </c>
      <c r="D6" s="22"/>
      <c r="E6" s="127" t="s">
        <v>168</v>
      </c>
      <c r="F6" s="76" t="s">
        <v>183</v>
      </c>
      <c r="G6" s="24"/>
      <c r="H6" s="76" t="s">
        <v>184</v>
      </c>
      <c r="I6" s="106"/>
      <c r="J6" s="27" t="s">
        <v>171</v>
      </c>
      <c r="K6" s="124" t="s">
        <v>185</v>
      </c>
      <c r="L6" s="101" t="s">
        <v>168</v>
      </c>
      <c r="M6" s="122">
        <v>100000.0</v>
      </c>
      <c r="N6" s="122">
        <v>100000.0</v>
      </c>
      <c r="O6" s="76" t="s">
        <v>173</v>
      </c>
      <c r="P6" s="100">
        <v>0.0</v>
      </c>
      <c r="Q6" s="25">
        <f>P6*'IN10'!$M6</f>
        <v>0</v>
      </c>
      <c r="R6" s="128">
        <v>0.0</v>
      </c>
      <c r="S6" s="124" t="s">
        <v>186</v>
      </c>
      <c r="T6" s="28">
        <v>0.0</v>
      </c>
      <c r="U6" s="86">
        <v>0.02</v>
      </c>
      <c r="V6" s="24" t="s">
        <v>39</v>
      </c>
      <c r="W6" s="28"/>
      <c r="X6" s="24"/>
      <c r="Y6" s="24"/>
      <c r="Z6" s="24"/>
      <c r="AA6" s="30"/>
      <c r="AB6" s="30"/>
      <c r="AC6" s="30"/>
      <c r="AD6" s="31">
        <v>0.0</v>
      </c>
      <c r="AE6" s="32" t="str">
        <f>+AD6*'IN10'!$K6</f>
        <v>#VALUE!</v>
      </c>
      <c r="AF6" s="33">
        <v>0.0</v>
      </c>
      <c r="AG6" s="32">
        <f>+AF6*'IN10'!$M6</f>
        <v>0</v>
      </c>
      <c r="AH6" s="30"/>
      <c r="AI6" s="31">
        <v>0.0</v>
      </c>
      <c r="AJ6" s="32" t="str">
        <f>+AI6*'IN10'!$K6</f>
        <v>#VALUE!</v>
      </c>
      <c r="AK6" s="31">
        <v>0.0</v>
      </c>
      <c r="AL6" s="34" t="s">
        <v>39</v>
      </c>
      <c r="AM6" s="31"/>
      <c r="AN6" s="34"/>
      <c r="AO6" s="33">
        <v>0.0</v>
      </c>
      <c r="AP6" s="32">
        <f>+AO6*'IN10'!$M6</f>
        <v>0</v>
      </c>
      <c r="AQ6" s="30"/>
      <c r="AR6" s="34"/>
      <c r="AS6" s="31">
        <v>0.0</v>
      </c>
      <c r="AT6" s="32" t="str">
        <f>+AS6*'IN10'!$K6</f>
        <v>#VALUE!</v>
      </c>
      <c r="AU6" s="31">
        <v>0.0</v>
      </c>
      <c r="AV6" s="34" t="s">
        <v>39</v>
      </c>
      <c r="AW6" s="31"/>
      <c r="AX6" s="34"/>
      <c r="AY6" s="33">
        <v>0.0</v>
      </c>
      <c r="AZ6" s="32">
        <f>+AY6*'IN10'!$M6</f>
        <v>0</v>
      </c>
      <c r="BA6" s="30"/>
      <c r="BB6" s="34"/>
      <c r="BC6" s="31">
        <v>0.0</v>
      </c>
      <c r="BD6" s="32" t="str">
        <f>+BC6*'IN10'!$K6</f>
        <v>#VALUE!</v>
      </c>
      <c r="BE6" s="31">
        <v>0.0</v>
      </c>
      <c r="BF6" s="34" t="s">
        <v>39</v>
      </c>
      <c r="BG6" s="31"/>
      <c r="BH6" s="34"/>
      <c r="BI6" s="33">
        <v>0.0</v>
      </c>
      <c r="BJ6" s="32">
        <f>+BI6*'IN10'!$M6</f>
        <v>0</v>
      </c>
      <c r="BK6" s="30"/>
      <c r="BL6" s="36">
        <f>'IN10'!$U6-AU6-BE6-AK6</f>
        <v>0.02</v>
      </c>
      <c r="BM6" s="77">
        <f>'IN10'!$R6-AI6-AS6-BC6</f>
        <v>0</v>
      </c>
    </row>
    <row r="7" ht="28.5" customHeight="1">
      <c r="A7" s="74"/>
      <c r="B7" s="75">
        <v>5.0</v>
      </c>
      <c r="C7" s="120" t="s">
        <v>167</v>
      </c>
      <c r="D7" s="22"/>
      <c r="E7" s="127" t="s">
        <v>168</v>
      </c>
      <c r="F7" s="76" t="s">
        <v>187</v>
      </c>
      <c r="G7" s="24"/>
      <c r="H7" s="76" t="s">
        <v>188</v>
      </c>
      <c r="I7" s="24"/>
      <c r="J7" s="27" t="s">
        <v>171</v>
      </c>
      <c r="K7" s="124" t="s">
        <v>172</v>
      </c>
      <c r="L7" s="101" t="s">
        <v>168</v>
      </c>
      <c r="M7" s="122">
        <v>60000.0</v>
      </c>
      <c r="N7" s="122">
        <v>60000.0</v>
      </c>
      <c r="O7" s="76" t="s">
        <v>173</v>
      </c>
      <c r="P7" s="100">
        <v>0.0</v>
      </c>
      <c r="Q7" s="25">
        <f>P7*'IN10'!$M7</f>
        <v>0</v>
      </c>
      <c r="R7" s="128">
        <v>0.02</v>
      </c>
      <c r="S7" s="124" t="s">
        <v>174</v>
      </c>
      <c r="T7" s="28">
        <v>0.0</v>
      </c>
      <c r="U7" s="86">
        <v>0.2</v>
      </c>
      <c r="V7" s="24" t="s">
        <v>39</v>
      </c>
      <c r="W7" s="28"/>
      <c r="X7" s="24"/>
      <c r="Y7" s="24"/>
      <c r="Z7" s="24"/>
      <c r="AA7" s="30"/>
      <c r="AB7" s="30"/>
      <c r="AC7" s="30"/>
      <c r="AD7" s="31">
        <v>0.0</v>
      </c>
      <c r="AE7" s="32" t="str">
        <f>+AD7*'IN10'!$K7</f>
        <v>#VALUE!</v>
      </c>
      <c r="AF7" s="33">
        <v>0.0</v>
      </c>
      <c r="AG7" s="32">
        <f>+AF7*'IN10'!$M7</f>
        <v>0</v>
      </c>
      <c r="AH7" s="30"/>
      <c r="AI7" s="31">
        <v>0.0</v>
      </c>
      <c r="AJ7" s="32" t="str">
        <f>+AI7*'IN10'!$K7</f>
        <v>#VALUE!</v>
      </c>
      <c r="AK7" s="31">
        <v>0.0</v>
      </c>
      <c r="AL7" s="34" t="s">
        <v>39</v>
      </c>
      <c r="AM7" s="31"/>
      <c r="AN7" s="34"/>
      <c r="AO7" s="33">
        <v>0.0</v>
      </c>
      <c r="AP7" s="32">
        <f>+AO7*'IN10'!$M7</f>
        <v>0</v>
      </c>
      <c r="AQ7" s="30"/>
      <c r="AR7" s="34"/>
      <c r="AS7" s="31">
        <v>0.0</v>
      </c>
      <c r="AT7" s="32" t="str">
        <f>+AS7*'IN10'!$K7</f>
        <v>#VALUE!</v>
      </c>
      <c r="AU7" s="31">
        <v>0.0</v>
      </c>
      <c r="AV7" s="34" t="s">
        <v>39</v>
      </c>
      <c r="AW7" s="31"/>
      <c r="AX7" s="34"/>
      <c r="AY7" s="33">
        <v>0.0</v>
      </c>
      <c r="AZ7" s="32">
        <f>+AY7*'IN10'!$M7</f>
        <v>0</v>
      </c>
      <c r="BA7" s="30"/>
      <c r="BB7" s="34"/>
      <c r="BC7" s="31">
        <v>0.0</v>
      </c>
      <c r="BD7" s="32" t="str">
        <f>+BC7*'IN10'!$K7</f>
        <v>#VALUE!</v>
      </c>
      <c r="BE7" s="31">
        <v>0.0</v>
      </c>
      <c r="BF7" s="34" t="s">
        <v>39</v>
      </c>
      <c r="BG7" s="31"/>
      <c r="BH7" s="34"/>
      <c r="BI7" s="33">
        <v>0.0</v>
      </c>
      <c r="BJ7" s="32">
        <f>+BI7*'IN10'!$M7</f>
        <v>0</v>
      </c>
      <c r="BK7" s="30"/>
      <c r="BL7" s="36">
        <f>'IN10'!$U7-AU7-BE7-AK7</f>
        <v>0.2</v>
      </c>
      <c r="BM7" s="77">
        <f>'IN10'!$R7-AI7-AS7-BC7</f>
        <v>0.02</v>
      </c>
    </row>
    <row r="8" ht="28.5" customHeight="1">
      <c r="A8" s="74"/>
      <c r="B8" s="75">
        <v>6.0</v>
      </c>
      <c r="C8" s="120" t="s">
        <v>167</v>
      </c>
      <c r="D8" s="22"/>
      <c r="E8" s="127" t="s">
        <v>168</v>
      </c>
      <c r="F8" s="76" t="s">
        <v>169</v>
      </c>
      <c r="G8" s="24"/>
      <c r="H8" s="76" t="s">
        <v>170</v>
      </c>
      <c r="I8" s="24"/>
      <c r="J8" s="27" t="s">
        <v>171</v>
      </c>
      <c r="K8" s="101" t="s">
        <v>189</v>
      </c>
      <c r="L8" s="101" t="s">
        <v>168</v>
      </c>
      <c r="M8" s="122">
        <v>-45000.0</v>
      </c>
      <c r="N8" s="27">
        <v>0.0</v>
      </c>
      <c r="O8" s="76" t="s">
        <v>190</v>
      </c>
      <c r="P8" s="100">
        <v>0.0</v>
      </c>
      <c r="Q8" s="25">
        <f>P8*'IN10'!$M8</f>
        <v>0</v>
      </c>
      <c r="R8" s="128">
        <v>0.0</v>
      </c>
      <c r="S8" s="101">
        <v>0.0</v>
      </c>
      <c r="T8" s="28">
        <v>0.0</v>
      </c>
      <c r="U8" s="86">
        <v>0.2</v>
      </c>
      <c r="V8" s="24" t="s">
        <v>39</v>
      </c>
      <c r="W8" s="28"/>
      <c r="X8" s="24"/>
      <c r="Y8" s="24"/>
      <c r="Z8" s="24"/>
      <c r="AA8" s="30"/>
      <c r="AB8" s="30"/>
      <c r="AC8" s="30"/>
      <c r="AD8" s="31">
        <v>0.0</v>
      </c>
      <c r="AE8" s="32" t="str">
        <f>+AD8*'IN10'!$K8</f>
        <v>#VALUE!</v>
      </c>
      <c r="AF8" s="33">
        <v>0.0</v>
      </c>
      <c r="AG8" s="32">
        <f>+AF8*'IN10'!$M8</f>
        <v>0</v>
      </c>
      <c r="AH8" s="30"/>
      <c r="AI8" s="31">
        <v>0.0</v>
      </c>
      <c r="AJ8" s="32" t="str">
        <f>+AI8*'IN10'!$K8</f>
        <v>#VALUE!</v>
      </c>
      <c r="AK8" s="31">
        <v>0.0</v>
      </c>
      <c r="AL8" s="34" t="s">
        <v>39</v>
      </c>
      <c r="AM8" s="31"/>
      <c r="AN8" s="34"/>
      <c r="AO8" s="33">
        <v>0.0</v>
      </c>
      <c r="AP8" s="32">
        <f>+AO8*'IN10'!$M8</f>
        <v>0</v>
      </c>
      <c r="AQ8" s="30"/>
      <c r="AR8" s="34"/>
      <c r="AS8" s="31">
        <v>0.0</v>
      </c>
      <c r="AT8" s="32" t="str">
        <f>+AS8*'IN10'!$K8</f>
        <v>#VALUE!</v>
      </c>
      <c r="AU8" s="31">
        <v>0.0</v>
      </c>
      <c r="AV8" s="34" t="s">
        <v>39</v>
      </c>
      <c r="AW8" s="31"/>
      <c r="AX8" s="34"/>
      <c r="AY8" s="33">
        <v>0.0</v>
      </c>
      <c r="AZ8" s="32">
        <f>+AY8*'IN10'!$M8</f>
        <v>0</v>
      </c>
      <c r="BA8" s="30"/>
      <c r="BB8" s="34"/>
      <c r="BC8" s="31">
        <v>0.0</v>
      </c>
      <c r="BD8" s="32" t="str">
        <f>+BC8*'IN10'!$K8</f>
        <v>#VALUE!</v>
      </c>
      <c r="BE8" s="31">
        <v>0.0</v>
      </c>
      <c r="BF8" s="34" t="s">
        <v>39</v>
      </c>
      <c r="BG8" s="31"/>
      <c r="BH8" s="34"/>
      <c r="BI8" s="33">
        <v>0.0</v>
      </c>
      <c r="BJ8" s="32">
        <f>+BI8*'IN10'!$M8</f>
        <v>0</v>
      </c>
      <c r="BK8" s="30"/>
      <c r="BL8" s="36">
        <f>'IN10'!$U8-AU8-BE8-AK8</f>
        <v>0.2</v>
      </c>
      <c r="BM8" s="77">
        <f>'IN10'!$R8-AI8-AS8-BC8</f>
        <v>0</v>
      </c>
    </row>
    <row r="9" ht="28.5" customHeight="1">
      <c r="A9" s="74"/>
      <c r="B9" s="75">
        <v>7.0</v>
      </c>
      <c r="C9" s="120" t="s">
        <v>167</v>
      </c>
      <c r="D9" s="22"/>
      <c r="E9" s="127" t="s">
        <v>168</v>
      </c>
      <c r="F9" s="24"/>
      <c r="G9" s="24"/>
      <c r="H9" s="24"/>
      <c r="I9" s="79"/>
      <c r="J9" s="27" t="s">
        <v>171</v>
      </c>
      <c r="K9" s="25">
        <v>0.0</v>
      </c>
      <c r="L9" s="101">
        <v>1.0</v>
      </c>
      <c r="M9" s="26">
        <v>0.0</v>
      </c>
      <c r="N9" s="24"/>
      <c r="O9" s="24"/>
      <c r="P9" s="100">
        <v>0.0</v>
      </c>
      <c r="Q9" s="25">
        <f>P9*'IN10'!$M9</f>
        <v>0</v>
      </c>
      <c r="R9" s="28">
        <v>0.0</v>
      </c>
      <c r="S9" s="25">
        <f>+'IN10'!$K9*'IN10'!$R9</f>
        <v>0</v>
      </c>
      <c r="T9" s="28">
        <v>0.0</v>
      </c>
      <c r="U9" s="28">
        <v>0.0</v>
      </c>
      <c r="V9" s="24" t="s">
        <v>39</v>
      </c>
      <c r="W9" s="28"/>
      <c r="X9" s="24"/>
      <c r="Y9" s="24"/>
      <c r="Z9" s="24"/>
      <c r="AA9" s="30"/>
      <c r="AB9" s="30"/>
      <c r="AC9" s="30"/>
      <c r="AD9" s="31">
        <v>0.0</v>
      </c>
      <c r="AE9" s="32">
        <f>+AD9*'IN10'!$K9</f>
        <v>0</v>
      </c>
      <c r="AF9" s="33">
        <v>0.0</v>
      </c>
      <c r="AG9" s="32">
        <f>+AF9*'IN10'!$M9</f>
        <v>0</v>
      </c>
      <c r="AH9" s="30"/>
      <c r="AI9" s="31">
        <v>0.0</v>
      </c>
      <c r="AJ9" s="32">
        <f>+AI9*'IN10'!$K9</f>
        <v>0</v>
      </c>
      <c r="AK9" s="31">
        <v>0.0</v>
      </c>
      <c r="AL9" s="34" t="s">
        <v>39</v>
      </c>
      <c r="AM9" s="31"/>
      <c r="AN9" s="34"/>
      <c r="AO9" s="33">
        <v>0.0</v>
      </c>
      <c r="AP9" s="32">
        <f>+AO9*'IN10'!$M9</f>
        <v>0</v>
      </c>
      <c r="AQ9" s="30"/>
      <c r="AR9" s="34"/>
      <c r="AS9" s="31">
        <v>0.0</v>
      </c>
      <c r="AT9" s="32">
        <f>+AS9*'IN10'!$K9</f>
        <v>0</v>
      </c>
      <c r="AU9" s="31">
        <v>0.0</v>
      </c>
      <c r="AV9" s="34" t="s">
        <v>39</v>
      </c>
      <c r="AW9" s="31"/>
      <c r="AX9" s="34"/>
      <c r="AY9" s="33">
        <v>0.0</v>
      </c>
      <c r="AZ9" s="32">
        <f>+AY9*'IN10'!$M9</f>
        <v>0</v>
      </c>
      <c r="BA9" s="30"/>
      <c r="BB9" s="34"/>
      <c r="BC9" s="31">
        <v>0.0</v>
      </c>
      <c r="BD9" s="32">
        <f>+BC9*'IN10'!$K9</f>
        <v>0</v>
      </c>
      <c r="BE9" s="31">
        <v>0.0</v>
      </c>
      <c r="BF9" s="34" t="s">
        <v>39</v>
      </c>
      <c r="BG9" s="31"/>
      <c r="BH9" s="34"/>
      <c r="BI9" s="33">
        <v>0.0</v>
      </c>
      <c r="BJ9" s="32">
        <f>+BI9*'IN10'!$M9</f>
        <v>0</v>
      </c>
      <c r="BK9" s="30"/>
      <c r="BL9" s="36">
        <f>'IN10'!$U9-AU9-BE9-AK9</f>
        <v>0</v>
      </c>
      <c r="BM9" s="77">
        <f>'IN10'!$R9-AI9-AS9-BC9</f>
        <v>0</v>
      </c>
    </row>
    <row r="10" ht="28.5" customHeight="1">
      <c r="A10" s="74"/>
      <c r="B10" s="75">
        <v>8.0</v>
      </c>
      <c r="C10" s="120" t="s">
        <v>167</v>
      </c>
      <c r="D10" s="22"/>
      <c r="E10" s="127" t="s">
        <v>168</v>
      </c>
      <c r="F10" s="24"/>
      <c r="G10" s="24"/>
      <c r="H10" s="24"/>
      <c r="I10" s="24"/>
      <c r="J10" s="27" t="s">
        <v>171</v>
      </c>
      <c r="K10" s="25">
        <v>0.0</v>
      </c>
      <c r="L10" s="101">
        <v>1.0</v>
      </c>
      <c r="M10" s="26">
        <v>0.0</v>
      </c>
      <c r="N10" s="24"/>
      <c r="O10" s="24"/>
      <c r="P10" s="100">
        <v>0.0</v>
      </c>
      <c r="Q10" s="25">
        <f>P10*'IN10'!$M10</f>
        <v>0</v>
      </c>
      <c r="R10" s="28">
        <v>0.0</v>
      </c>
      <c r="S10" s="25">
        <f>+'IN10'!$K10*'IN10'!$R10</f>
        <v>0</v>
      </c>
      <c r="T10" s="28">
        <v>0.0</v>
      </c>
      <c r="U10" s="28">
        <v>0.0</v>
      </c>
      <c r="V10" s="24" t="s">
        <v>39</v>
      </c>
      <c r="W10" s="28"/>
      <c r="X10" s="24"/>
      <c r="Y10" s="54"/>
      <c r="Z10" s="55"/>
      <c r="AA10" s="30"/>
      <c r="AB10" s="30"/>
      <c r="AC10" s="30"/>
      <c r="AD10" s="31">
        <v>0.0</v>
      </c>
      <c r="AE10" s="32">
        <f>+AD10*'IN10'!$K10</f>
        <v>0</v>
      </c>
      <c r="AF10" s="33">
        <v>0.0</v>
      </c>
      <c r="AG10" s="32">
        <f>+AF10*'IN10'!$M10</f>
        <v>0</v>
      </c>
      <c r="AH10" s="30"/>
      <c r="AI10" s="31">
        <v>0.0</v>
      </c>
      <c r="AJ10" s="32">
        <f>+AI10*'IN10'!$K10</f>
        <v>0</v>
      </c>
      <c r="AK10" s="31">
        <v>0.0</v>
      </c>
      <c r="AL10" s="34" t="s">
        <v>39</v>
      </c>
      <c r="AM10" s="31"/>
      <c r="AN10" s="34"/>
      <c r="AO10" s="33">
        <v>0.0</v>
      </c>
      <c r="AP10" s="32">
        <f>+AO10*'IN10'!$M10</f>
        <v>0</v>
      </c>
      <c r="AQ10" s="30"/>
      <c r="AR10" s="34"/>
      <c r="AS10" s="31">
        <v>0.0</v>
      </c>
      <c r="AT10" s="32">
        <f>+AS10*'IN10'!$K10</f>
        <v>0</v>
      </c>
      <c r="AU10" s="31">
        <v>0.0</v>
      </c>
      <c r="AV10" s="34" t="s">
        <v>39</v>
      </c>
      <c r="AW10" s="31"/>
      <c r="AX10" s="34"/>
      <c r="AY10" s="33">
        <v>0.0</v>
      </c>
      <c r="AZ10" s="32">
        <f>+AY10*'IN10'!$M10</f>
        <v>0</v>
      </c>
      <c r="BA10" s="30"/>
      <c r="BB10" s="34"/>
      <c r="BC10" s="31">
        <v>0.0</v>
      </c>
      <c r="BD10" s="32">
        <f>+BC10*'IN10'!$K10</f>
        <v>0</v>
      </c>
      <c r="BE10" s="31">
        <v>0.0</v>
      </c>
      <c r="BF10" s="34" t="s">
        <v>39</v>
      </c>
      <c r="BG10" s="31"/>
      <c r="BH10" s="34"/>
      <c r="BI10" s="33">
        <v>0.0</v>
      </c>
      <c r="BJ10" s="32">
        <f>+BI10*'IN10'!$M10</f>
        <v>0</v>
      </c>
      <c r="BK10" s="30"/>
      <c r="BL10" s="36">
        <f>'IN10'!$U10-AU10-BE10-AK10</f>
        <v>0</v>
      </c>
      <c r="BM10" s="77">
        <f>'IN10'!$R10-AI10-AS10-BC10</f>
        <v>0</v>
      </c>
    </row>
    <row r="11" ht="28.5" customHeight="1">
      <c r="A11" s="74"/>
      <c r="B11" s="75">
        <v>9.0</v>
      </c>
      <c r="C11" s="120" t="s">
        <v>167</v>
      </c>
      <c r="D11" s="22"/>
      <c r="E11" s="23">
        <v>1.0</v>
      </c>
      <c r="F11" s="24"/>
      <c r="G11" s="24"/>
      <c r="H11" s="24"/>
      <c r="I11" s="24"/>
      <c r="J11" s="27" t="s">
        <v>171</v>
      </c>
      <c r="K11" s="25">
        <v>0.0</v>
      </c>
      <c r="L11" s="101">
        <v>1.0</v>
      </c>
      <c r="M11" s="26">
        <v>0.0</v>
      </c>
      <c r="N11" s="24"/>
      <c r="O11" s="24"/>
      <c r="P11" s="23">
        <f>L11-E11</f>
        <v>0</v>
      </c>
      <c r="Q11" s="25">
        <f>P11*'IN10'!$M11</f>
        <v>0</v>
      </c>
      <c r="R11" s="28">
        <v>0.0</v>
      </c>
      <c r="S11" s="25">
        <f>+'IN10'!$K11*'IN10'!$R11</f>
        <v>0</v>
      </c>
      <c r="T11" s="28">
        <v>0.0</v>
      </c>
      <c r="U11" s="28">
        <v>0.0</v>
      </c>
      <c r="V11" s="24" t="s">
        <v>39</v>
      </c>
      <c r="W11" s="28"/>
      <c r="X11" s="24"/>
      <c r="Y11" s="54"/>
      <c r="Z11" s="55"/>
      <c r="AA11" s="30"/>
      <c r="AB11" s="30"/>
      <c r="AC11" s="30"/>
      <c r="AD11" s="31">
        <v>0.0</v>
      </c>
      <c r="AE11" s="32">
        <f>+AD11*'IN10'!$K11</f>
        <v>0</v>
      </c>
      <c r="AF11" s="33">
        <v>0.0</v>
      </c>
      <c r="AG11" s="32">
        <f>+AF11*'IN10'!$M11</f>
        <v>0</v>
      </c>
      <c r="AH11" s="30"/>
      <c r="AI11" s="31">
        <v>0.0</v>
      </c>
      <c r="AJ11" s="32">
        <f>+AI11*'IN10'!$K11</f>
        <v>0</v>
      </c>
      <c r="AK11" s="31">
        <v>0.0</v>
      </c>
      <c r="AL11" s="34" t="s">
        <v>39</v>
      </c>
      <c r="AM11" s="31"/>
      <c r="AN11" s="34"/>
      <c r="AO11" s="33">
        <v>0.0</v>
      </c>
      <c r="AP11" s="32">
        <f>+AO11*'IN10'!$M11</f>
        <v>0</v>
      </c>
      <c r="AQ11" s="30"/>
      <c r="AR11" s="34"/>
      <c r="AS11" s="31">
        <v>0.0</v>
      </c>
      <c r="AT11" s="32">
        <f>+AS11*'IN10'!$K11</f>
        <v>0</v>
      </c>
      <c r="AU11" s="31">
        <v>0.0</v>
      </c>
      <c r="AV11" s="34" t="s">
        <v>39</v>
      </c>
      <c r="AW11" s="31"/>
      <c r="AX11" s="34"/>
      <c r="AY11" s="33">
        <v>0.0</v>
      </c>
      <c r="AZ11" s="32">
        <f>+AY11*'IN10'!$M11</f>
        <v>0</v>
      </c>
      <c r="BA11" s="30"/>
      <c r="BB11" s="34"/>
      <c r="BC11" s="31">
        <v>0.0</v>
      </c>
      <c r="BD11" s="32">
        <f>+BC11*'IN10'!$K11</f>
        <v>0</v>
      </c>
      <c r="BE11" s="31">
        <v>0.0</v>
      </c>
      <c r="BF11" s="34" t="s">
        <v>39</v>
      </c>
      <c r="BG11" s="31"/>
      <c r="BH11" s="34"/>
      <c r="BI11" s="33">
        <v>0.0</v>
      </c>
      <c r="BJ11" s="32">
        <f>+BI11*'IN10'!$M11</f>
        <v>0</v>
      </c>
      <c r="BK11" s="30"/>
      <c r="BL11" s="36">
        <f>'IN10'!$U11-AU11-BE11-AK11</f>
        <v>0</v>
      </c>
      <c r="BM11" s="77">
        <f>'IN10'!$R11-AI11-AS11-BC11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SUBTOTAL(109,'IN10'!$K$3:$K$11)</f>
        <v>0</v>
      </c>
      <c r="L12" s="93"/>
      <c r="M12" s="95">
        <f>SUBTOTAL(109,'IN10'!$M$3:$M$11)</f>
        <v>255000</v>
      </c>
      <c r="N12" s="95">
        <f>SUBTOTAL(109,'IN10'!$N$3:$N$11)</f>
        <v>255000</v>
      </c>
      <c r="O12" s="93"/>
      <c r="P12" s="93"/>
      <c r="Q12" s="94">
        <f>SUBTOTAL(109,'IN10'!$Q$3:$Q$11)</f>
        <v>0</v>
      </c>
      <c r="R12" s="93"/>
      <c r="S12" s="94">
        <f>SUBTOTAL(109,'IN10'!$S$3:$S$11)</f>
        <v>0</v>
      </c>
      <c r="T12" s="94"/>
      <c r="U12" s="93"/>
      <c r="V12" s="93"/>
      <c r="W12" s="93"/>
      <c r="X12" s="93"/>
      <c r="Y12" s="96"/>
      <c r="Z12" s="97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 t="str">
        <f>+(Q14+S14)/'IN10'!$K$12</f>
        <v>#VALUE!</v>
      </c>
      <c r="L14" s="74"/>
      <c r="M14" s="74"/>
      <c r="N14" s="74"/>
      <c r="O14" s="74"/>
      <c r="P14" s="74"/>
      <c r="Q14" s="47">
        <f>+SUM('IN10'!$Q$3:$Q$11)-SUM(AZ3:AZ11)-SUM(BJ3:BK11)</f>
        <v>0</v>
      </c>
      <c r="R14" s="74"/>
      <c r="S14" s="47" t="str">
        <f>+SUM('IN10'!$S$3:$S$11)-SUM(AT3:AT11)-SUM(BD3:BD11)-SUM(AE3:AE11)</f>
        <v>#VALUE!</v>
      </c>
      <c r="T14" s="47"/>
      <c r="U14" s="48" t="str">
        <f>SUMPRODUCT(U3:U11,K3:K11)/SUM(K3:K11)</f>
        <v>#DIV/0!</v>
      </c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90"/>
    </row>
    <row r="15" ht="14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49" t="str">
        <f>+Q14/'IN10'!$Q$12</f>
        <v>#DIV/0!</v>
      </c>
      <c r="R15" s="74"/>
      <c r="S15" s="56" t="str">
        <f>+S14/'IN10'!$S$12</f>
        <v>#VALUE!</v>
      </c>
      <c r="T15" s="49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99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90"/>
    </row>
  </sheetData>
  <mergeCells count="4">
    <mergeCell ref="AI1:AP1"/>
    <mergeCell ref="AS1:AZ1"/>
    <mergeCell ref="BC1:BJ1"/>
    <mergeCell ref="BL1:BM1"/>
  </mergeCells>
  <conditionalFormatting sqref="BL3:BL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71"/>
    <col customWidth="1" min="3" max="3" width="32.86"/>
    <col customWidth="1" min="4" max="4" width="23.29"/>
    <col customWidth="1" min="5" max="5" width="15.57"/>
    <col customWidth="1" min="6" max="6" width="23.29"/>
    <col customWidth="1" min="7" max="7" width="26.0"/>
    <col customWidth="1" min="8" max="8" width="29.29"/>
    <col customWidth="1" min="9" max="9" width="34.29"/>
    <col customWidth="1" min="10" max="10" width="11.14"/>
    <col customWidth="1" min="11" max="11" width="20.71"/>
    <col customWidth="1" min="12" max="12" width="19.71"/>
    <col customWidth="1" min="13" max="13" width="18.57"/>
    <col customWidth="1" min="14" max="14" width="17.29"/>
    <col customWidth="1" min="15" max="15" width="16.14"/>
    <col customWidth="1" min="16" max="16" width="21.43"/>
    <col customWidth="1" min="17" max="17" width="15.71"/>
    <col customWidth="1" min="18" max="18" width="18.71"/>
    <col customWidth="1" min="19" max="20" width="15.71"/>
    <col customWidth="1" min="21" max="21" width="12.29"/>
    <col customWidth="1" min="22" max="22" width="15.71"/>
    <col customWidth="1" min="23" max="23" width="12.29"/>
    <col customWidth="1" min="24" max="24" width="35.29"/>
    <col customWidth="1" min="25" max="25" width="38.43"/>
    <col customWidth="1" min="26" max="26" width="0.86"/>
    <col customWidth="1" min="27" max="27" width="13.71"/>
    <col customWidth="1" min="28" max="28" width="0.86"/>
    <col customWidth="1" min="29" max="29" width="14.71"/>
    <col customWidth="1" min="30" max="30" width="18.14"/>
    <col customWidth="1" min="31" max="32" width="14.71"/>
    <col customWidth="1" min="33" max="33" width="0.86"/>
    <col customWidth="1" min="34" max="36" width="14.71"/>
    <col customWidth="1" min="37" max="37" width="12.29"/>
    <col customWidth="1" min="38" max="38" width="14.71"/>
    <col customWidth="1" min="39" max="39" width="12.29"/>
    <col customWidth="1" min="40" max="40" width="12.71"/>
    <col customWidth="1" min="41" max="41" width="16.43"/>
    <col customWidth="1" min="42" max="42" width="0.86"/>
    <col customWidth="1" min="43" max="44" width="14.71"/>
    <col customWidth="1" min="45" max="45" width="19.29"/>
    <col customWidth="1" min="46" max="46" width="14.71"/>
    <col customWidth="1" min="47" max="47" width="12.29"/>
    <col customWidth="1" min="48" max="48" width="14.71"/>
    <col customWidth="1" min="49" max="49" width="12.29"/>
    <col customWidth="1" min="50" max="50" width="12.71"/>
    <col customWidth="1" min="51" max="51" width="16.43"/>
    <col customWidth="1" min="52" max="52" width="0.86"/>
    <col customWidth="1" min="53" max="55" width="16.43"/>
    <col customWidth="1" min="56" max="56" width="14.71"/>
    <col customWidth="1" min="57" max="57" width="12.29"/>
    <col customWidth="1" min="58" max="58" width="14.71"/>
    <col customWidth="1" min="59" max="59" width="12.29"/>
    <col customWidth="1" min="60" max="60" width="12.71"/>
    <col customWidth="1" min="61" max="61" width="16.29"/>
    <col customWidth="1" min="62" max="62" width="0.86"/>
    <col customWidth="1" min="63" max="63" width="10.57"/>
    <col customWidth="1" min="64" max="64" width="8.86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" t="s">
        <v>42</v>
      </c>
      <c r="AI1" s="3"/>
      <c r="AJ1" s="3"/>
      <c r="AK1" s="3"/>
      <c r="AL1" s="3"/>
      <c r="AM1" s="3"/>
      <c r="AN1" s="3"/>
      <c r="AO1" s="3"/>
      <c r="AP1" s="59"/>
      <c r="AQ1" s="4"/>
      <c r="AR1" s="5" t="s">
        <v>1</v>
      </c>
      <c r="AS1" s="3"/>
      <c r="AT1" s="3"/>
      <c r="AU1" s="3"/>
      <c r="AV1" s="3"/>
      <c r="AW1" s="3"/>
      <c r="AX1" s="3"/>
      <c r="AY1" s="3"/>
      <c r="AZ1" s="59"/>
      <c r="BA1" s="60"/>
      <c r="BB1" s="5" t="s">
        <v>2</v>
      </c>
      <c r="BC1" s="3"/>
      <c r="BD1" s="3"/>
      <c r="BE1" s="3"/>
      <c r="BF1" s="3"/>
      <c r="BG1" s="3"/>
      <c r="BH1" s="3"/>
      <c r="BI1" s="3"/>
      <c r="BJ1" s="59"/>
      <c r="BK1" s="6" t="s">
        <v>3</v>
      </c>
      <c r="BL1" s="7"/>
    </row>
    <row r="2" ht="30.75" customHeight="1">
      <c r="A2" s="61"/>
      <c r="B2" s="62" t="s">
        <v>4</v>
      </c>
      <c r="C2" s="63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4" t="s">
        <v>11</v>
      </c>
      <c r="J2" s="64" t="s">
        <v>12</v>
      </c>
      <c r="K2" s="64" t="s">
        <v>14</v>
      </c>
      <c r="L2" s="64" t="s">
        <v>15</v>
      </c>
      <c r="M2" s="64" t="s">
        <v>16</v>
      </c>
      <c r="N2" s="64" t="s">
        <v>17</v>
      </c>
      <c r="O2" s="64" t="s">
        <v>18</v>
      </c>
      <c r="P2" s="64" t="s">
        <v>19</v>
      </c>
      <c r="Q2" s="64" t="s">
        <v>20</v>
      </c>
      <c r="R2" s="64" t="s">
        <v>21</v>
      </c>
      <c r="S2" s="64" t="s">
        <v>43</v>
      </c>
      <c r="T2" s="64" t="s">
        <v>22</v>
      </c>
      <c r="U2" s="64" t="s">
        <v>23</v>
      </c>
      <c r="V2" s="64" t="s">
        <v>24</v>
      </c>
      <c r="W2" s="64" t="s">
        <v>25</v>
      </c>
      <c r="X2" s="64" t="s">
        <v>26</v>
      </c>
      <c r="Y2" s="64" t="s">
        <v>27</v>
      </c>
      <c r="Z2" s="66"/>
      <c r="AA2" s="67"/>
      <c r="AB2" s="66"/>
      <c r="AC2" s="68" t="s">
        <v>28</v>
      </c>
      <c r="AD2" s="68" t="s">
        <v>29</v>
      </c>
      <c r="AE2" s="68" t="s">
        <v>30</v>
      </c>
      <c r="AF2" s="68" t="s">
        <v>31</v>
      </c>
      <c r="AG2" s="66"/>
      <c r="AH2" s="69" t="s">
        <v>20</v>
      </c>
      <c r="AI2" s="69" t="s">
        <v>21</v>
      </c>
      <c r="AJ2" s="69" t="s">
        <v>22</v>
      </c>
      <c r="AK2" s="69" t="s">
        <v>23</v>
      </c>
      <c r="AL2" s="69" t="s">
        <v>24</v>
      </c>
      <c r="AM2" s="69" t="s">
        <v>25</v>
      </c>
      <c r="AN2" s="69" t="s">
        <v>18</v>
      </c>
      <c r="AO2" s="69" t="s">
        <v>19</v>
      </c>
      <c r="AP2" s="66"/>
      <c r="AQ2" s="70" t="s">
        <v>32</v>
      </c>
      <c r="AR2" s="71" t="s">
        <v>20</v>
      </c>
      <c r="AS2" s="71" t="s">
        <v>21</v>
      </c>
      <c r="AT2" s="71" t="s">
        <v>22</v>
      </c>
      <c r="AU2" s="71" t="s">
        <v>23</v>
      </c>
      <c r="AV2" s="71" t="s">
        <v>24</v>
      </c>
      <c r="AW2" s="71" t="s">
        <v>25</v>
      </c>
      <c r="AX2" s="71" t="s">
        <v>18</v>
      </c>
      <c r="AY2" s="71" t="s">
        <v>19</v>
      </c>
      <c r="AZ2" s="66"/>
      <c r="BA2" s="72" t="s">
        <v>32</v>
      </c>
      <c r="BB2" s="73" t="s">
        <v>20</v>
      </c>
      <c r="BC2" s="73" t="s">
        <v>21</v>
      </c>
      <c r="BD2" s="73" t="s">
        <v>22</v>
      </c>
      <c r="BE2" s="73" t="s">
        <v>23</v>
      </c>
      <c r="BF2" s="73" t="s">
        <v>24</v>
      </c>
      <c r="BG2" s="73" t="s">
        <v>25</v>
      </c>
      <c r="BH2" s="73" t="s">
        <v>18</v>
      </c>
      <c r="BI2" s="73" t="s">
        <v>19</v>
      </c>
      <c r="BJ2" s="66"/>
      <c r="BK2" s="66" t="s">
        <v>33</v>
      </c>
      <c r="BL2" s="66" t="s">
        <v>33</v>
      </c>
    </row>
    <row r="3" ht="28.5" customHeight="1">
      <c r="A3" s="74"/>
      <c r="B3" s="75">
        <v>1.0</v>
      </c>
      <c r="C3" s="120" t="s">
        <v>191</v>
      </c>
      <c r="D3" s="22"/>
      <c r="E3" s="23">
        <v>1.0</v>
      </c>
      <c r="F3" s="76" t="s">
        <v>192</v>
      </c>
      <c r="G3" s="24"/>
      <c r="H3" s="27" t="s">
        <v>193</v>
      </c>
      <c r="I3" s="24"/>
      <c r="J3" s="27" t="s">
        <v>161</v>
      </c>
      <c r="K3" s="101">
        <v>75000.0</v>
      </c>
      <c r="L3" s="23">
        <v>1.0</v>
      </c>
      <c r="M3" s="78">
        <v>75000.0</v>
      </c>
      <c r="N3" s="27" t="s">
        <v>194</v>
      </c>
      <c r="O3" s="23">
        <f t="shared" ref="O3:O11" si="1">L3-E3</f>
        <v>0</v>
      </c>
      <c r="P3" s="25">
        <f>O3*'IN11'!$M3</f>
        <v>0</v>
      </c>
      <c r="Q3" s="28">
        <v>0.0</v>
      </c>
      <c r="R3" s="25">
        <f>+'IN11'!$K3*'IN11'!$Q3</f>
        <v>0</v>
      </c>
      <c r="S3" s="28">
        <v>0.0</v>
      </c>
      <c r="T3" s="86">
        <v>0.15</v>
      </c>
      <c r="U3" s="24" t="s">
        <v>39</v>
      </c>
      <c r="V3" s="28"/>
      <c r="W3" s="24"/>
      <c r="X3" s="24"/>
      <c r="Y3" s="24"/>
      <c r="Z3" s="30"/>
      <c r="AA3" s="30"/>
      <c r="AB3" s="30"/>
      <c r="AC3" s="31">
        <v>0.0</v>
      </c>
      <c r="AD3" s="32">
        <f>+AC3*'IN11'!$K3</f>
        <v>0</v>
      </c>
      <c r="AE3" s="33">
        <v>0.0</v>
      </c>
      <c r="AF3" s="32">
        <f>+AE3*'IN11'!$M3</f>
        <v>0</v>
      </c>
      <c r="AG3" s="30"/>
      <c r="AH3" s="31">
        <v>0.0</v>
      </c>
      <c r="AI3" s="32">
        <f>+AH3*'IN11'!$K3</f>
        <v>0</v>
      </c>
      <c r="AJ3" s="31">
        <v>0.0</v>
      </c>
      <c r="AK3" s="34" t="s">
        <v>39</v>
      </c>
      <c r="AL3" s="31"/>
      <c r="AM3" s="34"/>
      <c r="AN3" s="33">
        <v>0.0</v>
      </c>
      <c r="AO3" s="32">
        <f>+AN3*'IN11'!$M3</f>
        <v>0</v>
      </c>
      <c r="AP3" s="30"/>
      <c r="AQ3" s="34"/>
      <c r="AR3" s="31">
        <v>0.0</v>
      </c>
      <c r="AS3" s="32">
        <f>+AR3*'IN11'!$K3</f>
        <v>0</v>
      </c>
      <c r="AT3" s="31">
        <v>0.0</v>
      </c>
      <c r="AU3" s="34" t="s">
        <v>39</v>
      </c>
      <c r="AV3" s="31"/>
      <c r="AW3" s="34"/>
      <c r="AX3" s="33">
        <v>0.0</v>
      </c>
      <c r="AY3" s="32">
        <f>+AX3*'IN11'!$M3</f>
        <v>0</v>
      </c>
      <c r="AZ3" s="30"/>
      <c r="BA3" s="34"/>
      <c r="BB3" s="31">
        <v>0.0</v>
      </c>
      <c r="BC3" s="32">
        <f>+BB3*'IN11'!$K3</f>
        <v>0</v>
      </c>
      <c r="BD3" s="31">
        <v>0.0</v>
      </c>
      <c r="BE3" s="34" t="s">
        <v>39</v>
      </c>
      <c r="BF3" s="31"/>
      <c r="BG3" s="34"/>
      <c r="BH3" s="33">
        <v>0.0</v>
      </c>
      <c r="BI3" s="32">
        <f>+BH3*'IN11'!$M3</f>
        <v>0</v>
      </c>
      <c r="BJ3" s="30"/>
      <c r="BK3" s="36">
        <f>'IN11'!$T3-AT3-BD3-AJ3</f>
        <v>0.15</v>
      </c>
      <c r="BL3" s="77">
        <f>'IN11'!$Q3-AH3-AR3-BB3</f>
        <v>0</v>
      </c>
    </row>
    <row r="4" ht="28.5" customHeight="1">
      <c r="A4" s="74"/>
      <c r="B4" s="75">
        <v>2.0</v>
      </c>
      <c r="C4" s="120" t="s">
        <v>195</v>
      </c>
      <c r="D4" s="22"/>
      <c r="E4" s="100">
        <v>290.48</v>
      </c>
      <c r="F4" s="76" t="s">
        <v>192</v>
      </c>
      <c r="G4" s="24"/>
      <c r="H4" s="27" t="s">
        <v>193</v>
      </c>
      <c r="I4" s="24"/>
      <c r="J4" s="27" t="s">
        <v>161</v>
      </c>
      <c r="K4" s="124">
        <v>29919.44</v>
      </c>
      <c r="L4" s="100">
        <v>290.0</v>
      </c>
      <c r="M4" s="122">
        <v>103.0</v>
      </c>
      <c r="N4" s="24" t="s">
        <v>196</v>
      </c>
      <c r="O4" s="23">
        <f t="shared" si="1"/>
        <v>-0.48</v>
      </c>
      <c r="P4" s="25">
        <f>O4*'IN11'!$M4</f>
        <v>-49.44</v>
      </c>
      <c r="Q4" s="28">
        <v>0.0</v>
      </c>
      <c r="R4" s="25">
        <f>+'IN11'!$K4*'IN11'!$Q4</f>
        <v>0</v>
      </c>
      <c r="S4" s="28">
        <v>0.0</v>
      </c>
      <c r="T4" s="86">
        <v>0.15</v>
      </c>
      <c r="U4" s="24" t="s">
        <v>39</v>
      </c>
      <c r="V4" s="28"/>
      <c r="W4" s="24"/>
      <c r="X4" s="24"/>
      <c r="Y4" s="24"/>
      <c r="Z4" s="30"/>
      <c r="AA4" s="30"/>
      <c r="AB4" s="30"/>
      <c r="AC4" s="31">
        <v>0.0</v>
      </c>
      <c r="AD4" s="32">
        <f>+AC4*'IN11'!$K4</f>
        <v>0</v>
      </c>
      <c r="AE4" s="33">
        <v>0.0</v>
      </c>
      <c r="AF4" s="32">
        <f>+AE4*'IN11'!$M4</f>
        <v>0</v>
      </c>
      <c r="AG4" s="30"/>
      <c r="AH4" s="31">
        <v>0.0</v>
      </c>
      <c r="AI4" s="32">
        <f>+AH4*'IN11'!$K4</f>
        <v>0</v>
      </c>
      <c r="AJ4" s="31">
        <v>0.0</v>
      </c>
      <c r="AK4" s="34" t="s">
        <v>39</v>
      </c>
      <c r="AL4" s="31"/>
      <c r="AM4" s="34"/>
      <c r="AN4" s="33">
        <v>0.0</v>
      </c>
      <c r="AO4" s="32">
        <f>+AN4*'IN11'!$M4</f>
        <v>0</v>
      </c>
      <c r="AP4" s="30"/>
      <c r="AQ4" s="34"/>
      <c r="AR4" s="31">
        <v>0.0</v>
      </c>
      <c r="AS4" s="32">
        <f>+AR4*'IN11'!$K4</f>
        <v>0</v>
      </c>
      <c r="AT4" s="31">
        <v>0.0</v>
      </c>
      <c r="AU4" s="34" t="s">
        <v>39</v>
      </c>
      <c r="AV4" s="31"/>
      <c r="AW4" s="34"/>
      <c r="AX4" s="33">
        <v>0.0</v>
      </c>
      <c r="AY4" s="32">
        <f>+AX4*'IN11'!$M4</f>
        <v>0</v>
      </c>
      <c r="AZ4" s="30"/>
      <c r="BA4" s="34"/>
      <c r="BB4" s="31">
        <v>0.0</v>
      </c>
      <c r="BC4" s="32">
        <f>+BB4*'IN11'!$K4</f>
        <v>0</v>
      </c>
      <c r="BD4" s="31">
        <v>0.0</v>
      </c>
      <c r="BE4" s="34" t="s">
        <v>39</v>
      </c>
      <c r="BF4" s="31"/>
      <c r="BG4" s="34"/>
      <c r="BH4" s="33">
        <v>0.0</v>
      </c>
      <c r="BI4" s="32">
        <f>+BH4*'IN11'!$M4</f>
        <v>0</v>
      </c>
      <c r="BJ4" s="30"/>
      <c r="BK4" s="36">
        <f>'IN11'!$T4-AT4-BD4-AJ4</f>
        <v>0.15</v>
      </c>
      <c r="BL4" s="77">
        <f>'IN11'!$Q4-AH4-AR4-BB4</f>
        <v>0</v>
      </c>
    </row>
    <row r="5" ht="28.5" customHeight="1">
      <c r="A5" s="74"/>
      <c r="B5" s="75">
        <v>3.0</v>
      </c>
      <c r="C5" s="120" t="s">
        <v>197</v>
      </c>
      <c r="D5" s="22"/>
      <c r="E5" s="23">
        <v>1.0</v>
      </c>
      <c r="F5" s="76" t="s">
        <v>192</v>
      </c>
      <c r="G5" s="24"/>
      <c r="H5" s="27" t="s">
        <v>193</v>
      </c>
      <c r="I5" s="24"/>
      <c r="J5" s="27" t="s">
        <v>161</v>
      </c>
      <c r="K5" s="101">
        <v>2344.0</v>
      </c>
      <c r="L5" s="23">
        <v>1.0</v>
      </c>
      <c r="M5" s="122">
        <v>2344.0</v>
      </c>
      <c r="N5" s="129">
        <v>45997.0</v>
      </c>
      <c r="O5" s="23">
        <f t="shared" si="1"/>
        <v>0</v>
      </c>
      <c r="P5" s="25">
        <f>O5*'IN11'!$M5</f>
        <v>0</v>
      </c>
      <c r="Q5" s="28">
        <v>0.0</v>
      </c>
      <c r="R5" s="25">
        <f>+'IN11'!$K5*'IN11'!$Q5</f>
        <v>0</v>
      </c>
      <c r="S5" s="28">
        <v>0.0</v>
      </c>
      <c r="T5" s="86">
        <v>0.15</v>
      </c>
      <c r="U5" s="24" t="s">
        <v>39</v>
      </c>
      <c r="V5" s="28"/>
      <c r="W5" s="24"/>
      <c r="X5" s="24"/>
      <c r="Y5" s="24"/>
      <c r="Z5" s="30"/>
      <c r="AA5" s="30"/>
      <c r="AB5" s="30"/>
      <c r="AC5" s="31">
        <v>0.0</v>
      </c>
      <c r="AD5" s="32">
        <f>+AC5*'IN11'!$K5</f>
        <v>0</v>
      </c>
      <c r="AE5" s="33">
        <v>0.0</v>
      </c>
      <c r="AF5" s="32">
        <f>+AE5*'IN11'!$M5</f>
        <v>0</v>
      </c>
      <c r="AG5" s="30"/>
      <c r="AH5" s="31">
        <v>0.0</v>
      </c>
      <c r="AI5" s="32">
        <f>+AH5*'IN11'!$K5</f>
        <v>0</v>
      </c>
      <c r="AJ5" s="31">
        <v>0.0</v>
      </c>
      <c r="AK5" s="34" t="s">
        <v>39</v>
      </c>
      <c r="AL5" s="31"/>
      <c r="AM5" s="34"/>
      <c r="AN5" s="33">
        <v>0.0</v>
      </c>
      <c r="AO5" s="32">
        <f>+AN5*'IN11'!$M5</f>
        <v>0</v>
      </c>
      <c r="AP5" s="30"/>
      <c r="AQ5" s="34"/>
      <c r="AR5" s="31">
        <v>0.0</v>
      </c>
      <c r="AS5" s="32">
        <f>+AR5*'IN11'!$K5</f>
        <v>0</v>
      </c>
      <c r="AT5" s="31">
        <v>0.0</v>
      </c>
      <c r="AU5" s="34" t="s">
        <v>39</v>
      </c>
      <c r="AV5" s="31"/>
      <c r="AW5" s="34"/>
      <c r="AX5" s="33">
        <v>0.0</v>
      </c>
      <c r="AY5" s="32">
        <f>+AX5*'IN11'!$M5</f>
        <v>0</v>
      </c>
      <c r="AZ5" s="30"/>
      <c r="BA5" s="34"/>
      <c r="BB5" s="31">
        <v>0.0</v>
      </c>
      <c r="BC5" s="32">
        <f>+BB5*'IN11'!$K5</f>
        <v>0</v>
      </c>
      <c r="BD5" s="31">
        <v>0.0</v>
      </c>
      <c r="BE5" s="34" t="s">
        <v>39</v>
      </c>
      <c r="BF5" s="31"/>
      <c r="BG5" s="34"/>
      <c r="BH5" s="33">
        <v>0.0</v>
      </c>
      <c r="BI5" s="32">
        <f>+BH5*'IN11'!$M5</f>
        <v>0</v>
      </c>
      <c r="BJ5" s="30"/>
      <c r="BK5" s="36">
        <f>'IN11'!$T5-AT5-BD5-AJ5</f>
        <v>0.15</v>
      </c>
      <c r="BL5" s="77">
        <f>'IN11'!$Q5-AH5-AR5-BB5</f>
        <v>0</v>
      </c>
    </row>
    <row r="6" ht="28.5" customHeight="1">
      <c r="A6" s="74"/>
      <c r="B6" s="75">
        <v>4.0</v>
      </c>
      <c r="C6" s="120"/>
      <c r="D6" s="22"/>
      <c r="E6" s="23">
        <v>1.0</v>
      </c>
      <c r="F6" s="24"/>
      <c r="G6" s="24"/>
      <c r="H6" s="24"/>
      <c r="I6" s="106"/>
      <c r="J6" s="27" t="s">
        <v>161</v>
      </c>
      <c r="K6" s="25">
        <v>0.0</v>
      </c>
      <c r="L6" s="23">
        <v>1.0</v>
      </c>
      <c r="M6" s="26">
        <v>0.0</v>
      </c>
      <c r="N6" s="24"/>
      <c r="O6" s="23">
        <f t="shared" si="1"/>
        <v>0</v>
      </c>
      <c r="P6" s="25">
        <f>O6*'IN11'!$M6</f>
        <v>0</v>
      </c>
      <c r="Q6" s="28">
        <v>0.0</v>
      </c>
      <c r="R6" s="25">
        <f>+'IN11'!$K6*'IN11'!$Q6</f>
        <v>0</v>
      </c>
      <c r="S6" s="28">
        <v>0.0</v>
      </c>
      <c r="T6" s="28">
        <v>0.0</v>
      </c>
      <c r="U6" s="24" t="s">
        <v>39</v>
      </c>
      <c r="V6" s="28"/>
      <c r="W6" s="24"/>
      <c r="X6" s="24"/>
      <c r="Y6" s="24"/>
      <c r="Z6" s="30"/>
      <c r="AA6" s="30"/>
      <c r="AB6" s="30"/>
      <c r="AC6" s="31">
        <v>0.0</v>
      </c>
      <c r="AD6" s="32">
        <f>+AC6*'IN11'!$K6</f>
        <v>0</v>
      </c>
      <c r="AE6" s="33">
        <v>0.0</v>
      </c>
      <c r="AF6" s="32">
        <f>+AE6*'IN11'!$M6</f>
        <v>0</v>
      </c>
      <c r="AG6" s="30"/>
      <c r="AH6" s="31">
        <v>0.0</v>
      </c>
      <c r="AI6" s="32">
        <f>+AH6*'IN11'!$K6</f>
        <v>0</v>
      </c>
      <c r="AJ6" s="31">
        <v>0.0</v>
      </c>
      <c r="AK6" s="34" t="s">
        <v>39</v>
      </c>
      <c r="AL6" s="31"/>
      <c r="AM6" s="34"/>
      <c r="AN6" s="33">
        <v>0.0</v>
      </c>
      <c r="AO6" s="32">
        <f>+AN6*'IN11'!$M6</f>
        <v>0</v>
      </c>
      <c r="AP6" s="30"/>
      <c r="AQ6" s="34"/>
      <c r="AR6" s="31">
        <v>0.0</v>
      </c>
      <c r="AS6" s="32">
        <f>+AR6*'IN11'!$K6</f>
        <v>0</v>
      </c>
      <c r="AT6" s="31">
        <v>0.0</v>
      </c>
      <c r="AU6" s="34" t="s">
        <v>39</v>
      </c>
      <c r="AV6" s="31"/>
      <c r="AW6" s="34"/>
      <c r="AX6" s="33">
        <v>0.0</v>
      </c>
      <c r="AY6" s="32">
        <f>+AX6*'IN11'!$M6</f>
        <v>0</v>
      </c>
      <c r="AZ6" s="30"/>
      <c r="BA6" s="34"/>
      <c r="BB6" s="31">
        <v>0.0</v>
      </c>
      <c r="BC6" s="32">
        <f>+BB6*'IN11'!$K6</f>
        <v>0</v>
      </c>
      <c r="BD6" s="31">
        <v>0.0</v>
      </c>
      <c r="BE6" s="34" t="s">
        <v>39</v>
      </c>
      <c r="BF6" s="31"/>
      <c r="BG6" s="34"/>
      <c r="BH6" s="33">
        <v>0.0</v>
      </c>
      <c r="BI6" s="32">
        <f>+BH6*'IN11'!$M6</f>
        <v>0</v>
      </c>
      <c r="BJ6" s="30"/>
      <c r="BK6" s="36">
        <f>'IN11'!$T6-AT6-BD6-AJ6</f>
        <v>0</v>
      </c>
      <c r="BL6" s="77">
        <f>'IN11'!$Q6-AH6-AR6-BB6</f>
        <v>0</v>
      </c>
    </row>
    <row r="7" ht="28.5" customHeight="1">
      <c r="A7" s="74"/>
      <c r="B7" s="75">
        <v>5.0</v>
      </c>
      <c r="C7" s="120"/>
      <c r="D7" s="22"/>
      <c r="E7" s="23">
        <v>1.0</v>
      </c>
      <c r="F7" s="24"/>
      <c r="G7" s="24"/>
      <c r="H7" s="24"/>
      <c r="I7" s="24"/>
      <c r="J7" s="27" t="s">
        <v>161</v>
      </c>
      <c r="K7" s="25">
        <v>0.0</v>
      </c>
      <c r="L7" s="23">
        <v>1.0</v>
      </c>
      <c r="M7" s="26">
        <v>0.0</v>
      </c>
      <c r="N7" s="24"/>
      <c r="O7" s="23">
        <f t="shared" si="1"/>
        <v>0</v>
      </c>
      <c r="P7" s="25">
        <f>O7*'IN11'!$M7</f>
        <v>0</v>
      </c>
      <c r="Q7" s="28">
        <v>0.0</v>
      </c>
      <c r="R7" s="25">
        <f>+'IN11'!$K7*'IN11'!$Q7</f>
        <v>0</v>
      </c>
      <c r="S7" s="28">
        <v>0.0</v>
      </c>
      <c r="T7" s="28">
        <v>0.0</v>
      </c>
      <c r="U7" s="24" t="s">
        <v>39</v>
      </c>
      <c r="V7" s="28"/>
      <c r="W7" s="24"/>
      <c r="X7" s="24"/>
      <c r="Y7" s="24"/>
      <c r="Z7" s="30"/>
      <c r="AA7" s="30"/>
      <c r="AB7" s="30"/>
      <c r="AC7" s="31">
        <v>0.0</v>
      </c>
      <c r="AD7" s="32">
        <f>+AC7*'IN11'!$K7</f>
        <v>0</v>
      </c>
      <c r="AE7" s="33">
        <v>0.0</v>
      </c>
      <c r="AF7" s="32">
        <f>+AE7*'IN11'!$M7</f>
        <v>0</v>
      </c>
      <c r="AG7" s="30"/>
      <c r="AH7" s="31">
        <v>0.0</v>
      </c>
      <c r="AI7" s="32">
        <f>+AH7*'IN11'!$K7</f>
        <v>0</v>
      </c>
      <c r="AJ7" s="31">
        <v>0.0</v>
      </c>
      <c r="AK7" s="34" t="s">
        <v>39</v>
      </c>
      <c r="AL7" s="31"/>
      <c r="AM7" s="34"/>
      <c r="AN7" s="33">
        <v>0.0</v>
      </c>
      <c r="AO7" s="32">
        <f>+AN7*'IN11'!$M7</f>
        <v>0</v>
      </c>
      <c r="AP7" s="30"/>
      <c r="AQ7" s="34"/>
      <c r="AR7" s="31">
        <v>0.0</v>
      </c>
      <c r="AS7" s="32">
        <f>+AR7*'IN11'!$K7</f>
        <v>0</v>
      </c>
      <c r="AT7" s="31">
        <v>0.0</v>
      </c>
      <c r="AU7" s="34" t="s">
        <v>39</v>
      </c>
      <c r="AV7" s="31"/>
      <c r="AW7" s="34"/>
      <c r="AX7" s="33">
        <v>0.0</v>
      </c>
      <c r="AY7" s="32">
        <f>+AX7*'IN11'!$M7</f>
        <v>0</v>
      </c>
      <c r="AZ7" s="30"/>
      <c r="BA7" s="34"/>
      <c r="BB7" s="31">
        <v>0.0</v>
      </c>
      <c r="BC7" s="32">
        <f>+BB7*'IN11'!$K7</f>
        <v>0</v>
      </c>
      <c r="BD7" s="31">
        <v>0.0</v>
      </c>
      <c r="BE7" s="34" t="s">
        <v>39</v>
      </c>
      <c r="BF7" s="31"/>
      <c r="BG7" s="34"/>
      <c r="BH7" s="33">
        <v>0.0</v>
      </c>
      <c r="BI7" s="32">
        <f>+BH7*'IN11'!$M7</f>
        <v>0</v>
      </c>
      <c r="BJ7" s="30"/>
      <c r="BK7" s="36">
        <f>'IN11'!$T7-AT7-BD7-AJ7</f>
        <v>0</v>
      </c>
      <c r="BL7" s="77">
        <f>'IN11'!$Q7-AH7-AR7-BB7</f>
        <v>0</v>
      </c>
    </row>
    <row r="8" ht="28.5" customHeight="1">
      <c r="A8" s="74"/>
      <c r="B8" s="75">
        <v>6.0</v>
      </c>
      <c r="C8" s="120"/>
      <c r="D8" s="22"/>
      <c r="E8" s="23">
        <v>1.0</v>
      </c>
      <c r="F8" s="24"/>
      <c r="G8" s="24"/>
      <c r="H8" s="24"/>
      <c r="I8" s="24"/>
      <c r="J8" s="27" t="s">
        <v>161</v>
      </c>
      <c r="K8" s="25">
        <v>0.0</v>
      </c>
      <c r="L8" s="23">
        <v>1.0</v>
      </c>
      <c r="M8" s="26">
        <v>0.0</v>
      </c>
      <c r="N8" s="24"/>
      <c r="O8" s="23">
        <f t="shared" si="1"/>
        <v>0</v>
      </c>
      <c r="P8" s="25">
        <f>O8*'IN11'!$M8</f>
        <v>0</v>
      </c>
      <c r="Q8" s="28">
        <v>0.0</v>
      </c>
      <c r="R8" s="25">
        <f>+'IN11'!$K8*'IN11'!$Q8</f>
        <v>0</v>
      </c>
      <c r="S8" s="28">
        <v>0.0</v>
      </c>
      <c r="T8" s="28">
        <v>0.0</v>
      </c>
      <c r="U8" s="24" t="s">
        <v>39</v>
      </c>
      <c r="V8" s="28"/>
      <c r="W8" s="24"/>
      <c r="X8" s="24"/>
      <c r="Y8" s="24"/>
      <c r="Z8" s="30"/>
      <c r="AA8" s="30"/>
      <c r="AB8" s="30"/>
      <c r="AC8" s="31">
        <v>0.0</v>
      </c>
      <c r="AD8" s="32">
        <f>+AC8*'IN11'!$K8</f>
        <v>0</v>
      </c>
      <c r="AE8" s="33">
        <v>0.0</v>
      </c>
      <c r="AF8" s="32">
        <f>+AE8*'IN11'!$M8</f>
        <v>0</v>
      </c>
      <c r="AG8" s="30"/>
      <c r="AH8" s="31">
        <v>0.0</v>
      </c>
      <c r="AI8" s="32">
        <f>+AH8*'IN11'!$K8</f>
        <v>0</v>
      </c>
      <c r="AJ8" s="31">
        <v>0.0</v>
      </c>
      <c r="AK8" s="34" t="s">
        <v>39</v>
      </c>
      <c r="AL8" s="31"/>
      <c r="AM8" s="34"/>
      <c r="AN8" s="33">
        <v>0.0</v>
      </c>
      <c r="AO8" s="32">
        <f>+AN8*'IN11'!$M8</f>
        <v>0</v>
      </c>
      <c r="AP8" s="30"/>
      <c r="AQ8" s="34"/>
      <c r="AR8" s="31">
        <v>0.0</v>
      </c>
      <c r="AS8" s="32">
        <f>+AR8*'IN11'!$K8</f>
        <v>0</v>
      </c>
      <c r="AT8" s="31">
        <v>0.0</v>
      </c>
      <c r="AU8" s="34" t="s">
        <v>39</v>
      </c>
      <c r="AV8" s="31"/>
      <c r="AW8" s="34"/>
      <c r="AX8" s="33">
        <v>0.0</v>
      </c>
      <c r="AY8" s="32">
        <f>+AX8*'IN11'!$M8</f>
        <v>0</v>
      </c>
      <c r="AZ8" s="30"/>
      <c r="BA8" s="34"/>
      <c r="BB8" s="31">
        <v>0.0</v>
      </c>
      <c r="BC8" s="32">
        <f>+BB8*'IN11'!$K8</f>
        <v>0</v>
      </c>
      <c r="BD8" s="31">
        <v>0.0</v>
      </c>
      <c r="BE8" s="34" t="s">
        <v>39</v>
      </c>
      <c r="BF8" s="31"/>
      <c r="BG8" s="34"/>
      <c r="BH8" s="33">
        <v>0.0</v>
      </c>
      <c r="BI8" s="32">
        <f>+BH8*'IN11'!$M8</f>
        <v>0</v>
      </c>
      <c r="BJ8" s="30"/>
      <c r="BK8" s="36">
        <f>'IN11'!$T8-AT8-BD8-AJ8</f>
        <v>0</v>
      </c>
      <c r="BL8" s="77">
        <f>'IN11'!$Q8-AH8-AR8-BB8</f>
        <v>0</v>
      </c>
    </row>
    <row r="9" ht="28.5" customHeight="1">
      <c r="A9" s="74"/>
      <c r="B9" s="75">
        <v>7.0</v>
      </c>
      <c r="C9" s="120"/>
      <c r="D9" s="22"/>
      <c r="E9" s="23">
        <v>1.0</v>
      </c>
      <c r="F9" s="24"/>
      <c r="G9" s="24"/>
      <c r="H9" s="24"/>
      <c r="I9" s="79"/>
      <c r="J9" s="27" t="s">
        <v>161</v>
      </c>
      <c r="K9" s="25">
        <v>0.0</v>
      </c>
      <c r="L9" s="23">
        <v>1.0</v>
      </c>
      <c r="M9" s="26">
        <v>0.0</v>
      </c>
      <c r="N9" s="24"/>
      <c r="O9" s="23">
        <f t="shared" si="1"/>
        <v>0</v>
      </c>
      <c r="P9" s="25">
        <f>O9*'IN11'!$M9</f>
        <v>0</v>
      </c>
      <c r="Q9" s="28">
        <v>0.0</v>
      </c>
      <c r="R9" s="25">
        <f>+'IN11'!$K9*'IN11'!$Q9</f>
        <v>0</v>
      </c>
      <c r="S9" s="28">
        <v>0.0</v>
      </c>
      <c r="T9" s="28">
        <v>0.0</v>
      </c>
      <c r="U9" s="24" t="s">
        <v>39</v>
      </c>
      <c r="V9" s="28"/>
      <c r="W9" s="24"/>
      <c r="X9" s="24"/>
      <c r="Y9" s="24"/>
      <c r="Z9" s="30"/>
      <c r="AA9" s="30"/>
      <c r="AB9" s="30"/>
      <c r="AC9" s="31">
        <v>0.0</v>
      </c>
      <c r="AD9" s="32">
        <f>+AC9*'IN11'!$K9</f>
        <v>0</v>
      </c>
      <c r="AE9" s="33">
        <v>0.0</v>
      </c>
      <c r="AF9" s="32">
        <f>+AE9*'IN11'!$M9</f>
        <v>0</v>
      </c>
      <c r="AG9" s="30"/>
      <c r="AH9" s="31">
        <v>0.0</v>
      </c>
      <c r="AI9" s="32">
        <f>+AH9*'IN11'!$K9</f>
        <v>0</v>
      </c>
      <c r="AJ9" s="31">
        <v>0.0</v>
      </c>
      <c r="AK9" s="34" t="s">
        <v>39</v>
      </c>
      <c r="AL9" s="31"/>
      <c r="AM9" s="34"/>
      <c r="AN9" s="33">
        <v>0.0</v>
      </c>
      <c r="AO9" s="32">
        <f>+AN9*'IN11'!$M9</f>
        <v>0</v>
      </c>
      <c r="AP9" s="30"/>
      <c r="AQ9" s="34"/>
      <c r="AR9" s="31">
        <v>0.0</v>
      </c>
      <c r="AS9" s="32">
        <f>+AR9*'IN11'!$K9</f>
        <v>0</v>
      </c>
      <c r="AT9" s="31">
        <v>0.0</v>
      </c>
      <c r="AU9" s="34" t="s">
        <v>39</v>
      </c>
      <c r="AV9" s="31"/>
      <c r="AW9" s="34"/>
      <c r="AX9" s="33">
        <v>0.0</v>
      </c>
      <c r="AY9" s="32">
        <f>+AX9*'IN11'!$M9</f>
        <v>0</v>
      </c>
      <c r="AZ9" s="30"/>
      <c r="BA9" s="34"/>
      <c r="BB9" s="31">
        <v>0.0</v>
      </c>
      <c r="BC9" s="32">
        <f>+BB9*'IN11'!$K9</f>
        <v>0</v>
      </c>
      <c r="BD9" s="31">
        <v>0.0</v>
      </c>
      <c r="BE9" s="34" t="s">
        <v>39</v>
      </c>
      <c r="BF9" s="31"/>
      <c r="BG9" s="34"/>
      <c r="BH9" s="33">
        <v>0.0</v>
      </c>
      <c r="BI9" s="32">
        <f>+BH9*'IN11'!$M9</f>
        <v>0</v>
      </c>
      <c r="BJ9" s="30"/>
      <c r="BK9" s="36">
        <f>'IN11'!$T9-AT9-BD9-AJ9</f>
        <v>0</v>
      </c>
      <c r="BL9" s="77">
        <f>'IN11'!$Q9-AH9-AR9-BB9</f>
        <v>0</v>
      </c>
    </row>
    <row r="10" ht="28.5" customHeight="1">
      <c r="A10" s="74"/>
      <c r="B10" s="75">
        <v>8.0</v>
      </c>
      <c r="C10" s="120"/>
      <c r="D10" s="22"/>
      <c r="E10" s="23">
        <v>1.0</v>
      </c>
      <c r="F10" s="24"/>
      <c r="G10" s="24"/>
      <c r="H10" s="24"/>
      <c r="I10" s="24"/>
      <c r="J10" s="27" t="s">
        <v>161</v>
      </c>
      <c r="K10" s="25">
        <v>0.0</v>
      </c>
      <c r="L10" s="23">
        <v>1.0</v>
      </c>
      <c r="M10" s="26">
        <v>0.0</v>
      </c>
      <c r="N10" s="24"/>
      <c r="O10" s="23">
        <f t="shared" si="1"/>
        <v>0</v>
      </c>
      <c r="P10" s="25">
        <f>O10*'IN11'!$M10</f>
        <v>0</v>
      </c>
      <c r="Q10" s="28">
        <v>0.0</v>
      </c>
      <c r="R10" s="25">
        <f>+'IN11'!$K10*'IN11'!$Q10</f>
        <v>0</v>
      </c>
      <c r="S10" s="28">
        <v>0.0</v>
      </c>
      <c r="T10" s="28">
        <v>0.0</v>
      </c>
      <c r="U10" s="24" t="s">
        <v>39</v>
      </c>
      <c r="V10" s="28"/>
      <c r="W10" s="24"/>
      <c r="X10" s="54"/>
      <c r="Y10" s="55"/>
      <c r="Z10" s="30"/>
      <c r="AA10" s="30"/>
      <c r="AB10" s="30"/>
      <c r="AC10" s="31">
        <v>0.0</v>
      </c>
      <c r="AD10" s="32">
        <f>+AC10*'IN11'!$K10</f>
        <v>0</v>
      </c>
      <c r="AE10" s="33">
        <v>0.0</v>
      </c>
      <c r="AF10" s="32">
        <f>+AE10*'IN11'!$M10</f>
        <v>0</v>
      </c>
      <c r="AG10" s="30"/>
      <c r="AH10" s="31">
        <v>0.0</v>
      </c>
      <c r="AI10" s="32">
        <f>+AH10*'IN11'!$K10</f>
        <v>0</v>
      </c>
      <c r="AJ10" s="31">
        <v>0.0</v>
      </c>
      <c r="AK10" s="34" t="s">
        <v>39</v>
      </c>
      <c r="AL10" s="31"/>
      <c r="AM10" s="34"/>
      <c r="AN10" s="33">
        <v>0.0</v>
      </c>
      <c r="AO10" s="32">
        <f>+AN10*'IN11'!$M10</f>
        <v>0</v>
      </c>
      <c r="AP10" s="30"/>
      <c r="AQ10" s="34"/>
      <c r="AR10" s="31">
        <v>0.0</v>
      </c>
      <c r="AS10" s="32">
        <f>+AR10*'IN11'!$K10</f>
        <v>0</v>
      </c>
      <c r="AT10" s="31">
        <v>0.0</v>
      </c>
      <c r="AU10" s="34" t="s">
        <v>39</v>
      </c>
      <c r="AV10" s="31"/>
      <c r="AW10" s="34"/>
      <c r="AX10" s="33">
        <v>0.0</v>
      </c>
      <c r="AY10" s="32">
        <f>+AX10*'IN11'!$M10</f>
        <v>0</v>
      </c>
      <c r="AZ10" s="30"/>
      <c r="BA10" s="34"/>
      <c r="BB10" s="31">
        <v>0.0</v>
      </c>
      <c r="BC10" s="32">
        <f>+BB10*'IN11'!$K10</f>
        <v>0</v>
      </c>
      <c r="BD10" s="31">
        <v>0.0</v>
      </c>
      <c r="BE10" s="34" t="s">
        <v>39</v>
      </c>
      <c r="BF10" s="31"/>
      <c r="BG10" s="34"/>
      <c r="BH10" s="33">
        <v>0.0</v>
      </c>
      <c r="BI10" s="32">
        <f>+BH10*'IN11'!$M10</f>
        <v>0</v>
      </c>
      <c r="BJ10" s="30"/>
      <c r="BK10" s="36">
        <f>'IN11'!$T10-AT10-BD10-AJ10</f>
        <v>0</v>
      </c>
      <c r="BL10" s="77">
        <f>'IN11'!$Q10-AH10-AR10-BB10</f>
        <v>0</v>
      </c>
    </row>
    <row r="11" ht="28.5" customHeight="1">
      <c r="A11" s="74"/>
      <c r="B11" s="75">
        <v>9.0</v>
      </c>
      <c r="C11" s="120"/>
      <c r="D11" s="22"/>
      <c r="E11" s="23">
        <v>1.0</v>
      </c>
      <c r="F11" s="24"/>
      <c r="G11" s="24"/>
      <c r="H11" s="24"/>
      <c r="I11" s="24"/>
      <c r="J11" s="27" t="s">
        <v>161</v>
      </c>
      <c r="K11" s="25">
        <v>0.0</v>
      </c>
      <c r="L11" s="23">
        <v>1.0</v>
      </c>
      <c r="M11" s="26">
        <v>0.0</v>
      </c>
      <c r="N11" s="24"/>
      <c r="O11" s="23">
        <f t="shared" si="1"/>
        <v>0</v>
      </c>
      <c r="P11" s="25">
        <f>O11*'IN11'!$M11</f>
        <v>0</v>
      </c>
      <c r="Q11" s="28">
        <v>0.0</v>
      </c>
      <c r="R11" s="25">
        <f>+'IN11'!$K11*'IN11'!$Q11</f>
        <v>0</v>
      </c>
      <c r="S11" s="28">
        <v>0.0</v>
      </c>
      <c r="T11" s="28">
        <v>0.0</v>
      </c>
      <c r="U11" s="24" t="s">
        <v>39</v>
      </c>
      <c r="V11" s="28"/>
      <c r="W11" s="24"/>
      <c r="X11" s="54"/>
      <c r="Y11" s="55"/>
      <c r="Z11" s="30"/>
      <c r="AA11" s="30"/>
      <c r="AB11" s="30"/>
      <c r="AC11" s="31">
        <v>0.0</v>
      </c>
      <c r="AD11" s="32">
        <f>+AC11*'IN11'!$K11</f>
        <v>0</v>
      </c>
      <c r="AE11" s="33">
        <v>0.0</v>
      </c>
      <c r="AF11" s="32">
        <f>+AE11*'IN11'!$M11</f>
        <v>0</v>
      </c>
      <c r="AG11" s="30"/>
      <c r="AH11" s="31">
        <v>0.0</v>
      </c>
      <c r="AI11" s="32">
        <f>+AH11*'IN11'!$K11</f>
        <v>0</v>
      </c>
      <c r="AJ11" s="31">
        <v>0.0</v>
      </c>
      <c r="AK11" s="34" t="s">
        <v>39</v>
      </c>
      <c r="AL11" s="31"/>
      <c r="AM11" s="34"/>
      <c r="AN11" s="33">
        <v>0.0</v>
      </c>
      <c r="AO11" s="32">
        <f>+AN11*'IN11'!$M11</f>
        <v>0</v>
      </c>
      <c r="AP11" s="30"/>
      <c r="AQ11" s="34"/>
      <c r="AR11" s="31">
        <v>0.0</v>
      </c>
      <c r="AS11" s="32">
        <f>+AR11*'IN11'!$K11</f>
        <v>0</v>
      </c>
      <c r="AT11" s="31">
        <v>0.0</v>
      </c>
      <c r="AU11" s="34" t="s">
        <v>39</v>
      </c>
      <c r="AV11" s="31"/>
      <c r="AW11" s="34"/>
      <c r="AX11" s="33">
        <v>0.0</v>
      </c>
      <c r="AY11" s="32">
        <f>+AX11*'IN11'!$M11</f>
        <v>0</v>
      </c>
      <c r="AZ11" s="30"/>
      <c r="BA11" s="34"/>
      <c r="BB11" s="31">
        <v>0.0</v>
      </c>
      <c r="BC11" s="32">
        <f>+BB11*'IN11'!$K11</f>
        <v>0</v>
      </c>
      <c r="BD11" s="31">
        <v>0.0</v>
      </c>
      <c r="BE11" s="34" t="s">
        <v>39</v>
      </c>
      <c r="BF11" s="31"/>
      <c r="BG11" s="34"/>
      <c r="BH11" s="33">
        <v>0.0</v>
      </c>
      <c r="BI11" s="32">
        <f>+BH11*'IN11'!$M11</f>
        <v>0</v>
      </c>
      <c r="BJ11" s="30"/>
      <c r="BK11" s="36">
        <f>'IN11'!$T11-AT11-BD11-AJ11</f>
        <v>0</v>
      </c>
      <c r="BL11" s="77">
        <f>'IN11'!$Q11-AH11-AR11-BB11</f>
        <v>0</v>
      </c>
    </row>
    <row r="12" ht="21.75" customHeight="1">
      <c r="A12" s="59"/>
      <c r="B12" s="91"/>
      <c r="C12" s="92" t="s">
        <v>41</v>
      </c>
      <c r="D12" s="93"/>
      <c r="E12" s="93"/>
      <c r="F12" s="93"/>
      <c r="G12" s="93"/>
      <c r="H12" s="93"/>
      <c r="I12" s="93"/>
      <c r="J12" s="93"/>
      <c r="K12" s="94">
        <f>SUBTOTAL(109,'IN11'!$K$3:$K$11)</f>
        <v>107263.44</v>
      </c>
      <c r="L12" s="93"/>
      <c r="M12" s="95">
        <f>SUBTOTAL(109,'IN11'!$M$3:$M$11)</f>
        <v>77447</v>
      </c>
      <c r="N12" s="93"/>
      <c r="O12" s="93"/>
      <c r="P12" s="94">
        <f>SUBTOTAL(109,'IN11'!$P$3:$P$11)</f>
        <v>-49.44</v>
      </c>
      <c r="Q12" s="93"/>
      <c r="R12" s="94">
        <f>SUBTOTAL(109,'IN11'!$R$3:$R$11)</f>
        <v>0</v>
      </c>
      <c r="S12" s="94"/>
      <c r="T12" s="93"/>
      <c r="U12" s="93"/>
      <c r="V12" s="93"/>
      <c r="W12" s="93"/>
      <c r="X12" s="96"/>
      <c r="Y12" s="97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98"/>
    </row>
    <row r="13" ht="14.2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90"/>
    </row>
    <row r="14" ht="14.2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46">
        <f>+(P14+R14)/'IN11'!$K$12</f>
        <v>-0.0004609212608</v>
      </c>
      <c r="L14" s="74"/>
      <c r="M14" s="74"/>
      <c r="N14" s="74"/>
      <c r="O14" s="74"/>
      <c r="P14" s="47">
        <f>+SUM('IN11'!$P$3:$P$11)-SUM(AY3:AY11)-SUM(BI3:BJ11)</f>
        <v>-49.44</v>
      </c>
      <c r="Q14" s="74"/>
      <c r="R14" s="47">
        <f>+SUM('IN11'!$R$3:$R$11)-SUM(AS3:AS11)-SUM(BC3:BC11)-SUM(AD3:AD11)</f>
        <v>0</v>
      </c>
      <c r="S14" s="47"/>
      <c r="T14" s="48">
        <f>SUMPRODUCT(T3:T11,K3:K11)/SUM(K3:K11)</f>
        <v>0.15</v>
      </c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90"/>
    </row>
    <row r="15" ht="14.25" customHeight="1">
      <c r="A15" s="74"/>
      <c r="B15" s="74"/>
      <c r="C15" s="74"/>
      <c r="D15" s="130" t="s">
        <v>198</v>
      </c>
      <c r="E15" s="131">
        <v>290.48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49">
        <f>+P14/'IN11'!$P$12</f>
        <v>1</v>
      </c>
      <c r="Q15" s="74"/>
      <c r="R15" s="56" t="str">
        <f>+R14/'IN11'!$R$12</f>
        <v>#DIV/0!</v>
      </c>
      <c r="S15" s="49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90"/>
    </row>
    <row r="16" ht="14.2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90"/>
    </row>
    <row r="17" ht="14.2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99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90"/>
    </row>
    <row r="18" ht="14.2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90"/>
    </row>
    <row r="19" ht="14.2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90"/>
    </row>
    <row r="20" ht="14.2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90"/>
    </row>
    <row r="21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90"/>
    </row>
    <row r="22" ht="14.2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90"/>
    </row>
    <row r="23" ht="14.2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90"/>
    </row>
    <row r="24" ht="14.2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90"/>
    </row>
    <row r="25" ht="14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90"/>
    </row>
    <row r="26" ht="14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90"/>
    </row>
    <row r="27" ht="14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90"/>
    </row>
    <row r="28" ht="14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90"/>
    </row>
    <row r="29" ht="14.2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90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90"/>
    </row>
    <row r="31" ht="14.2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90"/>
    </row>
    <row r="32" ht="14.2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90"/>
    </row>
    <row r="33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90"/>
    </row>
    <row r="34" ht="14.2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90"/>
    </row>
    <row r="35" ht="14.2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90"/>
    </row>
    <row r="36" ht="14.2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90"/>
    </row>
    <row r="37" ht="14.2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90"/>
    </row>
    <row r="38" ht="14.2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90"/>
    </row>
    <row r="39" ht="14.2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90"/>
    </row>
    <row r="40" ht="14.2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90"/>
    </row>
    <row r="41" ht="14.2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90"/>
    </row>
    <row r="42" ht="14.2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90"/>
    </row>
    <row r="43" ht="14.2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90"/>
    </row>
    <row r="44" ht="14.2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90"/>
    </row>
    <row r="45" ht="14.2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90"/>
    </row>
    <row r="4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90"/>
    </row>
    <row r="47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90"/>
    </row>
    <row r="48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90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90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90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90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90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90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90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90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90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90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90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90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90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90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90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90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90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90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90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90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90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90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90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90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90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90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90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90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90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90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90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90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90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90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90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90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90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90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90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90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90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90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90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90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90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90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90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90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90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90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90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90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90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90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90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90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90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90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90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90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90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90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90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90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90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90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90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90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90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90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90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90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90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90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90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90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90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90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90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90"/>
    </row>
    <row r="128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90"/>
    </row>
    <row r="129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90"/>
    </row>
    <row r="130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90"/>
    </row>
    <row r="131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90"/>
    </row>
    <row r="132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90"/>
    </row>
    <row r="133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90"/>
    </row>
    <row r="134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90"/>
    </row>
    <row r="135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90"/>
    </row>
    <row r="13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90"/>
    </row>
    <row r="137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90"/>
    </row>
    <row r="138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90"/>
    </row>
    <row r="139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90"/>
    </row>
    <row r="140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90"/>
    </row>
    <row r="141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90"/>
    </row>
    <row r="142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90"/>
    </row>
    <row r="143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90"/>
    </row>
    <row r="144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90"/>
    </row>
    <row r="145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90"/>
    </row>
    <row r="14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90"/>
    </row>
    <row r="147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90"/>
    </row>
    <row r="148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90"/>
    </row>
    <row r="149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90"/>
    </row>
    <row r="150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90"/>
    </row>
    <row r="151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90"/>
    </row>
    <row r="152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90"/>
    </row>
    <row r="153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90"/>
    </row>
    <row r="154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90"/>
    </row>
    <row r="155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90"/>
    </row>
    <row r="15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90"/>
    </row>
    <row r="157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90"/>
    </row>
    <row r="158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90"/>
    </row>
    <row r="159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90"/>
    </row>
    <row r="160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90"/>
    </row>
    <row r="161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90"/>
    </row>
    <row r="162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90"/>
    </row>
    <row r="163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90"/>
    </row>
    <row r="164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90"/>
    </row>
    <row r="165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90"/>
    </row>
    <row r="16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90"/>
    </row>
    <row r="167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90"/>
    </row>
    <row r="168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90"/>
    </row>
    <row r="169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90"/>
    </row>
    <row r="170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90"/>
    </row>
    <row r="171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90"/>
    </row>
    <row r="172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90"/>
    </row>
    <row r="173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90"/>
    </row>
    <row r="174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90"/>
    </row>
    <row r="175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90"/>
    </row>
    <row r="17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90"/>
    </row>
    <row r="177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90"/>
    </row>
    <row r="178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90"/>
    </row>
    <row r="179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90"/>
    </row>
    <row r="180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90"/>
    </row>
    <row r="181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90"/>
    </row>
    <row r="182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90"/>
    </row>
    <row r="183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90"/>
    </row>
    <row r="184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90"/>
    </row>
    <row r="185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90"/>
    </row>
    <row r="18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90"/>
    </row>
    <row r="187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90"/>
    </row>
    <row r="188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90"/>
    </row>
    <row r="189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90"/>
    </row>
    <row r="190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90"/>
    </row>
    <row r="191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90"/>
    </row>
    <row r="192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90"/>
    </row>
    <row r="193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90"/>
    </row>
    <row r="194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90"/>
    </row>
    <row r="195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90"/>
    </row>
    <row r="19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90"/>
    </row>
    <row r="197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90"/>
    </row>
    <row r="198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90"/>
    </row>
    <row r="199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90"/>
    </row>
    <row r="200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90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90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90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90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90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90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90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90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90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90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90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90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90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90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90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90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90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90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90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90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90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90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90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90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90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90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90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90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90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90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90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90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90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90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90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90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90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90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90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90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90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90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90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90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90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90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90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90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90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90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90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90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90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90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90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90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90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90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90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90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90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90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90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90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90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90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90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90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90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90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90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90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90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90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90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90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90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90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90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90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90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90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90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90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90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90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90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90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90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90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90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90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90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90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90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90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90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90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90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90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90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90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90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90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90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90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90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90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90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90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90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90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90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90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90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90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90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90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90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90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90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90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90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90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90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90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90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90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90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90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90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90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90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90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90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90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90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90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90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90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90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90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90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90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90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90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90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90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90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90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90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90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90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90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90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90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90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90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90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90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90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90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90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90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90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90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90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90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90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90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90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90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90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90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90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90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90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90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90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90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90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90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90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90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90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90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90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90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90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90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90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90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90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90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90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90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90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90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90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90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90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90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90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90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90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90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90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90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90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90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90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90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90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90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90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90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90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90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90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90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90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90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90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90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90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90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90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90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90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90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90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90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90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90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90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90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90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90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90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90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90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90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90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90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90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90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90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90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90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90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90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90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90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90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90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90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90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90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90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90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90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90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90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90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90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90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90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90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90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90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90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90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90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90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90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90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90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90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90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90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90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90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90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90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90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90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90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90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90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90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90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90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90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90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90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90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90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90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90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90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90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90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90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90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90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90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90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90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90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90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90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90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90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90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90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90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90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90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90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90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90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90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90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90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90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90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90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90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90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90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90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90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90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90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90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90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90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90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90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90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90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90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90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90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90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90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90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90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90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90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90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90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90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90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90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90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90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90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90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90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90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90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90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90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90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90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90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90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90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90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90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90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90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90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90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90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90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90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90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90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90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90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90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90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90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90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90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90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90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90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90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90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90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90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90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90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90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90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90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90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90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90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90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90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90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90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90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90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90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90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90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90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90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90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90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90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90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90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90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90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90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90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90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90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90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90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90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90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90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90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90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90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90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90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90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90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90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90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90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90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90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90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90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90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90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90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90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90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90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90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90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90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90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90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90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90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90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90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90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90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90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90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90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90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90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90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90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90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90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90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90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90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90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90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90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90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90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90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90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90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90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90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90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90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90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90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90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90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90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90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90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90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90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90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90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90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90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90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90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90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90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90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90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90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90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90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90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90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90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90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90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90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90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90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90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90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90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90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90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90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90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90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90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90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90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90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90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90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90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90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90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90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90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90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90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90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90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90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90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90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90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90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90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90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90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90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90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90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90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90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90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90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90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90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90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90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90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90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90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90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90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90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90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90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90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90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90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90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90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90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90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90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90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90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90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90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90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90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90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90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90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90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90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90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90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90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90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90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90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90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90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90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90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90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90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90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90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90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90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90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90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90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90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90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90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90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90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90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90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90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90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90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90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90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90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90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90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90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90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90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90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90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90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90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90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90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90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90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90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90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90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90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90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90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90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90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90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90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90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90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90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90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90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90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90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90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90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90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90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90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90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90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90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90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90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90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90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90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90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90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90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90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90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90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90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90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90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90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90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90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90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90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90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90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90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90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90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90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90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90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90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90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90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90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90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90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90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90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90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90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90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90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90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90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90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90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90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90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90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90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90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90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90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90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90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90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90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90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90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90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90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90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90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90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90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90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90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90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90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90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90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90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90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90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90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90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90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90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90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90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90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90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90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90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90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90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90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90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90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90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90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90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90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90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90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90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90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90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90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90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90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90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90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90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90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90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90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90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90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90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90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90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90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90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90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90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90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90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90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90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90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90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90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90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90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90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90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90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90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90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90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90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90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90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90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90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90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90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90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90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90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90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90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90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90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90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90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90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90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90"/>
    </row>
    <row r="1000" ht="14.2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90"/>
    </row>
  </sheetData>
  <mergeCells count="4">
    <mergeCell ref="AH1:AO1"/>
    <mergeCell ref="AR1:AY1"/>
    <mergeCell ref="BB1:BI1"/>
    <mergeCell ref="BK1:BL1"/>
  </mergeCells>
  <conditionalFormatting sqref="BK3:B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2021-10-25T21:44:35Z</dcterms:created>
  <dc:creator>CASA</dc:creator>
</cp:coreProperties>
</file>