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esktop\Data_Analysis\Data_Models\"/>
    </mc:Choice>
  </mc:AlternateContent>
  <xr:revisionPtr revIDLastSave="0" documentId="13_ncr:1_{72B144FA-C265-4A88-86F0-AD54F96B5EB9}" xr6:coauthVersionLast="47" xr6:coauthVersionMax="47" xr10:uidLastSave="{00000000-0000-0000-0000-000000000000}"/>
  <bookViews>
    <workbookView xWindow="-120" yWindow="-120" windowWidth="20730" windowHeight="11310" firstSheet="4" activeTab="8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Visualization" sheetId="3" r:id="rId7"/>
    <sheet name="08-Story_Telling" sheetId="8" r:id="rId8"/>
    <sheet name="QRODES" sheetId="13" r:id="rId9"/>
  </sheets>
  <definedNames>
    <definedName name="_xlchart.v1.0" hidden="1">'01-Budget'!$D$1</definedName>
    <definedName name="_xlchart.v1.1" hidden="1">'01-Budget'!$D$2:$D$37</definedName>
    <definedName name="_xlchart.v1.2" hidden="1">'01-Budget'!$A$2:$A$38</definedName>
    <definedName name="_xlchart.v1.3" hidden="1">'01-Budget'!$D$1</definedName>
    <definedName name="_xlchart.v1.4" hidden="1">'01-Budget'!$D$2:$D$38</definedName>
    <definedName name="_xlchart.v1.5" hidden="1">'01-Budget'!$C$1</definedName>
    <definedName name="_xlchart.v1.6" hidden="1">'01-Budget'!$C$2:$C$38</definedName>
    <definedName name="_xlchart.v1.7" hidden="1">'01-Budget'!$C$1</definedName>
    <definedName name="_xlchart.v1.8" hidden="1">'01-Budget'!$C$2:$C$37</definedName>
  </definedNames>
  <calcPr calcId="181029"/>
  <pivotCaches>
    <pivotCache cacheId="2" r:id="rId10"/>
    <pivotCache cacheId="5" r:id="rId11"/>
    <pivotCache cacheId="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3" l="1"/>
  <c r="B16" i="13"/>
  <c r="B14" i="13"/>
  <c r="B13" i="13"/>
  <c r="C9" i="13"/>
  <c r="B9" i="13"/>
  <c r="C35" i="11" l="1"/>
  <c r="C36" i="11"/>
  <c r="C8" i="11"/>
  <c r="D44" i="1" a="1"/>
  <c r="D44" i="1" s="1"/>
  <c r="B37" i="11"/>
  <c r="E37" i="11"/>
  <c r="D46" i="1" l="1"/>
  <c r="D45" i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1" i="8"/>
  <c r="A2" i="8"/>
  <c r="B1" i="8"/>
  <c r="B2" i="8"/>
  <c r="B3" i="3"/>
  <c r="B2" i="3"/>
  <c r="D67" i="2"/>
  <c r="D5" i="11" l="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3" i="8"/>
  <c r="A3" i="8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2" i="2" l="1"/>
  <c r="C33" i="2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<sst xmlns="http://schemas.openxmlformats.org/spreadsheetml/2006/main" count="381" uniqueCount="254">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</sst>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6"/>
                <c:pt idx="0">
                  <c:v>أغسطس 23</c:v>
                </c:pt>
                <c:pt idx="1">
                  <c:v>إبريل 24</c:v>
                </c:pt>
                <c:pt idx="2">
                  <c:v>مايو 24</c:v>
                </c:pt>
                <c:pt idx="3">
                  <c:v>يونيو 24</c:v>
                </c:pt>
                <c:pt idx="4">
                  <c:v>يوليو 24</c:v>
                </c:pt>
                <c:pt idx="5">
                  <c:v>أغسطس 24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6"/>
                <c:pt idx="0">
                  <c:v>112600</c:v>
                </c:pt>
                <c:pt idx="1">
                  <c:v>117700</c:v>
                </c:pt>
                <c:pt idx="2">
                  <c:v>114850</c:v>
                </c:pt>
                <c:pt idx="3">
                  <c:v>136500</c:v>
                </c:pt>
                <c:pt idx="4">
                  <c:v>138150</c:v>
                </c:pt>
                <c:pt idx="5">
                  <c:v>151800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454000</c:v>
                </c:pt>
                <c:pt idx="1">
                  <c:v>533000</c:v>
                </c:pt>
                <c:pt idx="2">
                  <c:v>533000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2024</c:v>
                </c:pt>
                <c:pt idx="3">
                  <c:v>2024</c:v>
                </c:pt>
                <c:pt idx="4">
                  <c:v>2024</c:v>
                </c:pt>
                <c:pt idx="5">
                  <c:v>2024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6"/>
                <c:pt idx="0">
                  <c:v>68550</c:v>
                </c:pt>
                <c:pt idx="1">
                  <c:v>114850</c:v>
                </c:pt>
                <c:pt idx="2">
                  <c:v>136500</c:v>
                </c:pt>
                <c:pt idx="3">
                  <c:v>138150</c:v>
                </c:pt>
                <c:pt idx="4">
                  <c:v>151800</c:v>
                </c:pt>
                <c:pt idx="5">
                  <c:v>107750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_xlchart.v1.5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_xlchart.v1.7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_xlchart.v1.4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_xlchart.v1.3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_xlchart.v1.0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9524</xdr:rowOff>
    </xdr:from>
    <xdr:to>
      <xdr:col>1</xdr:col>
      <xdr:colOff>1000125</xdr:colOff>
      <xdr:row>2</xdr:row>
      <xdr:rowOff>704849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294212964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2610" maxValue="198560"/>
    </cacheField>
    <cacheField name="Revenue" numFmtId="0">
      <sharedItems containsSemiMixedTypes="0" containsString="0" containsNumber="1" containsInteger="1" minValue="30000" maxValue="80000"/>
    </cacheField>
    <cacheField name="بونس" numFmtId="0">
      <sharedItems containsSemiMixedTypes="0" containsString="0" containsNumber="1" containsInteger="1" minValue="-800" maxValue="0"/>
    </cacheField>
    <cacheField name="جمعيات" numFmtId="0">
      <sharedItems containsString="0" containsBlank="1" containsNumber="1" containsInteger="1" minValue="-4000" maxValue="20000"/>
    </cacheField>
    <cacheField name="الزكاة" numFmtId="0">
      <sharedItems containsString="0" containsBlank="1" containsNumber="1" containsInteger="1" minValue="-8000" maxValue="-8000"/>
    </cacheField>
    <cacheField name="رواتب" numFmtId="0">
      <sharedItems containsSemiMixedTypes="0" containsString="0" containsNumber="1" containsInteger="1" minValue="-4500" maxValue="-3500"/>
    </cacheField>
    <cacheField name="صيانة" numFmtId="0">
      <sharedItems containsSemiMixedTypes="0" containsString="0" containsNumber="1" containsInteger="1" minValue="-200" maxValue="-200"/>
    </cacheField>
    <cacheField name="بضاعة" numFmtId="0">
      <sharedItems containsString="0" containsBlank="1" containsNumber="1" containsInteger="1" minValue="-60000" maxValue="-20000"/>
    </cacheField>
    <cacheField name="مصروفات البيت" numFmtId="0">
      <sharedItems containsSemiMixedTypes="0" containsString="0" containsNumber="1" containsInteger="1" minValue="-15000" maxValue="-6500"/>
    </cacheField>
    <cacheField name="تنظيف" numFmtId="0">
      <sharedItems containsSemiMixedTypes="0" containsString="0" containsNumber="1" containsInteger="1" minValue="-400" maxValue="-400"/>
    </cacheField>
    <cacheField name="أدوية" numFmtId="0">
      <sharedItems containsSemiMixedTypes="0" containsString="0" containsNumber="1" containsInteger="1" minValue="-500" maxValue="-500"/>
    </cacheField>
    <cacheField name="نادي" numFmtId="0">
      <sharedItems containsString="0" containsBlank="1" containsNumber="1" containsInteger="1" minValue="-1200" maxValue="-1200"/>
    </cacheField>
    <cacheField name="ملابس" numFmtId="0">
      <sharedItems containsString="0" containsBlank="1" containsNumber="1" containsInteger="1" minValue="-4500" maxValue="-4500"/>
    </cacheField>
    <cacheField name="مدارس" numFmtId="0">
      <sharedItems containsString="0" containsBlank="1" containsNumber="1" containsInteger="1" minValue="-40000" maxValue="-8000"/>
    </cacheField>
    <cacheField name="دروس" numFmtId="0">
      <sharedItems containsString="0" containsBlank="1" containsNumber="1" containsInteger="1" minValue="-3000" maxValue="0"/>
    </cacheField>
    <cacheField name="إنترنت" numFmtId="0">
      <sharedItems containsSemiMixedTypes="0" containsString="0" containsNumber="1" containsInteger="1" minValue="-500" maxValue="-250"/>
    </cacheField>
    <cacheField name="كهرباء" numFmtId="0">
      <sharedItems containsSemiMixedTypes="0" containsString="0" containsNumber="1" containsInteger="1" minValue="-1000" maxValue="-400"/>
    </cacheField>
    <cacheField name="غاز" numFmtId="0">
      <sharedItems containsSemiMixedTypes="0" containsString="0" containsNumber="1" containsInteger="1" minValue="-100" maxValue="-100"/>
    </cacheField>
    <cacheField name="نثريات" numFmtId="0">
      <sharedItems containsString="0" containsBlank="1" containsNumber="1" containsInteger="1" minValue="-1500" maxValue="-1000"/>
    </cacheField>
    <cacheField name="بنزين" numFmtId="0">
      <sharedItems containsSemiMixedTypes="0" containsString="0" containsNumber="1" containsInteger="1" minValue="-750" maxValue="-600"/>
    </cacheField>
    <cacheField name="رصيد" numFmtId="0">
      <sharedItems containsSemiMixedTypes="0" containsString="0" containsNumber="1" containsInteger="1" minValue="62610" maxValue="205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40000"/>
    <n v="-40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2200"/>
  </r>
  <r>
    <x v="0"/>
    <s v="مايو 22"/>
    <n v="722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840"/>
  </r>
  <r>
    <x v="0"/>
    <s v="يونيو 22"/>
    <n v="91840"/>
    <n v="40000"/>
    <n v="-40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90490"/>
  </r>
  <r>
    <x v="0"/>
    <s v="يوليو 22"/>
    <n v="904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4110"/>
  </r>
  <r>
    <x v="0"/>
    <s v="أغسطس 22"/>
    <n v="104110"/>
    <n v="40000"/>
    <n v="-40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3060"/>
  </r>
  <r>
    <x v="0"/>
    <s v="سبتمبر 22"/>
    <n v="730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2610"/>
  </r>
  <r>
    <x v="0"/>
    <s v="أكتوبر 22"/>
    <n v="626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1860"/>
  </r>
  <r>
    <x v="0"/>
    <s v="نوفمبر 22"/>
    <n v="101860"/>
    <n v="45000"/>
    <n v="-450"/>
    <m/>
    <m/>
    <n v="-3500"/>
    <n v="-200"/>
    <m/>
    <n v="-10000"/>
    <n v="-400"/>
    <n v="-500"/>
    <m/>
    <m/>
    <m/>
    <n v="-3000"/>
    <n v="-500"/>
    <n v="-1000"/>
    <n v="-100"/>
    <m/>
    <n v="-750"/>
    <n v="126460"/>
  </r>
  <r>
    <x v="0"/>
    <s v="ديسمبر 22"/>
    <n v="126460"/>
    <n v="45000"/>
    <n v="-45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26560"/>
  </r>
  <r>
    <x v="1"/>
    <s v="يناير 23"/>
    <n v="12656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35610"/>
  </r>
  <r>
    <x v="1"/>
    <s v="فبراير 23"/>
    <n v="13561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104160"/>
  </r>
  <r>
    <x v="1"/>
    <s v="مارس 23"/>
    <n v="10416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110210"/>
  </r>
  <r>
    <x v="1"/>
    <s v="إبريل 23"/>
    <n v="110210"/>
    <n v="40000"/>
    <n v="-40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104360"/>
  </r>
  <r>
    <x v="1"/>
    <s v="مايو 23"/>
    <n v="104360"/>
    <n v="40000"/>
    <n v="-400"/>
    <m/>
    <m/>
    <n v="-4500"/>
    <n v="-200"/>
    <m/>
    <n v="-10000"/>
    <n v="-400"/>
    <n v="-500"/>
    <m/>
    <m/>
    <m/>
    <n v="-3000"/>
    <n v="-500"/>
    <n v="-1000"/>
    <n v="-100"/>
    <m/>
    <n v="-750"/>
    <n v="123010"/>
  </r>
  <r>
    <x v="1"/>
    <s v="يونيو 23"/>
    <n v="123010"/>
    <n v="40000"/>
    <n v="-400"/>
    <m/>
    <m/>
    <n v="-4500"/>
    <n v="-200"/>
    <n v="-20000"/>
    <n v="-10000"/>
    <n v="-400"/>
    <n v="-500"/>
    <m/>
    <m/>
    <m/>
    <n v="-3000"/>
    <n v="-500"/>
    <n v="-1000"/>
    <n v="-100"/>
    <m/>
    <n v="-750"/>
    <n v="121660"/>
  </r>
  <r>
    <x v="1"/>
    <s v="يوليو 23"/>
    <n v="12166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35310"/>
  </r>
  <r>
    <x v="1"/>
    <s v="أغسطس 23"/>
    <n v="13531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91260"/>
  </r>
  <r>
    <x v="1"/>
    <s v="سبتمبر 23"/>
    <n v="9126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82810"/>
  </r>
  <r>
    <x v="1"/>
    <s v="أكتوبر 23"/>
    <n v="8281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24060"/>
  </r>
  <r>
    <x v="1"/>
    <s v="نوفمبر 23"/>
    <n v="12406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50660"/>
  </r>
  <r>
    <x v="1"/>
    <s v="ديسمبر 23"/>
    <n v="15066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32760"/>
  </r>
  <r>
    <x v="2"/>
    <s v="يناير 24"/>
    <n v="13276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44810"/>
  </r>
  <r>
    <x v="2"/>
    <s v="فبراير 24"/>
    <n v="14481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26360"/>
  </r>
  <r>
    <x v="2"/>
    <s v="مارس 24"/>
    <n v="12636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40410"/>
  </r>
  <r>
    <x v="2"/>
    <s v="إبريل 24"/>
    <n v="14041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37560"/>
  </r>
  <r>
    <x v="2"/>
    <s v="مايو 24"/>
    <n v="13756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59210"/>
  </r>
  <r>
    <x v="2"/>
    <s v="يونيو 24"/>
    <n v="15921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60860"/>
  </r>
  <r>
    <x v="2"/>
    <s v="يوليو 24"/>
    <n v="16086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74510"/>
  </r>
  <r>
    <x v="2"/>
    <s v="أغسطس 24"/>
    <n v="17451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30460"/>
  </r>
  <r>
    <x v="2"/>
    <s v="سبتمبر 24"/>
    <n v="13046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122010"/>
  </r>
  <r>
    <x v="2"/>
    <s v="أكتوبر 24"/>
    <n v="12201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63260"/>
  </r>
  <r>
    <x v="2"/>
    <s v="نوفمبر 24"/>
    <n v="16326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89860"/>
  </r>
  <r>
    <x v="2"/>
    <s v="ديسمبر 24"/>
    <n v="18986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91960"/>
  </r>
  <r>
    <x v="3"/>
    <s v="يناير 25"/>
    <n v="19196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98560"/>
  </r>
  <r>
    <x v="3"/>
    <s v="فبراير 25"/>
    <n v="19856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20516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1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86" dataDxfId="85">
  <autoFilter ref="A1:W37" xr:uid="{3312BD19-C58D-44C9-9081-35E47D6BEE91}">
    <filterColumn colId="3">
      <filters>
        <filter val="40000"/>
      </filters>
    </filterColumn>
  </autoFilter>
  <tableColumns count="23">
    <tableColumn id="24" xr3:uid="{F923AF45-9D46-4D18-B925-38B8BEB86059}" name="Year" dataDxfId="84" totalsRowDxfId="46"/>
    <tableColumn id="1" xr3:uid="{8EBBE7C2-C046-4B4A-B640-ED5DBC962B6F}" name="Month" totalsRowFunction="count" dataDxfId="83" totalsRowDxfId="45"/>
    <tableColumn id="2" xr3:uid="{8A63691D-8589-42E7-A686-3BD5BB74A8B1}" name="Bank_Balance" totalsRowFunction="max" dataDxfId="82" totalsRowDxfId="44"/>
    <tableColumn id="5" xr3:uid="{1203E385-0896-49BE-86F3-C5477688602A}" name="Revenue" totalsRowFunction="average" dataDxfId="81" totalsRowDxfId="43"/>
    <tableColumn id="16" xr3:uid="{508C90CE-22D3-4800-8230-DA9F8D2CA19B}" name="Bonus" totalsRowFunction="average" dataDxfId="80" totalsRowDxfId="42">
      <calculatedColumnFormula>IF(Budget_Table[[#This Row],[Revenue]]&gt;39999,Budget_Table[[#This Row],[Revenue]]*-0.01,0)</calculatedColumnFormula>
    </tableColumn>
    <tableColumn id="14" xr3:uid="{73A5A091-CE88-421D-B76E-51199219B2B8}" name="Gammiat" dataDxfId="79" totalsRowDxfId="41"/>
    <tableColumn id="23" xr3:uid="{8B037BAA-9974-45EB-87C6-912132963841}" name="ZAKAT" dataDxfId="78" totalsRowDxfId="40"/>
    <tableColumn id="3" xr3:uid="{4268231F-3502-48F5-9ECC-1EF1B54B200D}" name="Salaries" totalsRowFunction="sum" dataDxfId="77" totalsRowDxfId="39"/>
    <tableColumn id="4" xr3:uid="{B4D2DED4-25E4-4438-BCAA-3CAEBD7F2E68}" name="Maint" totalsRowFunction="sum" dataDxfId="76" totalsRowDxfId="38"/>
    <tableColumn id="6" xr3:uid="{66310BEE-AE75-45F0-B222-7003746C065A}" name="Stock" totalsRowFunction="sum" dataDxfId="75" totalsRowDxfId="37"/>
    <tableColumn id="7" xr3:uid="{0D7FFC00-3FC9-484D-A5E1-85ECA7D816E7}" name="Home_Expenses" totalsRowFunction="sum" dataDxfId="74" totalsRowDxfId="36"/>
    <tableColumn id="19" xr3:uid="{D0F0DF57-5B43-4740-831F-228734FC7DE7}" name="Cleanind" dataDxfId="73" totalsRowDxfId="35"/>
    <tableColumn id="18" xr3:uid="{036C41B7-0FB1-43D6-9089-3A790919B056}" name="Medicines" dataDxfId="72" totalsRowDxfId="34"/>
    <tableColumn id="22" xr3:uid="{6F9E872C-9774-4953-B865-B1AAEEDC7EBB}" name="Club" dataDxfId="71" totalsRowDxfId="33"/>
    <tableColumn id="17" xr3:uid="{ED175497-748B-40EC-B0AF-DE5405F441D1}" name="Cloths" totalsRowFunction="average" dataDxfId="70" totalsRowDxfId="32">
      <calculatedColumnFormula>-1500*3</calculatedColumnFormula>
    </tableColumn>
    <tableColumn id="12" xr3:uid="{257E32F4-CFAD-49C5-A482-67A4E94CC271}" name="Schools" totalsRowFunction="sum" dataDxfId="69" totalsRowDxfId="31"/>
    <tableColumn id="13" xr3:uid="{406538B9-50A6-4920-BC9A-8CFF81111415}" name="Education" totalsRowFunction="sum" dataDxfId="68" totalsRowDxfId="30"/>
    <tableColumn id="15" xr3:uid="{96F05650-A0B8-48FD-9FF2-0CF2D042920F}" name="Internet" totalsRowFunction="sum" dataDxfId="67" totalsRowDxfId="29"/>
    <tableColumn id="8" xr3:uid="{95C77D14-0A76-4D03-A378-9A2F9589D3A9}" name="Electric" totalsRowFunction="sum" dataDxfId="66" totalsRowDxfId="28"/>
    <tableColumn id="9" xr3:uid="{8B1308FF-6556-45E1-B5DF-82DBE6BD17DD}" name="Gas" totalsRowFunction="sum" dataDxfId="65" totalsRowDxfId="27"/>
    <tableColumn id="21" xr3:uid="{8C97B4B6-F32B-4BEB-96DE-ABF8666A8064}" name="Add_Expenses" dataDxfId="64" totalsRowDxfId="26"/>
    <tableColumn id="10" xr3:uid="{3232CB77-E33A-4499-B61C-DE4C55BD1427}" name="Fuel" totalsRowFunction="sum" dataDxfId="63" totalsRowDxfId="25"/>
    <tableColumn id="11" xr3:uid="{49E26DD5-7DCC-4DE2-9A44-D49E5EA1A831}" name="Balance" totalsRowFunction="max" dataDxfId="62" totalsRowDxfId="24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61" dataDxfId="60">
  <autoFilter ref="A1:D65" xr:uid="{C3265939-9DDE-49D0-B16D-992584708B59}"/>
  <tableColumns count="4">
    <tableColumn id="1" xr3:uid="{C1615512-B305-443E-B90D-B937DDC12AAD}" name="Date" dataDxfId="59"/>
    <tableColumn id="4" xr3:uid="{CD51677C-1FFD-4666-8219-66C9FA06991E}" name="Item" dataDxfId="58"/>
    <tableColumn id="2" xr3:uid="{0763EF00-2B55-43F7-ABF4-D1736C803D76}" name="Item_Val" dataDxfId="57"/>
    <tableColumn id="3" xr3:uid="{48268654-5DAF-481F-8F79-BFA62E4DE8CF}" name="Growth" dataDxfId="56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5" totalsRowShown="0" headerRowDxfId="51" dataDxfId="50">
  <autoFilter ref="A1:F15" xr:uid="{295D201E-D7C4-4A70-B04C-58DAFE9F33CA}"/>
  <tableColumns count="6">
    <tableColumn id="1" xr3:uid="{2BB46849-9F9D-4DF6-A2B9-97B67F7EBBCE}" name="Attribute" dataDxfId="54"/>
    <tableColumn id="5" xr3:uid="{D3B47D54-C984-4A64-81BD-BFB3E291E849}" name="Object" dataDxfId="48"/>
    <tableColumn id="4" xr3:uid="{C0CFD872-AE2C-4A70-ADCE-553B5A5141BA}" name="Attribute_Desc" dataDxfId="49"/>
    <tableColumn id="2" xr3:uid="{0414412C-1674-4CB5-BC78-E617BCDAADBC}" name="Question" dataDxfId="53"/>
    <tableColumn id="6" xr3:uid="{7E7A64D1-692D-49BD-B53A-18EFBB427A10}" name="Answer Approach" dataDxfId="47"/>
    <tableColumn id="3" xr3:uid="{A422447F-2544-4757-8822-5241B7C0C8B4}" name="Type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55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23" dataDxfId="22">
  <autoFilter ref="A1:E36" xr:uid="{08D949C8-7183-46B8-B8DE-C8500CEA663F}"/>
  <tableColumns count="5">
    <tableColumn id="1" xr3:uid="{3DE165E8-C653-49B1-B9FF-7DF40D0C7678}" name="Measurements Types" totalsRowLabel="Count" dataDxfId="21" totalsRowDxfId="16"/>
    <tableColumn id="2" xr3:uid="{24E7BC82-A5E3-4B02-AB56-BCA40829095C}" name="Measurement" totalsRowFunction="count" dataDxfId="20" totalsRowDxfId="15"/>
    <tableColumn id="3" xr3:uid="{43D487C5-6DD1-4CBA-8692-C9C781D0BAA9}" name="Value" totalsRowFunction="count" dataDxfId="19" totalsRowDxfId="14"/>
    <tableColumn id="4" xr3:uid="{E4F9C1FF-E028-4100-B23F-AD155885FE70}" name="Description" totalsRowFunction="count" dataDxfId="18" totalsRowDxfId="13"/>
    <tableColumn id="5" xr3:uid="{15DB07C0-D3A2-4E9F-8472-87FB97F1E68B}" name="Why We need It" totalsRowFunction="count" dataDxfId="17" totalsRow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" dataDxfId="0">
  <autoFilter ref="A1:C9" xr:uid="{AE0EDD48-DF6B-42AE-AC77-8C772E5BA9E5}"/>
  <tableColumns count="3">
    <tableColumn id="1" xr3:uid="{F09306D3-A1F2-41E1-86DC-67EDFBC18722}" name="Year" dataDxfId="4"/>
    <tableColumn id="2" xr3:uid="{2BC120C4-42A7-4B5F-B780-E61305548892}" name="Generated" dataDxfId="3"/>
    <tableColumn id="3" xr3:uid="{E28AE0CD-4C45-4B53-BFFA-03DDE4A9CBD4}" name="Us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6"/>
  <sheetViews>
    <sheetView topLeftCell="A41" workbookViewId="0">
      <selection activeCell="D46" sqref="D46"/>
    </sheetView>
  </sheetViews>
  <sheetFormatPr defaultRowHeight="15" x14ac:dyDescent="0.25"/>
  <cols>
    <col min="1" max="1" width="11.7109375" customWidth="1"/>
    <col min="2" max="2" width="11.7109375" bestFit="1" customWidth="1"/>
    <col min="3" max="3" width="42.42578125" bestFit="1" customWidth="1"/>
    <col min="4" max="4" width="22.42578125" bestFit="1" customWidth="1"/>
    <col min="5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hidden="1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hidden="1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hidden="1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hidden="1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hidden="1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hidden="1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hidden="1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hidden="1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hidden="1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hidden="1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hidden="1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hidden="1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hidden="1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hidden="1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hidden="1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hidden="1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hidden="1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hidden="1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hidden="1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hidden="1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hidden="1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hidden="1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hidden="1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hidden="1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hidden="1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hidden="1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hidden="1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hidden="1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hidden="1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hidden="1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6</v>
      </c>
      <c r="C38" s="1">
        <f>SUBTOTAL(104,Budget_Table[Bank_Balance])</f>
        <v>151800</v>
      </c>
      <c r="D38" s="1">
        <f>SUBTOTAL(101,Budget_Table[Revenue])</f>
        <v>40000</v>
      </c>
      <c r="E38" s="1">
        <f>SUBTOTAL(101,Budget_Table[Bonus])</f>
        <v>-400</v>
      </c>
      <c r="F38" s="1"/>
      <c r="G38" s="1"/>
      <c r="H38" s="1">
        <f>SUBTOTAL(109,Budget_Table[Salaries])</f>
        <v>-27000</v>
      </c>
      <c r="I38" s="1">
        <f>SUBTOTAL(109,Budget_Table[Maint])</f>
        <v>-1200</v>
      </c>
      <c r="J38" s="1">
        <f>SUBTOTAL(109,Budget_Table[Stock])</f>
        <v>-160000</v>
      </c>
      <c r="K38" s="1">
        <f>SUBTOTAL(109,Budget_Table[Home_Expenses])</f>
        <v>-60000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0</v>
      </c>
      <c r="Q38" s="1">
        <f>SUBTOTAL(109,Budget_Table[Education])</f>
        <v>0</v>
      </c>
      <c r="R38" s="1">
        <f>SUBTOTAL(109,Budget_Table[Internet])</f>
        <v>-3000</v>
      </c>
      <c r="S38" s="1">
        <f>SUBTOTAL(109,Budget_Table[Electric])</f>
        <v>-6000</v>
      </c>
      <c r="T38" s="1">
        <f>SUBTOTAL(109,Budget_Table[Gas])</f>
        <v>-600</v>
      </c>
      <c r="U38" s="1"/>
      <c r="V38" s="1">
        <f>SUBTOTAL(109,Budget_Table[Fuel])</f>
        <v>-4500</v>
      </c>
      <c r="W38" s="1">
        <f>SUBTOTAL(104,Budget_Table[Balance])</f>
        <v>151800</v>
      </c>
    </row>
    <row r="44" spans="1:23" x14ac:dyDescent="0.25">
      <c r="C44" t="s">
        <v>240</v>
      </c>
      <c r="D44">
        <f t="array" ref="D44:D46">_xlfn.MODE.MULT(D2:D37)</f>
        <v>40000</v>
      </c>
    </row>
    <row r="45" spans="1:23" x14ac:dyDescent="0.25">
      <c r="D45">
        <v>45000</v>
      </c>
    </row>
    <row r="46" spans="1:23" x14ac:dyDescent="0.25">
      <c r="D46" t="e">
        <v>#N/A</v>
      </c>
    </row>
  </sheetData>
  <phoneticPr fontId="2" type="noConversion"/>
  <conditionalFormatting sqref="E2:E38 H2:V38 F2:G5 F6 F7:G22">
    <cfRule type="cellIs" dxfId="11" priority="11" operator="lessThan">
      <formula>0</formula>
    </cfRule>
  </conditionalFormatting>
  <conditionalFormatting sqref="W2:W37">
    <cfRule type="top10" dxfId="10" priority="12" percent="1" bottom="1" rank="10"/>
    <cfRule type="top10" dxfId="9" priority="13" percent="1" rank="10"/>
  </conditionalFormatting>
  <conditionalFormatting sqref="C2:C38">
    <cfRule type="cellIs" dxfId="8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16" workbookViewId="0">
      <selection activeCell="C28" sqref="C2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7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5"/>
  <sheetViews>
    <sheetView topLeftCell="A13" workbookViewId="0">
      <selection activeCell="D6" sqref="D6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217</v>
      </c>
      <c r="B7" s="1" t="s">
        <v>225</v>
      </c>
    </row>
    <row r="8" spans="1:6" x14ac:dyDescent="0.25">
      <c r="B8" s="1" t="s">
        <v>225</v>
      </c>
    </row>
    <row r="9" spans="1:6" x14ac:dyDescent="0.25">
      <c r="B9" s="1" t="s">
        <v>225</v>
      </c>
    </row>
    <row r="10" spans="1:6" x14ac:dyDescent="0.25">
      <c r="B10" s="1" t="s">
        <v>225</v>
      </c>
    </row>
    <row r="11" spans="1:6" x14ac:dyDescent="0.25">
      <c r="B11" s="1" t="s">
        <v>225</v>
      </c>
    </row>
    <row r="12" spans="1:6" x14ac:dyDescent="0.25">
      <c r="B12" s="1" t="s">
        <v>225</v>
      </c>
    </row>
    <row r="13" spans="1:6" x14ac:dyDescent="0.25">
      <c r="A13" s="1" t="s">
        <v>221</v>
      </c>
      <c r="B13" s="1" t="s">
        <v>225</v>
      </c>
      <c r="D13" s="1" t="s">
        <v>223</v>
      </c>
    </row>
    <row r="14" spans="1:6" x14ac:dyDescent="0.25">
      <c r="A14" s="1" t="s">
        <v>36</v>
      </c>
      <c r="B14" s="1" t="s">
        <v>226</v>
      </c>
      <c r="D14" s="1" t="s">
        <v>231</v>
      </c>
    </row>
    <row r="15" spans="1:6" x14ac:dyDescent="0.25">
      <c r="A15" s="1" t="s">
        <v>135</v>
      </c>
      <c r="B15" s="1" t="s">
        <v>226</v>
      </c>
      <c r="D15" s="1" t="s">
        <v>232</v>
      </c>
    </row>
  </sheetData>
  <conditionalFormatting sqref="B7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454000</v>
      </c>
    </row>
    <row r="4" spans="1:2" x14ac:dyDescent="0.25">
      <c r="A4" s="8">
        <v>2023</v>
      </c>
      <c r="B4" s="9">
        <v>533000</v>
      </c>
    </row>
    <row r="5" spans="1:2" x14ac:dyDescent="0.25">
      <c r="A5" s="8">
        <v>2024</v>
      </c>
      <c r="B5" s="9">
        <v>533000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1610000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workbookViewId="0">
      <selection activeCell="C8" sqref="C8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>
        <f>_xlfn.MODE.MULT((Budget_Table[Revenue]))</f>
        <v>40000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27657.785980077148</v>
      </c>
      <c r="D32" s="1">
        <f>Budget_Table[[#Totals],[Revenue]]+_xlfn.STDEV.P(Budget_Table[Revenue])</f>
        <v>52342.214019922852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15315.571960154295</v>
      </c>
      <c r="D33" s="1">
        <f>Budget_Table[[#Totals],[Revenue]]+2*_xlfn.STDEV.P(Budget_Table[Revenue])</f>
        <v>64684.428039845705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2973.3579402314426</v>
      </c>
      <c r="D34" s="1">
        <f>Budget_Table[[#Totals],[Revenue]]+3*_xlfn.STDEV.P(Budget_Table[Revenue])</f>
        <v>77026.64205976855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5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A4" sqref="A1:B6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tr">
        <f>CONCATENATE("We Are Expecting to have 
",TEXT(Budget_Table[[#Totals],[Revenue]],"0.0")," As Monthly Revenue")</f>
        <v>We Are Expecting to have 
40000.0 As Monthly Revenue</v>
      </c>
      <c r="B3" s="12">
        <f>Budget_Table[[#Totals],[Revenue]]</f>
        <v>40000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tabSelected="1" topLeftCell="A4" workbookViewId="0">
      <selection activeCell="B19" sqref="B1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07-Visualization</vt:lpstr>
      <vt:lpstr>08-Story_Telling</vt:lpstr>
      <vt:lpstr>QRODES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2022-04-02T20:15:45Z</dcterms:modified>
</cp:coreProperties>
</file>