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"/>
    </mc:Choice>
  </mc:AlternateContent>
  <xr:revisionPtr revIDLastSave="0" documentId="13_ncr:1_{30C62466-8E39-4837-8040-DD9A786FD37B}" xr6:coauthVersionLast="43" xr6:coauthVersionMax="43" xr10:uidLastSave="{00000000-0000-0000-0000-000000000000}"/>
  <bookViews>
    <workbookView xWindow="-120" yWindow="-120" windowWidth="29040" windowHeight="15840" tabRatio="618" activeTab="1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1" l="1"/>
  <c r="B41" i="1"/>
  <c r="A2" i="8" l="1"/>
  <c r="D27" i="1" l="1"/>
  <c r="D29" i="1"/>
  <c r="D25" i="1"/>
  <c r="O28" i="1" l="1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L45" i="5" s="1"/>
  <c r="J18" i="1" s="1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D14" i="1" s="1"/>
  <c r="H14" i="5"/>
  <c r="H22" i="5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Y1" i="1" l="1"/>
  <c r="Y2" i="1"/>
  <c r="Y3" i="1"/>
  <c r="Y4" i="1"/>
  <c r="N44" i="1" s="1"/>
  <c r="P5" i="1" l="1"/>
  <c r="B35" i="1"/>
  <c r="L44" i="1"/>
  <c r="F44" i="1" l="1"/>
  <c r="J44" i="1"/>
  <c r="D39" i="1" l="1"/>
  <c r="B39" i="1" l="1"/>
</calcChain>
</file>

<file path=xl/sharedStrings.xml><?xml version="1.0" encoding="utf-8"?>
<sst xmlns="http://schemas.openxmlformats.org/spreadsheetml/2006/main" count="497" uniqueCount="203">
  <si>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</si>
  <si>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</si>
  <si>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</si>
  <si>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</si>
  <si>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</si>
  <si>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</si>
  <si>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</si>
  <si>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</si>
  <si>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</si>
  <si>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</si>
  <si>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</si>
  <si>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</si>
  <si>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</si>
  <si>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</si>
  <si>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</si>
  <si>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</si>
  <si>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</si>
  <si>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</si>
  <si>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</si>
  <si>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</si>
  <si>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</si>
  <si>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</si>
  <si>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</si>
  <si>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</si>
  <si>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</si>
  <si>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</si>
  <si>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</si>
  <si>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</si>
  <si>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</si>
  <si>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</si>
  <si>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</si>
  <si>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</si>
  <si>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</si>
  <si>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</si>
  <si>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</si>
  <si>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</si>
  <si>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</si>
  <si>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</si>
  <si>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</si>
  <si>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</si>
  <si>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</si>
  <si>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</si>
  <si>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</si>
  <si>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</si>
  <si>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</si>
  <si>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</si>
  <si>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</si>
  <si>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</si>
  <si>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</si>
  <si>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</si>
  <si>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</si>
  <si>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</si>
  <si>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</si>
  <si>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</si>
  <si>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</si>
  <si>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</si>
  <si>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</si>
  <si>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</si>
  <si>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</si>
  <si>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</si>
  <si>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</si>
  <si>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</si>
  <si>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</si>
  <si>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</si>
  <si>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</si>
  <si>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</si>
  <si>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</si>
  <si>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</si>
  <si>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</si>
  <si>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</si>
  <si>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</si>
  <si>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</si>
  <si>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</si>
  <si>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</si>
  <si>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</si>
  <si>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</si>
  <si>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</si>
  <si>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</si>
  <si>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</si>
  <si>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</si>
  <si>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</si>
  <si>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</si>
  <si>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</si>
  <si>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</si>
  <si>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</si>
  <si>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</si>
  <si>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</si>
  <si>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</si>
  <si>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</si>
  <si>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</si>
  <si>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</si>
  <si>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</si>
  <si>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</si>
  <si>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</si>
  <si>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</si>
  <si>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</si>
  <si>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</si>
  <si>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</si>
  <si>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</si>
  <si>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</si>
  <si>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</si>
  <si>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</si>
  <si>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</si>
  <si>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</si>
  <si>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</si>
  <si>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</si>
  <si>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</si>
  <si>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</si>
  <si>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</si>
  <si>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</si>
  <si>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</si>
  <si>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</si>
  <si>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</si>
  <si>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</si>
  <si>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</si>
  <si>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</si>
  <si>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</si>
  <si>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</si>
  <si>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</si>
  <si>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</si>
  <si>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</si>
  <si>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</si>
  <si>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</si>
  <si>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</si>
  <si>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</si>
  <si>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</si>
  <si>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</si>
  <si>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</si>
  <si>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</si>
  <si>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</si>
  <si>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</si>
  <si>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最小射程</t>
    <phoneticPr fontId="13" type="noConversion"/>
  </si>
  <si>
    <t>最大射程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</si>
  <si>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</si>
  <si>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</si>
  <si>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</si>
  <si>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</si>
  <si>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</si>
  <si>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</si>
  <si>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</si>
  <si>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</si>
  <si>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</si>
  <si>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</si>
  <si>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</si>
  <si>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</si>
  <si>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</si>
  <si>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</si>
  <si>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</si>
  <si>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</si>
  <si>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</si>
  <si>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</si>
  <si>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</si>
  <si>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</si>
  <si>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</si>
  <si>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</si>
  <si>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</si>
  <si>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</si>
  <si>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</si>
  <si>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</si>
  <si>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</si>
  <si>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</si>
  <si>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</si>
  <si>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</si>
  <si>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</si>
  <si>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</si>
  <si>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</si>
  <si>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</si>
  <si>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</si>
  <si>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</si>
  <si>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</si>
  <si>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</si>
  <si>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</si>
  <si>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</si>
  <si>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</si>
  <si>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</si>
  <si>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</si>
  <si>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</si>
  <si>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</si>
  <si>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</si>
  <si>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</si>
  <si>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</si>
  <si>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</si>
  <si>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</si>
  <si>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</si>
  <si>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</si>
  <si>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</si>
  <si>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</si>
  <si>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羿龙骨架</t>
    <phoneticPr fontId="13" type="noConversion"/>
  </si>
  <si>
    <t>机体特技</t>
    <phoneticPr fontId="13" type="noConversion"/>
  </si>
  <si>
    <t xml:space="preserve">装甲压力全部被勾选时，机动上升2   </t>
    <phoneticPr fontId="13" type="noConversion"/>
  </si>
  <si>
    <t>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</si>
  <si>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</si>
  <si>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</si>
  <si>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</si>
  <si>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</si>
  <si>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</si>
  <si>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</si>
  <si>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</si>
  <si>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附加装甲包</t>
    <phoneticPr fontId="13" type="noConversion"/>
  </si>
  <si>
    <t>ALL</t>
    <phoneticPr fontId="13" type="noConversion"/>
  </si>
  <si>
    <t>增加特技：附加装甲包</t>
    <phoneticPr fontId="13" type="noConversion"/>
  </si>
  <si>
    <t>装备特技</t>
    <phoneticPr fontId="13" type="noConversion"/>
  </si>
  <si>
    <t>使用后补充最大的两个装甲压力，使用一次后在下次补给前无法再次使用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</si>
</sst>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  <font>
      <sz val="12"/>
      <color theme="8" tint="-0.249977111117893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4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4" fillId="3" borderId="0" xfId="1" applyFont="1" applyFill="1" applyAlignment="1">
      <alignment horizontal="center" vertical="center" wrapText="1"/>
    </xf>
    <xf numFmtId="0" fontId="26" fillId="3" borderId="0" xfId="1" applyFont="1" applyFill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4" fillId="5" borderId="0" xfId="1" applyFont="1" applyFill="1" applyAlignment="1">
      <alignment horizontal="center" vertical="center" wrapText="1"/>
    </xf>
    <xf numFmtId="0" fontId="26" fillId="5" borderId="0" xfId="1" applyFont="1" applyFill="1" applyAlignment="1">
      <alignment horizontal="center" vertical="center" wrapText="1"/>
    </xf>
    <xf numFmtId="0" fontId="28" fillId="5" borderId="0" xfId="1" applyFont="1" applyFill="1" applyAlignment="1">
      <alignment horizontal="center" vertical="center" wrapText="1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5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37" fillId="8" borderId="20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left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42" fillId="6" borderId="0" xfId="0" applyFont="1" applyFill="1" applyAlignment="1" applyProtection="1">
      <alignment vertical="center" shrinkToFit="1"/>
      <protection hidden="1"/>
    </xf>
  </cellXfs>
  <cellStyles count="2">
    <cellStyle name="常规" xfId="0" builtinId="0"/>
    <cellStyle name="常规 2" xfId="1" xr:uid="{64091673-0B08-45CF-9336-4A07451873E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zoomScaleNormal="100" workbookViewId="0">
      <selection activeCell="T41" sqref="T41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0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64" t="s">
        <v>180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4"/>
      <c r="R2" s="4"/>
      <c r="S2" s="4"/>
      <c r="T2" s="4"/>
      <c r="U2" s="4"/>
      <c r="V2" s="4"/>
      <c r="W2" s="10"/>
      <c r="X2" s="20"/>
      <c r="Y2" s="42">
        <f>Q15+T15+V15</f>
        <v>0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0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81"/>
      <c r="D4" s="182"/>
      <c r="E4" s="182"/>
      <c r="F4" s="182"/>
      <c r="G4" s="182"/>
      <c r="H4" s="182"/>
      <c r="I4" s="182"/>
      <c r="J4" s="178"/>
      <c r="K4" s="179"/>
      <c r="L4" s="180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0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1">
        <f>3+ROUNDDOWN(Y2/3,0)</f>
        <v>3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73" t="s">
        <v>15</v>
      </c>
      <c r="C6" s="174"/>
      <c r="D6" s="174"/>
      <c r="E6" s="175"/>
      <c r="F6" s="167" t="s">
        <v>16</v>
      </c>
      <c r="G6" s="168"/>
      <c r="H6" s="168"/>
      <c r="I6" s="168"/>
      <c r="J6" s="169"/>
      <c r="K6" s="167" t="s">
        <v>17</v>
      </c>
      <c r="L6" s="176"/>
      <c r="M6" s="177"/>
      <c r="N6" s="4"/>
      <c r="O6" s="4"/>
      <c r="P6" s="171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66"/>
      <c r="C7" s="243"/>
      <c r="D7" s="243"/>
      <c r="E7" s="244"/>
      <c r="F7" s="166"/>
      <c r="G7" s="243"/>
      <c r="H7" s="243"/>
      <c r="I7" s="243"/>
      <c r="J7" s="244"/>
      <c r="K7" s="166"/>
      <c r="L7" s="243"/>
      <c r="M7" s="244"/>
      <c r="N7" s="4"/>
      <c r="O7" s="4"/>
      <c r="P7" s="171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245"/>
      <c r="C8" s="246"/>
      <c r="D8" s="246"/>
      <c r="E8" s="247"/>
      <c r="F8" s="245"/>
      <c r="G8" s="246"/>
      <c r="H8" s="246"/>
      <c r="I8" s="246"/>
      <c r="J8" s="247"/>
      <c r="K8" s="245"/>
      <c r="L8" s="246"/>
      <c r="M8" s="247"/>
      <c r="N8" s="4"/>
      <c r="O8" s="4"/>
      <c r="P8" s="172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170" t="s">
        <v>18</v>
      </c>
      <c r="C10" s="170"/>
      <c r="D10" s="170"/>
      <c r="E10" s="170"/>
      <c r="F10" s="170"/>
      <c r="G10" s="170"/>
      <c r="H10" s="170"/>
      <c r="I10" s="170"/>
      <c r="J10" s="170"/>
      <c r="K10" s="183"/>
      <c r="L10" s="183"/>
      <c r="M10" s="183"/>
      <c r="N10" s="4"/>
      <c r="O10" s="170" t="s">
        <v>24</v>
      </c>
      <c r="P10" s="170"/>
      <c r="Q10" s="170"/>
      <c r="R10" s="170"/>
      <c r="S10" s="170"/>
      <c r="T10" s="170"/>
      <c r="U10" s="170"/>
      <c r="V10" s="170"/>
      <c r="W10" s="170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50" t="s">
        <v>10</v>
      </c>
      <c r="P11" s="150"/>
      <c r="Q11" s="150" t="s">
        <v>7</v>
      </c>
      <c r="R11" s="150"/>
      <c r="S11" s="152"/>
      <c r="T11" s="150" t="s">
        <v>8</v>
      </c>
      <c r="U11" s="150"/>
      <c r="V11" s="150" t="s">
        <v>9</v>
      </c>
      <c r="W11" s="15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87" t="s">
        <v>105</v>
      </c>
      <c r="C12" s="88"/>
      <c r="D12" s="98" t="s">
        <v>21</v>
      </c>
      <c r="E12" s="99"/>
      <c r="F12" s="100"/>
      <c r="G12" s="100"/>
      <c r="H12" s="100"/>
      <c r="I12" s="101"/>
      <c r="J12" s="87" t="s">
        <v>23</v>
      </c>
      <c r="K12" s="88"/>
      <c r="L12" s="4"/>
      <c r="M12" s="4"/>
      <c r="N12" s="4"/>
      <c r="O12" s="151"/>
      <c r="P12" s="151"/>
      <c r="Q12" s="151"/>
      <c r="R12" s="151"/>
      <c r="S12" s="152"/>
      <c r="T12" s="151"/>
      <c r="U12" s="151"/>
      <c r="V12" s="151"/>
      <c r="W12" s="151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89"/>
      <c r="C13" s="90"/>
      <c r="D13" s="89"/>
      <c r="E13" s="102"/>
      <c r="F13" s="103"/>
      <c r="G13" s="103"/>
      <c r="H13" s="103"/>
      <c r="I13" s="104"/>
      <c r="J13" s="113"/>
      <c r="K13" s="114"/>
      <c r="L13" s="4"/>
      <c r="M13" s="4"/>
      <c r="N13" s="4"/>
      <c r="O13" s="156" t="s">
        <v>3</v>
      </c>
      <c r="P13" s="156"/>
      <c r="Q13" s="153">
        <v>0</v>
      </c>
      <c r="R13" s="154"/>
      <c r="S13" s="154"/>
      <c r="T13" s="153">
        <v>0</v>
      </c>
      <c r="U13" s="154"/>
      <c r="V13" s="153">
        <v>0</v>
      </c>
      <c r="W13" s="154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91"/>
      <c r="C14" s="92"/>
      <c r="D14" s="105" t="str">
        <f>IF(武器页!C3="",武器页!F5,武器页!C3)</f>
        <v/>
      </c>
      <c r="E14" s="106"/>
      <c r="F14" s="107"/>
      <c r="G14" s="107"/>
      <c r="H14" s="107"/>
      <c r="I14" s="108"/>
      <c r="J14" s="91" t="str">
        <f>IF(武器页!L22="","",武器页!L22)</f>
        <v/>
      </c>
      <c r="K14" s="95"/>
      <c r="L14" s="4"/>
      <c r="M14" s="4"/>
      <c r="N14" s="4"/>
      <c r="O14" s="157"/>
      <c r="P14" s="157"/>
      <c r="Q14" s="155"/>
      <c r="R14" s="155"/>
      <c r="S14" s="155"/>
      <c r="T14" s="155"/>
      <c r="U14" s="155"/>
      <c r="V14" s="155"/>
      <c r="W14" s="155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93"/>
      <c r="C15" s="94"/>
      <c r="D15" s="109"/>
      <c r="E15" s="110"/>
      <c r="F15" s="111"/>
      <c r="G15" s="111"/>
      <c r="H15" s="111"/>
      <c r="I15" s="112"/>
      <c r="J15" s="96"/>
      <c r="K15" s="97"/>
      <c r="L15" s="4"/>
      <c r="M15" s="4"/>
      <c r="N15" s="4"/>
      <c r="O15" s="156" t="s">
        <v>5</v>
      </c>
      <c r="P15" s="156"/>
      <c r="Q15" s="153">
        <v>0</v>
      </c>
      <c r="R15" s="154"/>
      <c r="S15" s="154"/>
      <c r="T15" s="153">
        <v>0</v>
      </c>
      <c r="U15" s="154"/>
      <c r="V15" s="153">
        <v>0</v>
      </c>
      <c r="W15" s="154"/>
      <c r="X15" s="20"/>
    </row>
    <row r="16" spans="1:32" ht="13.5" customHeight="1" thickTop="1" thickBot="1" x14ac:dyDescent="0.2">
      <c r="A16" s="3"/>
      <c r="B16" s="91"/>
      <c r="C16" s="95"/>
      <c r="D16" s="105" t="str">
        <f>IF(武器页!P3="",武器页!S5,武器页!P3)</f>
        <v/>
      </c>
      <c r="E16" s="106"/>
      <c r="F16" s="107"/>
      <c r="G16" s="107"/>
      <c r="H16" s="107"/>
      <c r="I16" s="108"/>
      <c r="J16" s="91" t="str">
        <f>IF(武器页!Y22="","",武器页!Y22)</f>
        <v/>
      </c>
      <c r="K16" s="95"/>
      <c r="L16" s="4"/>
      <c r="M16" s="4"/>
      <c r="N16" s="4"/>
      <c r="O16" s="157"/>
      <c r="P16" s="157"/>
      <c r="Q16" s="155"/>
      <c r="R16" s="155"/>
      <c r="S16" s="155"/>
      <c r="T16" s="155"/>
      <c r="U16" s="155"/>
      <c r="V16" s="155"/>
      <c r="W16" s="155"/>
      <c r="X16" s="20"/>
    </row>
    <row r="17" spans="1:24" ht="5.25" customHeight="1" thickTop="1" thickBot="1" x14ac:dyDescent="0.2">
      <c r="A17" s="3"/>
      <c r="B17" s="96"/>
      <c r="C17" s="97"/>
      <c r="D17" s="109"/>
      <c r="E17" s="110"/>
      <c r="F17" s="111"/>
      <c r="G17" s="111"/>
      <c r="H17" s="111"/>
      <c r="I17" s="112"/>
      <c r="J17" s="96"/>
      <c r="K17" s="97"/>
      <c r="L17" s="4"/>
      <c r="M17" s="4"/>
      <c r="N17" s="4"/>
      <c r="O17" s="156" t="s">
        <v>4</v>
      </c>
      <c r="P17" s="156"/>
      <c r="Q17" s="153">
        <v>0</v>
      </c>
      <c r="R17" s="154"/>
      <c r="S17" s="154"/>
      <c r="T17" s="153">
        <v>0</v>
      </c>
      <c r="U17" s="154"/>
      <c r="V17" s="153">
        <v>0</v>
      </c>
      <c r="W17" s="154"/>
      <c r="X17" s="20"/>
    </row>
    <row r="18" spans="1:24" ht="13.5" customHeight="1" thickTop="1" thickBot="1" x14ac:dyDescent="0.2">
      <c r="A18" s="3"/>
      <c r="B18" s="91"/>
      <c r="C18" s="95"/>
      <c r="D18" s="105" t="str">
        <f>IF(武器页!C26="",武器页!F28,武器页!C26)</f>
        <v/>
      </c>
      <c r="E18" s="106"/>
      <c r="F18" s="107"/>
      <c r="G18" s="107"/>
      <c r="H18" s="107"/>
      <c r="I18" s="108"/>
      <c r="J18" s="91" t="str">
        <f>IF(武器页!L45="","",武器页!L45)</f>
        <v/>
      </c>
      <c r="K18" s="95"/>
      <c r="L18" s="4"/>
      <c r="M18" s="4"/>
      <c r="N18" s="4"/>
      <c r="O18" s="157"/>
      <c r="P18" s="157"/>
      <c r="Q18" s="155"/>
      <c r="R18" s="155"/>
      <c r="S18" s="155"/>
      <c r="T18" s="155"/>
      <c r="U18" s="155"/>
      <c r="V18" s="155"/>
      <c r="W18" s="155"/>
      <c r="X18" s="20"/>
    </row>
    <row r="19" spans="1:24" ht="5.25" customHeight="1" thickTop="1" thickBot="1" x14ac:dyDescent="0.2">
      <c r="A19" s="3"/>
      <c r="B19" s="96"/>
      <c r="C19" s="97"/>
      <c r="D19" s="109"/>
      <c r="E19" s="110"/>
      <c r="F19" s="111"/>
      <c r="G19" s="111"/>
      <c r="H19" s="111"/>
      <c r="I19" s="112"/>
      <c r="J19" s="96"/>
      <c r="K19" s="97"/>
      <c r="L19" s="4"/>
      <c r="M19" s="4"/>
      <c r="N19" s="4"/>
      <c r="O19" s="156" t="s">
        <v>6</v>
      </c>
      <c r="P19" s="156"/>
      <c r="Q19" s="153">
        <v>0</v>
      </c>
      <c r="R19" s="154"/>
      <c r="S19" s="154"/>
      <c r="T19" s="153">
        <v>0</v>
      </c>
      <c r="U19" s="154"/>
      <c r="V19" s="153">
        <v>0</v>
      </c>
      <c r="W19" s="154"/>
      <c r="X19" s="20"/>
    </row>
    <row r="20" spans="1:24" ht="13.5" customHeight="1" thickTop="1" thickBot="1" x14ac:dyDescent="0.2">
      <c r="A20" s="3"/>
      <c r="B20" s="91"/>
      <c r="C20" s="95"/>
      <c r="D20" s="105" t="str">
        <f>IF(武器页!P26="",武器页!S28,武器页!P26)</f>
        <v/>
      </c>
      <c r="E20" s="106"/>
      <c r="F20" s="107"/>
      <c r="G20" s="107"/>
      <c r="H20" s="107"/>
      <c r="I20" s="108"/>
      <c r="J20" s="91" t="str">
        <f>IF(武器页!Y45="","",武器页!Y45)</f>
        <v/>
      </c>
      <c r="K20" s="95"/>
      <c r="L20" s="4"/>
      <c r="M20" s="4"/>
      <c r="N20" s="4"/>
      <c r="O20" s="157"/>
      <c r="P20" s="157"/>
      <c r="Q20" s="155"/>
      <c r="R20" s="155"/>
      <c r="S20" s="155"/>
      <c r="T20" s="155"/>
      <c r="U20" s="155"/>
      <c r="V20" s="155"/>
      <c r="W20" s="155"/>
      <c r="X20" s="20"/>
    </row>
    <row r="21" spans="1:24" ht="5.25" customHeight="1" thickTop="1" thickBot="1" x14ac:dyDescent="0.2">
      <c r="A21" s="3"/>
      <c r="B21" s="96"/>
      <c r="C21" s="97"/>
      <c r="D21" s="109"/>
      <c r="E21" s="110"/>
      <c r="F21" s="111"/>
      <c r="G21" s="111"/>
      <c r="H21" s="111"/>
      <c r="I21" s="112"/>
      <c r="J21" s="96"/>
      <c r="K21" s="9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170" t="s">
        <v>25</v>
      </c>
      <c r="C22" s="170"/>
      <c r="D22" s="170"/>
      <c r="E22" s="170"/>
      <c r="F22" s="170"/>
      <c r="G22" s="170"/>
      <c r="H22" s="170"/>
      <c r="I22" s="170"/>
      <c r="J22" s="170"/>
      <c r="K22" s="18"/>
      <c r="L22" s="4"/>
      <c r="M22" s="4"/>
      <c r="N22" s="170" t="s">
        <v>12</v>
      </c>
      <c r="O22" s="170"/>
      <c r="P22" s="170"/>
      <c r="Q22" s="170"/>
      <c r="R22" s="170"/>
      <c r="S22" s="170"/>
      <c r="T22" s="170"/>
      <c r="U22" s="170"/>
      <c r="V22" s="170"/>
      <c r="W22" s="10"/>
      <c r="X22" s="20"/>
    </row>
    <row r="23" spans="1:24" ht="5.25" customHeight="1" thickTop="1" x14ac:dyDescent="0.15">
      <c r="A23" s="3"/>
      <c r="B23" s="98" t="s">
        <v>21</v>
      </c>
      <c r="C23" s="132"/>
      <c r="D23" s="87" t="s">
        <v>26</v>
      </c>
      <c r="E23" s="125"/>
      <c r="F23" s="100"/>
      <c r="G23" s="100"/>
      <c r="H23" s="100"/>
      <c r="I23" s="100"/>
      <c r="J23" s="100"/>
      <c r="K23" s="10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89"/>
      <c r="C24" s="90"/>
      <c r="D24" s="89"/>
      <c r="E24" s="102"/>
      <c r="F24" s="103"/>
      <c r="G24" s="103"/>
      <c r="H24" s="103"/>
      <c r="I24" s="103"/>
      <c r="J24" s="103"/>
      <c r="K24" s="104"/>
      <c r="L24" s="8"/>
      <c r="M24" s="4"/>
      <c r="N24" s="162"/>
      <c r="O24" s="158" t="str">
        <f>IF($N24="","",VLOOKUP($N24,特技!$B$2:$D$50,3,FALSE))</f>
        <v/>
      </c>
      <c r="P24" s="158"/>
      <c r="Q24" s="158"/>
      <c r="R24" s="158"/>
      <c r="S24" s="158"/>
      <c r="T24" s="158"/>
      <c r="U24" s="158"/>
      <c r="V24" s="158"/>
      <c r="W24" s="159"/>
      <c r="X24" s="20"/>
    </row>
    <row r="25" spans="1:24" ht="13.5" customHeight="1" thickTop="1" x14ac:dyDescent="0.15">
      <c r="A25" s="8"/>
      <c r="B25" s="91"/>
      <c r="C25" s="92"/>
      <c r="D25" s="91" t="str">
        <f>IF($B25="","",VLOOKUP($B25,特殊装备!$B$2:$D$50,3,FALSE))</f>
        <v/>
      </c>
      <c r="E25" s="130"/>
      <c r="F25" s="130"/>
      <c r="G25" s="130"/>
      <c r="H25" s="130"/>
      <c r="I25" s="130"/>
      <c r="J25" s="130"/>
      <c r="K25" s="95"/>
      <c r="L25" s="8"/>
      <c r="M25" s="4"/>
      <c r="N25" s="163"/>
      <c r="O25" s="160"/>
      <c r="P25" s="160"/>
      <c r="Q25" s="160"/>
      <c r="R25" s="160"/>
      <c r="S25" s="160"/>
      <c r="T25" s="160"/>
      <c r="U25" s="160"/>
      <c r="V25" s="160"/>
      <c r="W25" s="161"/>
      <c r="X25" s="20"/>
    </row>
    <row r="26" spans="1:24" ht="13.5" customHeight="1" thickBot="1" x14ac:dyDescent="0.2">
      <c r="A26" s="8"/>
      <c r="B26" s="93"/>
      <c r="C26" s="94"/>
      <c r="D26" s="96"/>
      <c r="E26" s="131"/>
      <c r="F26" s="131"/>
      <c r="G26" s="131"/>
      <c r="H26" s="131"/>
      <c r="I26" s="131"/>
      <c r="J26" s="131"/>
      <c r="K26" s="97"/>
      <c r="L26" s="8"/>
      <c r="M26" s="4"/>
      <c r="N26" s="162"/>
      <c r="O26" s="158" t="str">
        <f>IF($N26="","",VLOOKUP($N26,特技!$B$2:$D$50,3,FALSE))</f>
        <v/>
      </c>
      <c r="P26" s="158"/>
      <c r="Q26" s="158"/>
      <c r="R26" s="158"/>
      <c r="S26" s="158"/>
      <c r="T26" s="158"/>
      <c r="U26" s="158"/>
      <c r="V26" s="158"/>
      <c r="W26" s="159"/>
      <c r="X26" s="20"/>
    </row>
    <row r="27" spans="1:24" ht="13.5" customHeight="1" thickTop="1" x14ac:dyDescent="0.15">
      <c r="A27" s="8"/>
      <c r="B27" s="91"/>
      <c r="C27" s="92"/>
      <c r="D27" s="91" t="str">
        <f>IF($B27="","",VLOOKUP($B27,特殊装备!$B$2:$D$50,3,FALSE))</f>
        <v/>
      </c>
      <c r="E27" s="130"/>
      <c r="F27" s="130"/>
      <c r="G27" s="130"/>
      <c r="H27" s="130"/>
      <c r="I27" s="130"/>
      <c r="J27" s="130"/>
      <c r="K27" s="95"/>
      <c r="L27" s="8"/>
      <c r="M27" s="4"/>
      <c r="N27" s="163"/>
      <c r="O27" s="160"/>
      <c r="P27" s="160"/>
      <c r="Q27" s="160"/>
      <c r="R27" s="160"/>
      <c r="S27" s="160"/>
      <c r="T27" s="160"/>
      <c r="U27" s="160"/>
      <c r="V27" s="160"/>
      <c r="W27" s="161"/>
      <c r="X27" s="20"/>
    </row>
    <row r="28" spans="1:24" ht="13.5" customHeight="1" thickBot="1" x14ac:dyDescent="0.2">
      <c r="A28" s="8"/>
      <c r="B28" s="93"/>
      <c r="C28" s="94"/>
      <c r="D28" s="96"/>
      <c r="E28" s="131"/>
      <c r="F28" s="131"/>
      <c r="G28" s="131"/>
      <c r="H28" s="131"/>
      <c r="I28" s="131"/>
      <c r="J28" s="131"/>
      <c r="K28" s="97"/>
      <c r="L28" s="8"/>
      <c r="M28" s="4"/>
      <c r="N28" s="162"/>
      <c r="O28" s="158" t="str">
        <f>IF($N28="","",VLOOKUP($N28,特技!$B$2:$D$50,3,FALSE))</f>
        <v/>
      </c>
      <c r="P28" s="158"/>
      <c r="Q28" s="158"/>
      <c r="R28" s="158"/>
      <c r="S28" s="158"/>
      <c r="T28" s="158"/>
      <c r="U28" s="158"/>
      <c r="V28" s="158"/>
      <c r="W28" s="159"/>
      <c r="X28" s="20"/>
    </row>
    <row r="29" spans="1:24" ht="13.5" customHeight="1" thickTop="1" x14ac:dyDescent="0.15">
      <c r="A29" s="8"/>
      <c r="B29" s="91"/>
      <c r="C29" s="92"/>
      <c r="D29" s="91" t="str">
        <f>IF($B29="","",VLOOKUP($B29,特殊装备!$B$2:$D$50,3,FALSE))</f>
        <v/>
      </c>
      <c r="E29" s="130"/>
      <c r="F29" s="130"/>
      <c r="G29" s="130"/>
      <c r="H29" s="130"/>
      <c r="I29" s="130"/>
      <c r="J29" s="130"/>
      <c r="K29" s="95"/>
      <c r="L29" s="8"/>
      <c r="M29" s="4"/>
      <c r="N29" s="163"/>
      <c r="O29" s="160"/>
      <c r="P29" s="160"/>
      <c r="Q29" s="160"/>
      <c r="R29" s="160"/>
      <c r="S29" s="160"/>
      <c r="T29" s="160"/>
      <c r="U29" s="160"/>
      <c r="V29" s="160"/>
      <c r="W29" s="161"/>
      <c r="X29" s="20"/>
    </row>
    <row r="30" spans="1:24" ht="13.5" customHeight="1" thickBot="1" x14ac:dyDescent="0.2">
      <c r="A30" s="8"/>
      <c r="B30" s="93"/>
      <c r="C30" s="94"/>
      <c r="D30" s="96"/>
      <c r="E30" s="131"/>
      <c r="F30" s="131"/>
      <c r="G30" s="131"/>
      <c r="H30" s="131"/>
      <c r="I30" s="131"/>
      <c r="J30" s="131"/>
      <c r="K30" s="97"/>
      <c r="L30" s="8"/>
      <c r="M30" s="4"/>
      <c r="N30" s="162"/>
      <c r="O30" s="158" t="str">
        <f>IF($N30="","",VLOOKUP($N30,特技!$B$2:$D$50,3,FALSE))</f>
        <v/>
      </c>
      <c r="P30" s="158"/>
      <c r="Q30" s="158"/>
      <c r="R30" s="158"/>
      <c r="S30" s="158"/>
      <c r="T30" s="158"/>
      <c r="U30" s="158"/>
      <c r="V30" s="158"/>
      <c r="W30" s="159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163"/>
      <c r="O31" s="160"/>
      <c r="P31" s="160"/>
      <c r="Q31" s="160"/>
      <c r="R31" s="160"/>
      <c r="S31" s="160"/>
      <c r="T31" s="160"/>
      <c r="U31" s="160"/>
      <c r="V31" s="160"/>
      <c r="W31" s="161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26" t="s">
        <v>13</v>
      </c>
      <c r="C33" s="126"/>
      <c r="D33" s="126"/>
      <c r="E33" s="126"/>
      <c r="F33" s="126"/>
      <c r="G33" s="126"/>
      <c r="H33" s="126"/>
      <c r="I33" s="126"/>
      <c r="J33" s="4"/>
      <c r="K33" s="133" t="s">
        <v>14</v>
      </c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23" t="str">
        <f>"2□3□"&amp;IF(Y2&gt;=1,"3□","")&amp;IF(Y2&gt;=3,"4□","")&amp;IF(Y2&gt;=5,"4□","")&amp;IF(Y2&gt;=7,"4□","")&amp;IF(Y2&gt;=9,"4□","")&amp;IF(Y2&gt;=11,"4□","")&amp;IF(Y2&gt;=13,"4□","")&amp;IF(Y2&gt;=15,"4□","")</f>
        <v>2□3□</v>
      </c>
      <c r="C35" s="124"/>
      <c r="D35" s="124"/>
      <c r="E35" s="124"/>
      <c r="F35" s="124"/>
      <c r="G35" s="124"/>
      <c r="H35" s="124"/>
      <c r="I35" s="8"/>
      <c r="J35" s="8"/>
      <c r="K35" s="9"/>
      <c r="L35" s="127" t="s">
        <v>40</v>
      </c>
      <c r="M35" s="128"/>
      <c r="N35" s="128"/>
      <c r="O35" s="128"/>
      <c r="P35" s="129"/>
      <c r="Q35" s="6"/>
      <c r="R35" s="134" t="s">
        <v>0</v>
      </c>
      <c r="S35" s="135"/>
      <c r="T35" s="135"/>
      <c r="U35" s="135"/>
      <c r="V35" s="136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26" t="s">
        <v>19</v>
      </c>
      <c r="C37" s="126"/>
      <c r="D37" s="126"/>
      <c r="E37" s="126"/>
      <c r="F37" s="126"/>
      <c r="G37" s="126"/>
      <c r="H37" s="126"/>
      <c r="I37" s="126"/>
      <c r="J37" s="4"/>
      <c r="K37" s="9"/>
      <c r="L37" s="127" t="s">
        <v>1</v>
      </c>
      <c r="M37" s="128"/>
      <c r="N37" s="128"/>
      <c r="O37" s="128"/>
      <c r="P37" s="129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6</v>
      </c>
      <c r="C39" s="23" t="s">
        <v>32</v>
      </c>
      <c r="D39" s="24">
        <f>6+Y1*2+IF(Y1&gt;2,Y1-2,0)+IF(Y1&gt;4,Y1-4,0)</f>
        <v>6</v>
      </c>
      <c r="E39" s="4"/>
      <c r="F39" s="4"/>
      <c r="G39" s="4"/>
      <c r="H39" s="4"/>
      <c r="I39" s="4"/>
      <c r="J39" s="4"/>
      <c r="K39" s="9"/>
      <c r="L39" s="127" t="s">
        <v>2</v>
      </c>
      <c r="M39" s="128"/>
      <c r="N39" s="128"/>
      <c r="O39" s="128"/>
      <c r="P39" s="129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setm.装配值:3|能量:0|结构:0|机动:0|感应:0|装配值:3|最大装甲压力:2□3□|最大能量压力:6|</v>
      </c>
      <c r="C41" s="248" t="str">
        <f>"updatem."&amp;IF(C7="","","制造商:"&amp;C7&amp;"|")&amp;IF(C8="","","型号:"&amp;C7&amp;"|")&amp;IF(L7="","","类型:"&amp;L7&amp;"|")&amp;IF(K4="","","机体名字:"&amp;K4&amp;"|")&amp;IF(Q5="","","装配值:"&amp;Q5&amp;"|")&amp;IF(Z1="","","能量:"&amp;Z1&amp;"|")&amp;IF(Z2="","","结构:"&amp;Z2&amp;"|")&amp;IF(Z3="","","机动:"&amp;Z3&amp;"|")&amp;IF(Z4="","","感应:"&amp;Z4&amp;"|")&amp;IF(Q5="","","装配值:"&amp;Q5&amp;"|")&amp;IF(C25="","","特殊装备1:"&amp;C25&amp;"|")&amp;IF(C27="","","特殊装备2:"&amp;C25&amp;"|")&amp;IF(C29="","","特殊装备3:"&amp;C25&amp;"|")&amp;IF(O24="","","特技1:"&amp;O24&amp;"|")&amp;IF(O26="","","特技2:"&amp;O26&amp;"|")&amp;IF(O28="","","特技3:"&amp;O28&amp;"|")&amp;IF(O30="","","特技4:"&amp;O30&amp;"|")&amp;IF(C35="","","最大装甲压力:"&amp;C35&amp;"|")&amp;IF(E39="","","最大能量压力:"&amp;E39&amp;"|")&amp;IF(C14="","","-Weapon1-名称:"&amp;E14&amp;"|伤害类型:"&amp;武器页!D7&amp;"|武器类型:"&amp;武器页!D9&amp;"|插槽:"&amp;武器页!G7&amp;"|伤害:"&amp;武器页!B22&amp;"|伤害段数:"&amp;武器页!D22&amp;"|命中:"&amp;武器页!E22&amp;"|弹夹载弹:"&amp;武器页!F22&amp;"|消耗:"&amp;武器页!G22&amp;"|弹夹数:"&amp;武器页!H22&amp;"|最高攻击次数:"&amp;武器页!I22&amp;"|最小射程:"&amp;武器页!K22&amp;"|最大射程:"&amp;武器页!L22&amp;"|占用:"&amp;武器页!M22&amp;"|")&amp;IF(C16="","","-Weapon2-名称:"&amp;E16&amp;"|伤害类型:"&amp;武器页!Q7&amp;"|武器类型:"&amp;武器页!Q9&amp;"|插槽:"&amp;武器页!T7&amp;"|伤害:"&amp;武器页!O22&amp;"|伤害段数:"&amp;武器页!Q22&amp;"|命中:"&amp;武器页!R22&amp;"|弹夹载弹:"&amp;武器页!S22&amp;"|消耗:"&amp;武器页!T22&amp;"|弹夹数:"&amp;武器页!U22&amp;"|最高攻击次数:"&amp;武器页!V22&amp;"|最小射程:"&amp;武器页!X22&amp;"|最大射程:"&amp;武器页!Y22&amp;"|占用:"&amp;武器页!Z22&amp;"|")&amp;IF(C18="","","-Weapon3-名称:"&amp;E18&amp;"|伤害类型:"&amp;武器页!D30&amp;"|武器类型:"&amp;武器页!D32&amp;"|插槽:"&amp;武器页!G30&amp;"|伤害:"&amp;武器页!B45&amp;"|伤害段数:"&amp;武器页!D45&amp;"|命中:"&amp;武器页!E45&amp;"|弹夹载弹:"&amp;武器页!F45&amp;"|消耗:"&amp;武器页!G45&amp;"|弹夹数:"&amp;武器页!H45&amp;"|最高攻击次数:"&amp;武器页!I45&amp;"|最小射程:"&amp;武器页!K45&amp;"|最大射程:"&amp;武器页!L45&amp;"|占用:"&amp;武器页!M45&amp;"|")&amp;IF(C20="","","-Weapon4-名称:"&amp;E20&amp;"|伤害类型:"&amp;武器页!Q30&amp;"|武器类型:"&amp;武器页!Q32&amp;"|插槽:"&amp;武器页!T30&amp;"|伤害:"&amp;武器页!O45&amp;"|伤害段数:"&amp;武器页!Q45&amp;"|命中:"&amp;武器页!R45&amp;"|弹夹载弹:"&amp;武器页!S45&amp;"|消耗:"&amp;武器页!T45&amp;"|弹夹数:"&amp;武器页!U45&amp;"|最高攻击次数:"&amp;武器页!V45&amp;"|最小射程:"&amp;武器页!X45&amp;"|最大射程:"&amp;武器页!Y45&amp;"|占用:"&amp;武器页!Z45&amp;"|")</f>
        <v>updatem.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42" t="s">
        <v>30</v>
      </c>
      <c r="C42" s="143"/>
      <c r="D42" s="115" t="s">
        <v>37</v>
      </c>
      <c r="E42" s="116"/>
      <c r="F42" s="115" t="s">
        <v>27</v>
      </c>
      <c r="G42" s="116"/>
      <c r="H42" s="115" t="s">
        <v>38</v>
      </c>
      <c r="I42" s="116"/>
      <c r="J42" s="115" t="s">
        <v>28</v>
      </c>
      <c r="K42" s="116"/>
      <c r="L42" s="115" t="s">
        <v>29</v>
      </c>
      <c r="M42" s="116"/>
      <c r="N42" s="148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4"/>
      <c r="C43" s="145"/>
      <c r="D43" s="117"/>
      <c r="E43" s="118"/>
      <c r="F43" s="117"/>
      <c r="G43" s="118"/>
      <c r="H43" s="117"/>
      <c r="I43" s="118"/>
      <c r="J43" s="117"/>
      <c r="K43" s="118"/>
      <c r="L43" s="117"/>
      <c r="M43" s="118"/>
      <c r="N43" s="149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37" t="s">
        <v>31</v>
      </c>
      <c r="C44" s="138"/>
      <c r="D44" s="141">
        <v>0</v>
      </c>
      <c r="E44" s="120"/>
      <c r="F44" s="141">
        <f>CEILING(Q15/2,1)</f>
        <v>0</v>
      </c>
      <c r="G44" s="120"/>
      <c r="H44" s="141">
        <v>0</v>
      </c>
      <c r="I44" s="120"/>
      <c r="J44" s="141">
        <f>CEILING(Y1/2,1)</f>
        <v>0</v>
      </c>
      <c r="K44" s="120"/>
      <c r="L44" s="119">
        <f>CEILING((Y4-1)/2,1)</f>
        <v>0</v>
      </c>
      <c r="M44" s="120"/>
      <c r="N44" s="146">
        <f>Y4</f>
        <v>0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39"/>
      <c r="C45" s="140"/>
      <c r="D45" s="121"/>
      <c r="E45" s="122"/>
      <c r="F45" s="121"/>
      <c r="G45" s="122"/>
      <c r="H45" s="121"/>
      <c r="I45" s="122"/>
      <c r="J45" s="121"/>
      <c r="K45" s="122"/>
      <c r="L45" s="121"/>
      <c r="M45" s="122"/>
      <c r="N45" s="147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  <mergeCell ref="B27:C28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T11:U12"/>
    <mergeCell ref="V13:W14"/>
    <mergeCell ref="V15:W16"/>
    <mergeCell ref="V17:W18"/>
    <mergeCell ref="V11:W12"/>
    <mergeCell ref="T13:U14"/>
    <mergeCell ref="T15:U16"/>
    <mergeCell ref="T17:U18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O26:W27"/>
    <mergeCell ref="O28:W29"/>
    <mergeCell ref="O30:W31"/>
    <mergeCell ref="N24:N25"/>
    <mergeCell ref="O24:W25"/>
    <mergeCell ref="N26:N27"/>
    <mergeCell ref="B42:C43"/>
    <mergeCell ref="D42:E43"/>
    <mergeCell ref="F42:G43"/>
    <mergeCell ref="H42:I43"/>
    <mergeCell ref="J42:K43"/>
    <mergeCell ref="B44:C45"/>
    <mergeCell ref="D44:E45"/>
    <mergeCell ref="F44:G45"/>
    <mergeCell ref="H44:I45"/>
    <mergeCell ref="J44:K45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  <mergeCell ref="B14:C15"/>
    <mergeCell ref="B16:C17"/>
    <mergeCell ref="B18:C19"/>
    <mergeCell ref="B20:C21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tabSelected="1" workbookViewId="0">
      <pane ySplit="1" topLeftCell="A2" activePane="bottomLeft" state="frozen"/>
      <selection pane="bottomLeft" activeCell="I26" sqref="I2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177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2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174</v>
      </c>
      <c r="C21" s="66" t="s">
        <v>179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178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 t="shared" ref="R23" si="1"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A5" sqref="A5:XFD5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174</v>
      </c>
      <c r="C3" s="37" t="s">
        <v>175</v>
      </c>
      <c r="D3" s="39" t="s">
        <v>176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181</v>
      </c>
      <c r="C4" s="36" t="s">
        <v>182</v>
      </c>
      <c r="D4" s="38" t="s">
        <v>183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198</v>
      </c>
      <c r="C5" s="85" t="s">
        <v>199</v>
      </c>
      <c r="D5" s="86" t="s">
        <v>200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/>
      <c r="B6" s="34"/>
      <c r="C6" s="36"/>
      <c r="D6" s="38"/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81" t="s">
        <v>93</v>
      </c>
      <c r="C2" s="82" t="s">
        <v>91</v>
      </c>
      <c r="D2" s="83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84" t="s">
        <v>94</v>
      </c>
      <c r="C3" s="85" t="s">
        <v>91</v>
      </c>
      <c r="D3" s="86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81" t="s">
        <v>96</v>
      </c>
      <c r="C4" s="82" t="s">
        <v>91</v>
      </c>
      <c r="D4" s="83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90</v>
      </c>
      <c r="C5" s="85" t="s">
        <v>91</v>
      </c>
      <c r="D5" s="86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81" t="s">
        <v>98</v>
      </c>
      <c r="C6" s="82" t="s">
        <v>91</v>
      </c>
      <c r="D6" s="83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84" t="s">
        <v>101</v>
      </c>
      <c r="C7" s="85" t="s">
        <v>91</v>
      </c>
      <c r="D7" s="86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81" t="s">
        <v>102</v>
      </c>
      <c r="C8" s="82" t="s">
        <v>91</v>
      </c>
      <c r="D8" s="83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84" t="s">
        <v>184</v>
      </c>
      <c r="C9" s="85" t="s">
        <v>185</v>
      </c>
      <c r="D9" s="86" t="s">
        <v>186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81" t="s">
        <v>187</v>
      </c>
      <c r="C10" s="82" t="s">
        <v>188</v>
      </c>
      <c r="D10" s="83" t="s">
        <v>189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84" t="s">
        <v>190</v>
      </c>
      <c r="C11" s="85" t="s">
        <v>185</v>
      </c>
      <c r="D11" s="86" t="s">
        <v>191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81" t="s">
        <v>192</v>
      </c>
      <c r="C12" s="82" t="s">
        <v>193</v>
      </c>
      <c r="D12" s="83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84" t="s">
        <v>194</v>
      </c>
      <c r="C13" s="85" t="s">
        <v>195</v>
      </c>
      <c r="D13" s="86" t="s">
        <v>196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>
        <v>13</v>
      </c>
      <c r="B14" s="81" t="s">
        <v>198</v>
      </c>
      <c r="C14" s="82" t="s">
        <v>201</v>
      </c>
      <c r="D14" s="83" t="s">
        <v>202</v>
      </c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workbookViewId="0">
      <selection activeCell="C26" sqref="C26:L27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32" t="s">
        <v>126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4"/>
      <c r="N1" s="232" t="s">
        <v>127</v>
      </c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4"/>
    </row>
    <row r="2" spans="1:25" ht="15" customHeight="1" thickBot="1" x14ac:dyDescent="0.2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7"/>
      <c r="N2" s="235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7"/>
    </row>
    <row r="3" spans="1:25" ht="15" customHeight="1" thickTop="1" x14ac:dyDescent="0.15">
      <c r="A3" s="238" t="s">
        <v>113</v>
      </c>
      <c r="B3" s="239"/>
      <c r="C3" s="240"/>
      <c r="D3" s="241"/>
      <c r="E3" s="241"/>
      <c r="F3" s="241"/>
      <c r="G3" s="241"/>
      <c r="H3" s="241"/>
      <c r="I3" s="241"/>
      <c r="J3" s="241"/>
      <c r="K3" s="241"/>
      <c r="L3" s="242"/>
      <c r="N3" s="238" t="s">
        <v>113</v>
      </c>
      <c r="O3" s="239"/>
      <c r="P3" s="240"/>
      <c r="Q3" s="241"/>
      <c r="R3" s="241"/>
      <c r="S3" s="241"/>
      <c r="T3" s="241"/>
      <c r="U3" s="241"/>
      <c r="V3" s="241"/>
      <c r="W3" s="241"/>
      <c r="X3" s="241"/>
      <c r="Y3" s="242"/>
    </row>
    <row r="4" spans="1:25" ht="18" customHeight="1" thickBot="1" x14ac:dyDescent="0.2">
      <c r="A4" s="216"/>
      <c r="B4" s="208"/>
      <c r="C4" s="219"/>
      <c r="D4" s="230"/>
      <c r="E4" s="230"/>
      <c r="F4" s="230"/>
      <c r="G4" s="230"/>
      <c r="H4" s="230"/>
      <c r="I4" s="230"/>
      <c r="J4" s="230"/>
      <c r="K4" s="230"/>
      <c r="L4" s="231"/>
      <c r="N4" s="216"/>
      <c r="O4" s="208"/>
      <c r="P4" s="219"/>
      <c r="Q4" s="230"/>
      <c r="R4" s="230"/>
      <c r="S4" s="230"/>
      <c r="T4" s="230"/>
      <c r="U4" s="230"/>
      <c r="V4" s="230"/>
      <c r="W4" s="230"/>
      <c r="X4" s="230"/>
      <c r="Y4" s="231"/>
    </row>
    <row r="5" spans="1:25" ht="14.25" customHeight="1" x14ac:dyDescent="0.15">
      <c r="A5" s="199" t="s">
        <v>114</v>
      </c>
      <c r="B5" s="201" t="str">
        <f>IF(主表!B14="","",主表!B14)</f>
        <v/>
      </c>
      <c r="C5" s="203" t="s">
        <v>115</v>
      </c>
      <c r="D5" s="204"/>
      <c r="E5" s="205"/>
      <c r="F5" s="209" t="str">
        <f>IF(B5="","",LOOKUP(B5,武装!A2:A32,武装!B2:B32))</f>
        <v/>
      </c>
      <c r="G5" s="210"/>
      <c r="H5" s="210"/>
      <c r="I5" s="210"/>
      <c r="J5" s="210"/>
      <c r="K5" s="210"/>
      <c r="L5" s="211"/>
      <c r="N5" s="199" t="s">
        <v>114</v>
      </c>
      <c r="O5" s="201" t="str">
        <f>IF(主表!B16="","",主表!B16)</f>
        <v/>
      </c>
      <c r="P5" s="203" t="s">
        <v>115</v>
      </c>
      <c r="Q5" s="204"/>
      <c r="R5" s="205"/>
      <c r="S5" s="209" t="str">
        <f>IF(O5="","",LOOKUP(O5,武装!A2:A32,武装!B2:B32))</f>
        <v/>
      </c>
      <c r="T5" s="210"/>
      <c r="U5" s="210"/>
      <c r="V5" s="210"/>
      <c r="W5" s="210"/>
      <c r="X5" s="210"/>
      <c r="Y5" s="211"/>
    </row>
    <row r="6" spans="1:25" ht="14.25" customHeight="1" thickBot="1" x14ac:dyDescent="0.2">
      <c r="A6" s="200"/>
      <c r="B6" s="202"/>
      <c r="C6" s="206"/>
      <c r="D6" s="207"/>
      <c r="E6" s="208"/>
      <c r="F6" s="212"/>
      <c r="G6" s="213"/>
      <c r="H6" s="213"/>
      <c r="I6" s="213"/>
      <c r="J6" s="213"/>
      <c r="K6" s="213"/>
      <c r="L6" s="214"/>
      <c r="N6" s="200"/>
      <c r="O6" s="202"/>
      <c r="P6" s="206"/>
      <c r="Q6" s="207"/>
      <c r="R6" s="208"/>
      <c r="S6" s="212"/>
      <c r="T6" s="213"/>
      <c r="U6" s="213"/>
      <c r="V6" s="213"/>
      <c r="W6" s="213"/>
      <c r="X6" s="213"/>
      <c r="Y6" s="214"/>
    </row>
    <row r="7" spans="1:25" ht="14.25" customHeight="1" x14ac:dyDescent="0.15">
      <c r="A7" s="215" t="s">
        <v>116</v>
      </c>
      <c r="B7" s="205"/>
      <c r="C7" s="217" t="str">
        <f>IF(B5="","",LOOKUP(B5,武装!A2:A32,武装!D2:D32))</f>
        <v/>
      </c>
      <c r="D7" s="218"/>
      <c r="E7" s="221" t="s">
        <v>112</v>
      </c>
      <c r="F7" s="201" t="str">
        <f>IF(B5="","",LOOKUP(B5,武装!A2:A32,武装!P2:P32))</f>
        <v/>
      </c>
      <c r="G7" s="203" t="s">
        <v>118</v>
      </c>
      <c r="H7" s="205"/>
      <c r="I7" s="217" t="str">
        <f>IF(B5="","",IF(LOOKUP(B5,武装!A2:A32,武装!N2:N32)="","无",LOOKUP(B5,武装!A2:A32,武装!N2:N32)))</f>
        <v/>
      </c>
      <c r="J7" s="225"/>
      <c r="K7" s="225"/>
      <c r="L7" s="226"/>
      <c r="N7" s="215" t="s">
        <v>116</v>
      </c>
      <c r="O7" s="205"/>
      <c r="P7" s="217" t="str">
        <f>IF(O5="","",LOOKUP(O5,武装!A2:A32,武装!D2:D32))</f>
        <v/>
      </c>
      <c r="Q7" s="218"/>
      <c r="R7" s="221" t="s">
        <v>112</v>
      </c>
      <c r="S7" s="201" t="str">
        <f>IF(O5="","",LOOKUP(O5,武装!A2:A32,武装!P2:P32))</f>
        <v/>
      </c>
      <c r="T7" s="203" t="s">
        <v>118</v>
      </c>
      <c r="U7" s="205"/>
      <c r="V7" s="217" t="str">
        <f>IF(O5="","",IF(LOOKUP(O5,武装!A2:A32,武装!N2:N32)="","无",LOOKUP(O5,武装!A2:A32,武装!N2:N32)))</f>
        <v/>
      </c>
      <c r="W7" s="225"/>
      <c r="X7" s="225"/>
      <c r="Y7" s="226"/>
    </row>
    <row r="8" spans="1:25" ht="14.25" customHeight="1" thickBot="1" x14ac:dyDescent="0.2">
      <c r="A8" s="216"/>
      <c r="B8" s="208"/>
      <c r="C8" s="219"/>
      <c r="D8" s="220"/>
      <c r="E8" s="222"/>
      <c r="F8" s="202"/>
      <c r="G8" s="223"/>
      <c r="H8" s="224"/>
      <c r="I8" s="227"/>
      <c r="J8" s="228"/>
      <c r="K8" s="228"/>
      <c r="L8" s="229"/>
      <c r="N8" s="216"/>
      <c r="O8" s="208"/>
      <c r="P8" s="219"/>
      <c r="Q8" s="220"/>
      <c r="R8" s="222"/>
      <c r="S8" s="202"/>
      <c r="T8" s="223"/>
      <c r="U8" s="224"/>
      <c r="V8" s="227"/>
      <c r="W8" s="228"/>
      <c r="X8" s="228"/>
      <c r="Y8" s="229"/>
    </row>
    <row r="9" spans="1:25" ht="14.25" customHeight="1" x14ac:dyDescent="0.15">
      <c r="A9" s="215" t="s">
        <v>117</v>
      </c>
      <c r="B9" s="205"/>
      <c r="C9" s="217" t="str">
        <f>IF(B5="","",LOOKUP(B5,武装!A2:A32,武装!C2:C32))</f>
        <v/>
      </c>
      <c r="D9" s="225"/>
      <c r="E9" s="225"/>
      <c r="F9" s="218"/>
      <c r="G9" s="223"/>
      <c r="H9" s="224"/>
      <c r="I9" s="227"/>
      <c r="J9" s="228"/>
      <c r="K9" s="228"/>
      <c r="L9" s="229"/>
      <c r="N9" s="215" t="s">
        <v>117</v>
      </c>
      <c r="O9" s="205"/>
      <c r="P9" s="217" t="str">
        <f>IF(O5="","",LOOKUP(O5,武装!A2:A32,武装!C2:C32))</f>
        <v/>
      </c>
      <c r="Q9" s="225"/>
      <c r="R9" s="225"/>
      <c r="S9" s="218"/>
      <c r="T9" s="223"/>
      <c r="U9" s="224"/>
      <c r="V9" s="227"/>
      <c r="W9" s="228"/>
      <c r="X9" s="228"/>
      <c r="Y9" s="229"/>
    </row>
    <row r="10" spans="1:25" ht="14.25" customHeight="1" thickBot="1" x14ac:dyDescent="0.2">
      <c r="A10" s="216"/>
      <c r="B10" s="208"/>
      <c r="C10" s="219"/>
      <c r="D10" s="230"/>
      <c r="E10" s="230"/>
      <c r="F10" s="220"/>
      <c r="G10" s="206"/>
      <c r="H10" s="208"/>
      <c r="I10" s="219"/>
      <c r="J10" s="230"/>
      <c r="K10" s="230"/>
      <c r="L10" s="231"/>
      <c r="N10" s="216"/>
      <c r="O10" s="208"/>
      <c r="P10" s="219"/>
      <c r="Q10" s="230"/>
      <c r="R10" s="230"/>
      <c r="S10" s="220"/>
      <c r="T10" s="206"/>
      <c r="U10" s="208"/>
      <c r="V10" s="219"/>
      <c r="W10" s="230"/>
      <c r="X10" s="230"/>
      <c r="Y10" s="231"/>
    </row>
    <row r="11" spans="1:25" ht="14.25" customHeight="1" x14ac:dyDescent="0.15">
      <c r="A11" s="190" t="s">
        <v>120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2"/>
      <c r="N11" s="190" t="s">
        <v>120</v>
      </c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2"/>
    </row>
    <row r="12" spans="1:25" ht="14.25" customHeight="1" thickBot="1" x14ac:dyDescent="0.2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5"/>
      <c r="N12" s="193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</row>
    <row r="13" spans="1:25" ht="16.5" customHeight="1" thickBot="1" x14ac:dyDescent="0.2">
      <c r="A13" s="184" t="s">
        <v>20</v>
      </c>
      <c r="B13" s="185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86" t="s">
        <v>111</v>
      </c>
      <c r="I13" s="185"/>
      <c r="J13" s="46" t="s">
        <v>131</v>
      </c>
      <c r="K13" s="46" t="s">
        <v>132</v>
      </c>
      <c r="L13" s="47" t="s">
        <v>23</v>
      </c>
      <c r="N13" s="184" t="s">
        <v>20</v>
      </c>
      <c r="O13" s="185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86" t="s">
        <v>111</v>
      </c>
      <c r="V13" s="185"/>
      <c r="W13" s="46" t="s">
        <v>131</v>
      </c>
      <c r="X13" s="46" t="s">
        <v>132</v>
      </c>
      <c r="Y13" s="47" t="s">
        <v>23</v>
      </c>
    </row>
    <row r="14" spans="1:25" ht="17.25" customHeight="1" thickBot="1" x14ac:dyDescent="0.2">
      <c r="A14" s="196" t="str">
        <f>IF(B5="","",LOOKUP(B5,武装!A2:A32,武装!E2:E32))</f>
        <v/>
      </c>
      <c r="B14" s="197"/>
      <c r="C14" s="50" t="str">
        <f>IF(B5="","",LOOKUP(B5,武装!A2:A32,武装!F2:F32))</f>
        <v/>
      </c>
      <c r="D14" s="50" t="str">
        <f>IF(B5="","",LOOKUP(B5,武装!A2:A32,武装!G2:G32))</f>
        <v/>
      </c>
      <c r="E14" s="48" t="str">
        <f>IF(B5="","",LOOKUP(B5,武装!A2:A32,武装!H2:H32))</f>
        <v/>
      </c>
      <c r="F14" s="48" t="str">
        <f>IF(B5="","",LOOKUP(B5,武装!A2:A32,武装!J2:J32))</f>
        <v/>
      </c>
      <c r="G14" s="48" t="str">
        <f>IF(B5="","",LOOKUP(B5,武装!A2:A32,武装!I2:I32))</f>
        <v/>
      </c>
      <c r="H14" s="198" t="str">
        <f>IF(B5="","",LOOKUP(B5,武装!A2:A32,武装!K2:K32))</f>
        <v/>
      </c>
      <c r="I14" s="197"/>
      <c r="J14" s="48" t="str">
        <f>IF(B5="","",LOOKUP(B5,武装!A2:A32,武装!L2:L32))</f>
        <v/>
      </c>
      <c r="K14" s="48" t="str">
        <f>IF(B5="","",LOOKUP(B5,武装!A2:A32,武装!M2:M32))</f>
        <v/>
      </c>
      <c r="L14" s="49" t="str">
        <f>IF(B5="","",LOOKUP(B5,武装!A2:A32,武装!O2:O32))</f>
        <v/>
      </c>
      <c r="N14" s="196" t="str">
        <f>IF(O5="","",LOOKUP(O5,武装!A2:A32,武装!E2:E32))</f>
        <v/>
      </c>
      <c r="O14" s="197"/>
      <c r="P14" s="50" t="str">
        <f>IF(O5="","",LOOKUP(O5,武装!A2:A32,武装!F2:F32))</f>
        <v/>
      </c>
      <c r="Q14" s="50" t="str">
        <f>IF(O5="","",LOOKUP(O5,武装!A2:A32,武装!G2:G32))</f>
        <v/>
      </c>
      <c r="R14" s="48" t="str">
        <f>IF(O5="","",LOOKUP(O5,武装!A2:A32,武装!H2:H32))</f>
        <v/>
      </c>
      <c r="S14" s="48" t="str">
        <f>IF(O5="","",LOOKUP(O5,武装!A2:A32,武装!J2:J32))</f>
        <v/>
      </c>
      <c r="T14" s="48" t="str">
        <f>IF(O5="","",LOOKUP(O5,武装!A2:A32,武装!I2:I32))</f>
        <v/>
      </c>
      <c r="U14" s="198" t="str">
        <f>IF(O5="","",LOOKUP(O5,武装!A2:A32,武装!K2:K32))</f>
        <v/>
      </c>
      <c r="V14" s="197"/>
      <c r="W14" s="48" t="str">
        <f>IF(O5="","",LOOKUP(O5,武装!A2:A32,武装!L2:L32))</f>
        <v/>
      </c>
      <c r="X14" s="48" t="str">
        <f>IF(O5="","",LOOKUP(O5,武装!A2:A32,武装!M2:M32))</f>
        <v/>
      </c>
      <c r="Y14" s="49" t="str">
        <f>IF(O5="","",LOOKUP(O5,武装!A2:A32,武装!O2:O32))</f>
        <v/>
      </c>
    </row>
    <row r="15" spans="1:25" ht="14.25" customHeight="1" x14ac:dyDescent="0.15">
      <c r="A15" s="190" t="s">
        <v>119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190" t="s">
        <v>119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2"/>
    </row>
    <row r="16" spans="1:25" ht="14.25" customHeight="1" thickBot="1" x14ac:dyDescent="0.2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5"/>
      <c r="N16" s="193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</row>
    <row r="17" spans="1:25" ht="15" customHeight="1" thickBot="1" x14ac:dyDescent="0.2">
      <c r="A17" s="184" t="s">
        <v>20</v>
      </c>
      <c r="B17" s="185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86" t="s">
        <v>111</v>
      </c>
      <c r="I17" s="185"/>
      <c r="J17" s="46" t="s">
        <v>131</v>
      </c>
      <c r="K17" s="46" t="s">
        <v>132</v>
      </c>
      <c r="L17" s="47" t="s">
        <v>23</v>
      </c>
      <c r="N17" s="184" t="s">
        <v>20</v>
      </c>
      <c r="O17" s="185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86" t="s">
        <v>111</v>
      </c>
      <c r="V17" s="185"/>
      <c r="W17" s="46" t="s">
        <v>131</v>
      </c>
      <c r="X17" s="46" t="s">
        <v>132</v>
      </c>
      <c r="Y17" s="47" t="s">
        <v>23</v>
      </c>
    </row>
    <row r="18" spans="1:25" ht="14.25" customHeight="1" thickBot="1" x14ac:dyDescent="0.2">
      <c r="A18" s="196"/>
      <c r="B18" s="197"/>
      <c r="C18" s="50"/>
      <c r="D18" s="50"/>
      <c r="E18" s="48"/>
      <c r="F18" s="48"/>
      <c r="G18" s="48"/>
      <c r="H18" s="198"/>
      <c r="I18" s="197"/>
      <c r="J18" s="48"/>
      <c r="K18" s="48"/>
      <c r="L18" s="49"/>
      <c r="N18" s="196"/>
      <c r="O18" s="197"/>
      <c r="P18" s="50"/>
      <c r="Q18" s="50"/>
      <c r="R18" s="48"/>
      <c r="S18" s="48"/>
      <c r="T18" s="48"/>
      <c r="U18" s="198"/>
      <c r="V18" s="197"/>
      <c r="W18" s="48"/>
      <c r="X18" s="48"/>
      <c r="Y18" s="49"/>
    </row>
    <row r="19" spans="1:25" ht="14.25" customHeight="1" x14ac:dyDescent="0.15">
      <c r="A19" s="190" t="s">
        <v>125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2"/>
      <c r="N19" s="190" t="s">
        <v>125</v>
      </c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2"/>
    </row>
    <row r="20" spans="1:25" ht="17.25" customHeight="1" thickBot="1" x14ac:dyDescent="0.2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5"/>
      <c r="N20" s="193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</row>
    <row r="21" spans="1:25" ht="15" customHeight="1" thickBot="1" x14ac:dyDescent="0.2">
      <c r="A21" s="184" t="s">
        <v>20</v>
      </c>
      <c r="B21" s="185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86" t="s">
        <v>111</v>
      </c>
      <c r="I21" s="185"/>
      <c r="J21" s="46" t="s">
        <v>131</v>
      </c>
      <c r="K21" s="46" t="s">
        <v>132</v>
      </c>
      <c r="L21" s="47" t="s">
        <v>23</v>
      </c>
      <c r="N21" s="184" t="s">
        <v>20</v>
      </c>
      <c r="O21" s="185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86" t="s">
        <v>111</v>
      </c>
      <c r="V21" s="185"/>
      <c r="W21" s="46" t="s">
        <v>131</v>
      </c>
      <c r="X21" s="46" t="s">
        <v>132</v>
      </c>
      <c r="Y21" s="47" t="s">
        <v>23</v>
      </c>
    </row>
    <row r="22" spans="1:25" ht="17.25" customHeight="1" thickBot="1" x14ac:dyDescent="0.2">
      <c r="A22" s="187" t="str">
        <f>IF(A14="\","\",IF(A14="","",A14+A18))</f>
        <v/>
      </c>
      <c r="B22" s="188"/>
      <c r="C22" s="51" t="str">
        <f t="shared" ref="C22:H22" si="0">IF(C14="\","\",IF(C14="","",C14+C18))</f>
        <v/>
      </c>
      <c r="D22" s="51" t="str">
        <f t="shared" si="0"/>
        <v/>
      </c>
      <c r="E22" s="51" t="str">
        <f t="shared" si="0"/>
        <v/>
      </c>
      <c r="F22" s="51" t="str">
        <f t="shared" si="0"/>
        <v/>
      </c>
      <c r="G22" s="53" t="str">
        <f t="shared" si="0"/>
        <v/>
      </c>
      <c r="H22" s="189" t="str">
        <f t="shared" si="0"/>
        <v/>
      </c>
      <c r="I22" s="188"/>
      <c r="J22" s="51" t="str">
        <f>IF(J14="\","\",IF(J14="","",J14+J18))</f>
        <v/>
      </c>
      <c r="K22" s="51" t="str">
        <f>IF(K14="\","\",IF(K14="","",K14+K18))</f>
        <v/>
      </c>
      <c r="L22" s="54" t="str">
        <f>IF(L14="\","\",IF(L14="","",L14+L18))</f>
        <v/>
      </c>
      <c r="N22" s="187" t="str">
        <f>IF(N14="\","\",IF(N14="","",N14+N18))</f>
        <v/>
      </c>
      <c r="O22" s="188"/>
      <c r="P22" s="51" t="str">
        <f t="shared" ref="P22:U22" si="1">IF(P14="\","\",IF(P14="","",P14+P18))</f>
        <v/>
      </c>
      <c r="Q22" s="51" t="str">
        <f t="shared" si="1"/>
        <v/>
      </c>
      <c r="R22" s="51" t="str">
        <f t="shared" si="1"/>
        <v/>
      </c>
      <c r="S22" s="51" t="str">
        <f t="shared" si="1"/>
        <v/>
      </c>
      <c r="T22" s="51" t="str">
        <f t="shared" si="1"/>
        <v/>
      </c>
      <c r="U22" s="189" t="str">
        <f t="shared" si="1"/>
        <v/>
      </c>
      <c r="V22" s="188"/>
      <c r="W22" s="51" t="str">
        <f>IF(W14="\","\",IF(W14="","",W14+W18))</f>
        <v/>
      </c>
      <c r="X22" s="51" t="str">
        <f>IF(X14="\","\",IF(X14="","",X14+X18))</f>
        <v/>
      </c>
      <c r="Y22" s="54" t="str">
        <f>IF(Y14="\","\",IF(Y14="","",Y14+Y18))</f>
        <v/>
      </c>
    </row>
    <row r="23" spans="1:25" s="52" customFormat="1" ht="15.75" thickTop="1" thickBot="1" x14ac:dyDescent="0.2"/>
    <row r="24" spans="1:25" ht="15" customHeight="1" thickTop="1" x14ac:dyDescent="0.15">
      <c r="A24" s="232" t="s">
        <v>128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4"/>
      <c r="N24" s="232" t="s">
        <v>128</v>
      </c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4"/>
    </row>
    <row r="25" spans="1:25" ht="15" customHeight="1" thickBot="1" x14ac:dyDescent="0.2">
      <c r="A25" s="235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7"/>
      <c r="N25" s="235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7"/>
    </row>
    <row r="26" spans="1:25" ht="15" customHeight="1" thickTop="1" x14ac:dyDescent="0.15">
      <c r="A26" s="238" t="s">
        <v>113</v>
      </c>
      <c r="B26" s="239"/>
      <c r="C26" s="240"/>
      <c r="D26" s="241"/>
      <c r="E26" s="241"/>
      <c r="F26" s="241"/>
      <c r="G26" s="241"/>
      <c r="H26" s="241"/>
      <c r="I26" s="241"/>
      <c r="J26" s="241"/>
      <c r="K26" s="241"/>
      <c r="L26" s="242"/>
      <c r="N26" s="238" t="s">
        <v>113</v>
      </c>
      <c r="O26" s="239"/>
      <c r="P26" s="240"/>
      <c r="Q26" s="241"/>
      <c r="R26" s="241"/>
      <c r="S26" s="241"/>
      <c r="T26" s="241"/>
      <c r="U26" s="241"/>
      <c r="V26" s="241"/>
      <c r="W26" s="241"/>
      <c r="X26" s="241"/>
      <c r="Y26" s="242"/>
    </row>
    <row r="27" spans="1:25" ht="15" thickBot="1" x14ac:dyDescent="0.2">
      <c r="A27" s="216"/>
      <c r="B27" s="208"/>
      <c r="C27" s="219"/>
      <c r="D27" s="230"/>
      <c r="E27" s="230"/>
      <c r="F27" s="230"/>
      <c r="G27" s="230"/>
      <c r="H27" s="230"/>
      <c r="I27" s="230"/>
      <c r="J27" s="230"/>
      <c r="K27" s="230"/>
      <c r="L27" s="231"/>
      <c r="N27" s="216"/>
      <c r="O27" s="208"/>
      <c r="P27" s="219"/>
      <c r="Q27" s="230"/>
      <c r="R27" s="230"/>
      <c r="S27" s="230"/>
      <c r="T27" s="230"/>
      <c r="U27" s="230"/>
      <c r="V27" s="230"/>
      <c r="W27" s="230"/>
      <c r="X27" s="230"/>
      <c r="Y27" s="231"/>
    </row>
    <row r="28" spans="1:25" ht="14.25" customHeight="1" x14ac:dyDescent="0.15">
      <c r="A28" s="199" t="s">
        <v>114</v>
      </c>
      <c r="B28" s="201" t="str">
        <f>IF(主表!B18="","",主表!B18)</f>
        <v/>
      </c>
      <c r="C28" s="203" t="s">
        <v>115</v>
      </c>
      <c r="D28" s="204"/>
      <c r="E28" s="205"/>
      <c r="F28" s="209" t="str">
        <f>IF(B28="","",LOOKUP(B28,武装!A2:A32,武装!B2:B32))</f>
        <v/>
      </c>
      <c r="G28" s="210"/>
      <c r="H28" s="210"/>
      <c r="I28" s="210"/>
      <c r="J28" s="210"/>
      <c r="K28" s="210"/>
      <c r="L28" s="211"/>
      <c r="N28" s="199" t="s">
        <v>114</v>
      </c>
      <c r="O28" s="201" t="str">
        <f>IF(主表!B20="","",主表!B20)</f>
        <v/>
      </c>
      <c r="P28" s="203" t="s">
        <v>115</v>
      </c>
      <c r="Q28" s="204"/>
      <c r="R28" s="205"/>
      <c r="S28" s="209" t="str">
        <f>IF(O28="","",LOOKUP(O28,武装!A2:A32,武装!B2:B32))</f>
        <v/>
      </c>
      <c r="T28" s="210"/>
      <c r="U28" s="210"/>
      <c r="V28" s="210"/>
      <c r="W28" s="210"/>
      <c r="X28" s="210"/>
      <c r="Y28" s="211"/>
    </row>
    <row r="29" spans="1:25" ht="15" thickBot="1" x14ac:dyDescent="0.2">
      <c r="A29" s="200"/>
      <c r="B29" s="202"/>
      <c r="C29" s="206"/>
      <c r="D29" s="207"/>
      <c r="E29" s="208"/>
      <c r="F29" s="212"/>
      <c r="G29" s="213"/>
      <c r="H29" s="213"/>
      <c r="I29" s="213"/>
      <c r="J29" s="213"/>
      <c r="K29" s="213"/>
      <c r="L29" s="214"/>
      <c r="N29" s="200"/>
      <c r="O29" s="202"/>
      <c r="P29" s="206"/>
      <c r="Q29" s="207"/>
      <c r="R29" s="208"/>
      <c r="S29" s="212"/>
      <c r="T29" s="213"/>
      <c r="U29" s="213"/>
      <c r="V29" s="213"/>
      <c r="W29" s="213"/>
      <c r="X29" s="213"/>
      <c r="Y29" s="214"/>
    </row>
    <row r="30" spans="1:25" ht="14.25" customHeight="1" x14ac:dyDescent="0.15">
      <c r="A30" s="215" t="s">
        <v>116</v>
      </c>
      <c r="B30" s="205"/>
      <c r="C30" s="217" t="str">
        <f>IF(B28="","",LOOKUP(B28,武装!A2:A32,武装!D2:D32))</f>
        <v/>
      </c>
      <c r="D30" s="218"/>
      <c r="E30" s="221" t="s">
        <v>112</v>
      </c>
      <c r="F30" s="201" t="str">
        <f>IF(B28="","",LOOKUP(B28,武装!A2:A32,武装!P2:P32))</f>
        <v/>
      </c>
      <c r="G30" s="203" t="s">
        <v>118</v>
      </c>
      <c r="H30" s="205"/>
      <c r="I30" s="217" t="str">
        <f>IF(B28="","",IF(LOOKUP(B28,武装!A2:A32,武装!N2:N32)="","无",LOOKUP(B28,武装!A2:A32,武装!N2:N32)))</f>
        <v/>
      </c>
      <c r="J30" s="225"/>
      <c r="K30" s="225"/>
      <c r="L30" s="226"/>
      <c r="N30" s="215" t="s">
        <v>116</v>
      </c>
      <c r="O30" s="205"/>
      <c r="P30" s="217" t="str">
        <f>IF(O28="","",LOOKUP(O28,武装!A2:A32,武装!D2:D32))</f>
        <v/>
      </c>
      <c r="Q30" s="218"/>
      <c r="R30" s="221" t="s">
        <v>112</v>
      </c>
      <c r="S30" s="201" t="str">
        <f>IF(O28="","",LOOKUP(O28,武装!A2:A32,武装!P2:P32))</f>
        <v/>
      </c>
      <c r="T30" s="203" t="s">
        <v>118</v>
      </c>
      <c r="U30" s="205"/>
      <c r="V30" s="217" t="str">
        <f>IF(O28="","",IF(LOOKUP(O28,武装!A2:A32,武装!N2:N32)="","无",LOOKUP(O28,武装!A2:A32,武装!N2:N32)))</f>
        <v/>
      </c>
      <c r="W30" s="225"/>
      <c r="X30" s="225"/>
      <c r="Y30" s="226"/>
    </row>
    <row r="31" spans="1:25" ht="15" thickBot="1" x14ac:dyDescent="0.2">
      <c r="A31" s="216"/>
      <c r="B31" s="208"/>
      <c r="C31" s="219"/>
      <c r="D31" s="220"/>
      <c r="E31" s="222"/>
      <c r="F31" s="202"/>
      <c r="G31" s="223"/>
      <c r="H31" s="224"/>
      <c r="I31" s="227"/>
      <c r="J31" s="228"/>
      <c r="K31" s="228"/>
      <c r="L31" s="229"/>
      <c r="N31" s="216"/>
      <c r="O31" s="208"/>
      <c r="P31" s="219"/>
      <c r="Q31" s="220"/>
      <c r="R31" s="222"/>
      <c r="S31" s="202"/>
      <c r="T31" s="223"/>
      <c r="U31" s="224"/>
      <c r="V31" s="227"/>
      <c r="W31" s="228"/>
      <c r="X31" s="228"/>
      <c r="Y31" s="229"/>
    </row>
    <row r="32" spans="1:25" ht="14.25" customHeight="1" x14ac:dyDescent="0.15">
      <c r="A32" s="215" t="s">
        <v>117</v>
      </c>
      <c r="B32" s="205"/>
      <c r="C32" s="217" t="str">
        <f>IF(B28="","",LOOKUP(B28,武装!A2:A32,武装!C2:C32))</f>
        <v/>
      </c>
      <c r="D32" s="225"/>
      <c r="E32" s="225"/>
      <c r="F32" s="218"/>
      <c r="G32" s="223"/>
      <c r="H32" s="224"/>
      <c r="I32" s="227"/>
      <c r="J32" s="228"/>
      <c r="K32" s="228"/>
      <c r="L32" s="229"/>
      <c r="N32" s="215" t="s">
        <v>117</v>
      </c>
      <c r="O32" s="205"/>
      <c r="P32" s="217" t="str">
        <f>IF(O28="","",LOOKUP(O28,武装!A2:A32,武装!C2:C32))</f>
        <v/>
      </c>
      <c r="Q32" s="225"/>
      <c r="R32" s="225"/>
      <c r="S32" s="218"/>
      <c r="T32" s="223"/>
      <c r="U32" s="224"/>
      <c r="V32" s="227"/>
      <c r="W32" s="228"/>
      <c r="X32" s="228"/>
      <c r="Y32" s="229"/>
    </row>
    <row r="33" spans="1:25" ht="15" thickBot="1" x14ac:dyDescent="0.2">
      <c r="A33" s="216"/>
      <c r="B33" s="208"/>
      <c r="C33" s="219"/>
      <c r="D33" s="230"/>
      <c r="E33" s="230"/>
      <c r="F33" s="220"/>
      <c r="G33" s="206"/>
      <c r="H33" s="208"/>
      <c r="I33" s="219"/>
      <c r="J33" s="230"/>
      <c r="K33" s="230"/>
      <c r="L33" s="231"/>
      <c r="N33" s="216"/>
      <c r="O33" s="208"/>
      <c r="P33" s="219"/>
      <c r="Q33" s="230"/>
      <c r="R33" s="230"/>
      <c r="S33" s="220"/>
      <c r="T33" s="206"/>
      <c r="U33" s="208"/>
      <c r="V33" s="219"/>
      <c r="W33" s="230"/>
      <c r="X33" s="230"/>
      <c r="Y33" s="231"/>
    </row>
    <row r="34" spans="1:25" ht="14.25" customHeight="1" x14ac:dyDescent="0.15">
      <c r="A34" s="190" t="s">
        <v>120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2"/>
      <c r="N34" s="190" t="s">
        <v>120</v>
      </c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2"/>
    </row>
    <row r="35" spans="1:25" ht="15" thickBot="1" x14ac:dyDescent="0.2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5"/>
      <c r="N35" s="193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</row>
    <row r="36" spans="1:25" ht="17.25" thickBot="1" x14ac:dyDescent="0.2">
      <c r="A36" s="184" t="s">
        <v>20</v>
      </c>
      <c r="B36" s="185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86" t="s">
        <v>111</v>
      </c>
      <c r="I36" s="185"/>
      <c r="J36" s="46" t="s">
        <v>131</v>
      </c>
      <c r="K36" s="46" t="s">
        <v>132</v>
      </c>
      <c r="L36" s="47" t="s">
        <v>23</v>
      </c>
      <c r="N36" s="184" t="s">
        <v>20</v>
      </c>
      <c r="O36" s="185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86" t="s">
        <v>111</v>
      </c>
      <c r="V36" s="185"/>
      <c r="W36" s="46" t="s">
        <v>131</v>
      </c>
      <c r="X36" s="46" t="s">
        <v>132</v>
      </c>
      <c r="Y36" s="47" t="s">
        <v>23</v>
      </c>
    </row>
    <row r="37" spans="1:25" ht="17.25" thickBot="1" x14ac:dyDescent="0.2">
      <c r="A37" s="196" t="str">
        <f>IF(B28="","",LOOKUP(B28,武装!A2:A32,武装!E2:E32))</f>
        <v/>
      </c>
      <c r="B37" s="197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198" t="str">
        <f>IF(B28="","",LOOKUP(B28,武装!A2:A32,武装!K2:K32))</f>
        <v/>
      </c>
      <c r="I37" s="197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196" t="str">
        <f>IF(O28="","",LOOKUP(O28,武装!A2:A32,武装!E2:E32))</f>
        <v/>
      </c>
      <c r="O37" s="197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198" t="str">
        <f>IF(O28="","",LOOKUP(O28,武装!A2:A32,武装!K2:K32))</f>
        <v/>
      </c>
      <c r="V37" s="197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90" t="s">
        <v>119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2"/>
      <c r="N38" s="190" t="s">
        <v>8</v>
      </c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2"/>
    </row>
    <row r="39" spans="1:25" ht="15" thickBot="1" x14ac:dyDescent="0.2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5"/>
      <c r="N39" s="193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</row>
    <row r="40" spans="1:25" ht="17.25" thickBot="1" x14ac:dyDescent="0.2">
      <c r="A40" s="184" t="s">
        <v>20</v>
      </c>
      <c r="B40" s="185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86" t="s">
        <v>111</v>
      </c>
      <c r="I40" s="185"/>
      <c r="J40" s="46" t="s">
        <v>131</v>
      </c>
      <c r="K40" s="46" t="s">
        <v>132</v>
      </c>
      <c r="L40" s="47" t="s">
        <v>23</v>
      </c>
      <c r="N40" s="184" t="s">
        <v>20</v>
      </c>
      <c r="O40" s="185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86" t="s">
        <v>111</v>
      </c>
      <c r="V40" s="185"/>
      <c r="W40" s="46" t="s">
        <v>131</v>
      </c>
      <c r="X40" s="46" t="s">
        <v>132</v>
      </c>
      <c r="Y40" s="47" t="s">
        <v>23</v>
      </c>
    </row>
    <row r="41" spans="1:25" ht="17.25" thickBot="1" x14ac:dyDescent="0.2">
      <c r="A41" s="196"/>
      <c r="B41" s="197"/>
      <c r="C41" s="50"/>
      <c r="D41" s="50"/>
      <c r="E41" s="48"/>
      <c r="F41" s="48"/>
      <c r="G41" s="48"/>
      <c r="H41" s="198"/>
      <c r="I41" s="197"/>
      <c r="J41" s="48"/>
      <c r="K41" s="48"/>
      <c r="L41" s="49"/>
      <c r="N41" s="196"/>
      <c r="O41" s="197"/>
      <c r="P41" s="50"/>
      <c r="Q41" s="50"/>
      <c r="R41" s="48"/>
      <c r="S41" s="48"/>
      <c r="T41" s="48"/>
      <c r="U41" s="198"/>
      <c r="V41" s="197"/>
      <c r="W41" s="48"/>
      <c r="X41" s="48"/>
      <c r="Y41" s="49"/>
    </row>
    <row r="42" spans="1:25" x14ac:dyDescent="0.15">
      <c r="A42" s="190" t="s">
        <v>125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2"/>
      <c r="N42" s="190" t="s">
        <v>125</v>
      </c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2"/>
    </row>
    <row r="43" spans="1:25" ht="15" thickBot="1" x14ac:dyDescent="0.2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5"/>
      <c r="N43" s="193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</row>
    <row r="44" spans="1:25" ht="17.25" thickBot="1" x14ac:dyDescent="0.2">
      <c r="A44" s="184" t="s">
        <v>20</v>
      </c>
      <c r="B44" s="185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86" t="s">
        <v>111</v>
      </c>
      <c r="I44" s="185"/>
      <c r="J44" s="46" t="s">
        <v>131</v>
      </c>
      <c r="K44" s="46" t="s">
        <v>132</v>
      </c>
      <c r="L44" s="47" t="s">
        <v>23</v>
      </c>
      <c r="N44" s="184" t="s">
        <v>20</v>
      </c>
      <c r="O44" s="185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86" t="s">
        <v>111</v>
      </c>
      <c r="V44" s="185"/>
      <c r="W44" s="46" t="s">
        <v>131</v>
      </c>
      <c r="X44" s="46" t="s">
        <v>132</v>
      </c>
      <c r="Y44" s="47" t="s">
        <v>23</v>
      </c>
    </row>
    <row r="45" spans="1:25" ht="17.25" thickBot="1" x14ac:dyDescent="0.2">
      <c r="A45" s="187" t="str">
        <f>IF(A37="\","\",IF(A37="","",A37+A41))</f>
        <v/>
      </c>
      <c r="B45" s="188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189" t="str">
        <f t="shared" si="2"/>
        <v/>
      </c>
      <c r="I45" s="188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187" t="str">
        <f>IF(N37="\","\",IF(N37="","",N37+N41))</f>
        <v/>
      </c>
      <c r="O45" s="188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89" t="str">
        <f t="shared" si="3"/>
        <v/>
      </c>
      <c r="V45" s="188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</mergeCells>
  <phoneticPr fontId="13" type="noConversion"/>
  <conditionalFormatting sqref="C13 E13:F13">
    <cfRule type="duplicateValues" dxfId="43" priority="49"/>
  </conditionalFormatting>
  <conditionalFormatting sqref="E14:F14">
    <cfRule type="duplicateValues" dxfId="42" priority="45"/>
  </conditionalFormatting>
  <conditionalFormatting sqref="G13">
    <cfRule type="duplicateValues" dxfId="41" priority="44"/>
  </conditionalFormatting>
  <conditionalFormatting sqref="D13">
    <cfRule type="duplicateValues" dxfId="40" priority="43"/>
  </conditionalFormatting>
  <conditionalFormatting sqref="C17 E17:F17">
    <cfRule type="duplicateValues" dxfId="39" priority="42"/>
  </conditionalFormatting>
  <conditionalFormatting sqref="E18:F18">
    <cfRule type="duplicateValues" dxfId="38" priority="41"/>
  </conditionalFormatting>
  <conditionalFormatting sqref="G17">
    <cfRule type="duplicateValues" dxfId="37" priority="40"/>
  </conditionalFormatting>
  <conditionalFormatting sqref="D17">
    <cfRule type="duplicateValues" dxfId="36" priority="39"/>
  </conditionalFormatting>
  <conditionalFormatting sqref="C21 E21:F21">
    <cfRule type="duplicateValues" dxfId="35" priority="38"/>
  </conditionalFormatting>
  <conditionalFormatting sqref="G21">
    <cfRule type="duplicateValues" dxfId="34" priority="36"/>
  </conditionalFormatting>
  <conditionalFormatting sqref="D21">
    <cfRule type="duplicateValues" dxfId="33" priority="35"/>
  </conditionalFormatting>
  <conditionalFormatting sqref="P13 R13:S13">
    <cfRule type="duplicateValues" dxfId="32" priority="34"/>
  </conditionalFormatting>
  <conditionalFormatting sqref="R14:S14">
    <cfRule type="duplicateValues" dxfId="31" priority="33"/>
  </conditionalFormatting>
  <conditionalFormatting sqref="T13">
    <cfRule type="duplicateValues" dxfId="30" priority="32"/>
  </conditionalFormatting>
  <conditionalFormatting sqref="Q13">
    <cfRule type="duplicateValues" dxfId="29" priority="31"/>
  </conditionalFormatting>
  <conditionalFormatting sqref="P17 R17:S17">
    <cfRule type="duplicateValues" dxfId="28" priority="30"/>
  </conditionalFormatting>
  <conditionalFormatting sqref="R18:S18">
    <cfRule type="duplicateValues" dxfId="27" priority="29"/>
  </conditionalFormatting>
  <conditionalFormatting sqref="T17">
    <cfRule type="duplicateValues" dxfId="26" priority="28"/>
  </conditionalFormatting>
  <conditionalFormatting sqref="Q17">
    <cfRule type="duplicateValues" dxfId="25" priority="27"/>
  </conditionalFormatting>
  <conditionalFormatting sqref="P21 R21:S21">
    <cfRule type="duplicateValues" dxfId="24" priority="26"/>
  </conditionalFormatting>
  <conditionalFormatting sqref="T21">
    <cfRule type="duplicateValues" dxfId="23" priority="25"/>
  </conditionalFormatting>
  <conditionalFormatting sqref="Q21">
    <cfRule type="duplicateValues" dxfId="22" priority="24"/>
  </conditionalFormatting>
  <conditionalFormatting sqref="C36 E36:F36">
    <cfRule type="duplicateValues" dxfId="21" priority="23"/>
  </conditionalFormatting>
  <conditionalFormatting sqref="E37:F37">
    <cfRule type="duplicateValues" dxfId="20" priority="22"/>
  </conditionalFormatting>
  <conditionalFormatting sqref="G36">
    <cfRule type="duplicateValues" dxfId="19" priority="21"/>
  </conditionalFormatting>
  <conditionalFormatting sqref="D36">
    <cfRule type="duplicateValues" dxfId="18" priority="20"/>
  </conditionalFormatting>
  <conditionalFormatting sqref="C40 E40:F40">
    <cfRule type="duplicateValues" dxfId="17" priority="19"/>
  </conditionalFormatting>
  <conditionalFormatting sqref="E41:F41">
    <cfRule type="duplicateValues" dxfId="16" priority="18"/>
  </conditionalFormatting>
  <conditionalFormatting sqref="G40">
    <cfRule type="duplicateValues" dxfId="15" priority="17"/>
  </conditionalFormatting>
  <conditionalFormatting sqref="D40">
    <cfRule type="duplicateValues" dxfId="14" priority="16"/>
  </conditionalFormatting>
  <conditionalFormatting sqref="C44 E44:F44">
    <cfRule type="duplicateValues" dxfId="13" priority="15"/>
  </conditionalFormatting>
  <conditionalFormatting sqref="G44">
    <cfRule type="duplicateValues" dxfId="12" priority="14"/>
  </conditionalFormatting>
  <conditionalFormatting sqref="D44">
    <cfRule type="duplicateValues" dxfId="11" priority="13"/>
  </conditionalFormatting>
  <conditionalFormatting sqref="P36 R36:S36">
    <cfRule type="duplicateValues" dxfId="10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135</v>
      </c>
      <c r="C2" s="36" t="s">
        <v>136</v>
      </c>
      <c r="D2" s="38" t="s">
        <v>137</v>
      </c>
    </row>
    <row r="3" spans="1:4" ht="16.5" x14ac:dyDescent="0.15">
      <c r="A3" s="32">
        <v>2</v>
      </c>
      <c r="B3" s="35" t="s">
        <v>138</v>
      </c>
      <c r="C3" s="37" t="s">
        <v>140</v>
      </c>
      <c r="D3" s="39" t="s">
        <v>139</v>
      </c>
    </row>
    <row r="4" spans="1:4" ht="16.5" x14ac:dyDescent="0.15">
      <c r="A4" s="30">
        <v>3</v>
      </c>
      <c r="B4" s="34" t="s">
        <v>141</v>
      </c>
      <c r="C4" s="36" t="s">
        <v>142</v>
      </c>
      <c r="D4" s="38" t="s">
        <v>151</v>
      </c>
    </row>
    <row r="5" spans="1:4" ht="16.5" x14ac:dyDescent="0.15">
      <c r="A5" s="32">
        <v>4</v>
      </c>
      <c r="B5" s="35" t="s">
        <v>143</v>
      </c>
      <c r="C5" s="37" t="s">
        <v>148</v>
      </c>
      <c r="D5" s="39" t="s">
        <v>157</v>
      </c>
    </row>
    <row r="6" spans="1:4" ht="16.5" x14ac:dyDescent="0.15">
      <c r="A6" s="30">
        <v>5</v>
      </c>
      <c r="B6" s="34" t="s">
        <v>144</v>
      </c>
      <c r="C6" s="36" t="s">
        <v>149</v>
      </c>
      <c r="D6" s="38" t="s">
        <v>158</v>
      </c>
    </row>
    <row r="7" spans="1:4" ht="16.5" x14ac:dyDescent="0.15">
      <c r="A7" s="32">
        <v>6</v>
      </c>
      <c r="B7" s="35" t="s">
        <v>145</v>
      </c>
      <c r="C7" s="37" t="s">
        <v>150</v>
      </c>
      <c r="D7" s="39" t="s">
        <v>152</v>
      </c>
    </row>
    <row r="8" spans="1:4" ht="17.25" customHeight="1" x14ac:dyDescent="0.15">
      <c r="A8" s="30">
        <v>7</v>
      </c>
      <c r="B8" s="34" t="s">
        <v>155</v>
      </c>
      <c r="C8" s="36" t="s">
        <v>153</v>
      </c>
      <c r="D8" s="38" t="s">
        <v>159</v>
      </c>
    </row>
    <row r="9" spans="1:4" ht="16.5" x14ac:dyDescent="0.15">
      <c r="A9" s="32">
        <v>9</v>
      </c>
      <c r="B9" s="35" t="s">
        <v>154</v>
      </c>
      <c r="C9" s="37" t="s">
        <v>156</v>
      </c>
      <c r="D9" s="39" t="s">
        <v>161</v>
      </c>
    </row>
    <row r="10" spans="1:4" ht="16.5" x14ac:dyDescent="0.15">
      <c r="A10" s="30">
        <v>10</v>
      </c>
      <c r="B10" s="34" t="s">
        <v>146</v>
      </c>
      <c r="C10" s="36" t="s">
        <v>147</v>
      </c>
      <c r="D10" s="38" t="s">
        <v>160</v>
      </c>
    </row>
    <row r="11" spans="1:4" ht="16.5" x14ac:dyDescent="0.15">
      <c r="A11" s="32">
        <v>11</v>
      </c>
      <c r="B11" s="35" t="s">
        <v>162</v>
      </c>
      <c r="C11" s="37" t="s">
        <v>163</v>
      </c>
      <c r="D11" s="39" t="s">
        <v>164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33</v>
      </c>
      <c r="C2" s="36" t="s">
        <v>165</v>
      </c>
      <c r="D2" s="38" t="s">
        <v>166</v>
      </c>
    </row>
    <row r="3" spans="1:4" ht="16.5" x14ac:dyDescent="0.15">
      <c r="A3" s="32">
        <v>2</v>
      </c>
      <c r="B3" s="35" t="s">
        <v>167</v>
      </c>
      <c r="C3" s="37" t="s">
        <v>168</v>
      </c>
      <c r="D3" s="39"/>
    </row>
    <row r="4" spans="1:4" ht="16.5" x14ac:dyDescent="0.15">
      <c r="A4" s="30">
        <v>3</v>
      </c>
      <c r="B4" s="34" t="s">
        <v>169</v>
      </c>
      <c r="C4" s="36" t="s">
        <v>170</v>
      </c>
      <c r="D4" s="38"/>
    </row>
    <row r="5" spans="1:4" ht="16.5" x14ac:dyDescent="0.15">
      <c r="A5" s="32">
        <v>4</v>
      </c>
      <c r="B5" s="35" t="s">
        <v>171</v>
      </c>
      <c r="C5" s="37" t="s">
        <v>172</v>
      </c>
      <c r="D5" s="39"/>
    </row>
    <row r="6" spans="1:4" ht="16.5" x14ac:dyDescent="0.15">
      <c r="A6" s="30">
        <v>5</v>
      </c>
      <c r="B6" s="34" t="s">
        <v>173</v>
      </c>
      <c r="C6" s="36" t="s">
        <v>163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2019-07-24T12:47:57Z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