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user\Desktop\新建文件夹\机甲团用\"/>
    </mc:Choice>
  </mc:AlternateContent>
  <xr:revisionPtr revIDLastSave="0" documentId="13_ncr:1_{F497DAE2-B028-46CA-8AC9-60F373208E22}" xr6:coauthVersionLast="43" xr6:coauthVersionMax="43" xr10:uidLastSave="{00000000-0000-0000-0000-000000000000}"/>
  <bookViews>
    <workbookView xWindow="5940" yWindow="2640" windowWidth="21600" windowHeight="11385" tabRatio="618" activeTab="4" xr2:uid="{00000000-000D-0000-FFFF-FFFF00000000}"/>
  </bookViews>
  <sheets>
    <sheet name="主表" sheetId="1" r:id="rId1"/>
    <sheet name="武装" sheetId="6" r:id="rId2"/>
    <sheet name="特殊装备" sheetId="7" r:id="rId3"/>
    <sheet name="特技" sheetId="8" r:id="rId4"/>
    <sheet name="武器页" sheetId="5" r:id="rId5"/>
    <sheet name="背包" sheetId="9" r:id="rId6"/>
    <sheet name="制造商" sheetId="2" r:id="rId7"/>
    <sheet name="工作表3" sheetId="3" r:id="rId8"/>
  </sheets>
  <externalReferences>
    <externalReference r:id="rId9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A2" i="8" l="1"/>
  <c r="D27" i="1" l="1"/>
  <c r="D29" i="1"/>
  <c r="D25" i="1"/>
  <c r="O28" i="1" l="1"/>
  <c r="R23" i="6" l="1"/>
  <c r="O26" i="1"/>
  <c r="O30" i="1"/>
  <c r="O24" i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2" i="6"/>
  <c r="O28" i="5"/>
  <c r="S28" i="5" s="1"/>
  <c r="D20" i="1" s="1"/>
  <c r="Y37" i="5" l="1"/>
  <c r="Y45" i="5" s="1"/>
  <c r="J20" i="1" s="1"/>
  <c r="N37" i="5"/>
  <c r="N45" i="5" s="1"/>
  <c r="R37" i="5"/>
  <c r="R45" i="5" s="1"/>
  <c r="P32" i="5"/>
  <c r="U37" i="5"/>
  <c r="U45" i="5" s="1"/>
  <c r="S30" i="5"/>
  <c r="P37" i="5"/>
  <c r="P45" i="5" s="1"/>
  <c r="W37" i="5"/>
  <c r="W45" i="5" s="1"/>
  <c r="V30" i="5"/>
  <c r="S37" i="5"/>
  <c r="S45" i="5" s="1"/>
  <c r="T37" i="5"/>
  <c r="T45" i="5" s="1"/>
  <c r="P30" i="5"/>
  <c r="Q37" i="5"/>
  <c r="Q45" i="5" s="1"/>
  <c r="X37" i="5"/>
  <c r="X45" i="5" s="1"/>
  <c r="B28" i="5"/>
  <c r="O5" i="5"/>
  <c r="S7" i="5" s="1"/>
  <c r="B5" i="5"/>
  <c r="E14" i="5" s="1"/>
  <c r="E22" i="5" s="1"/>
  <c r="I30" i="5" l="1"/>
  <c r="F28" i="5"/>
  <c r="D18" i="1" s="1"/>
  <c r="L37" i="5"/>
  <c r="H37" i="5"/>
  <c r="H45" i="5" s="1"/>
  <c r="C30" i="5"/>
  <c r="F37" i="5"/>
  <c r="F45" i="5" s="1"/>
  <c r="C32" i="5"/>
  <c r="F30" i="5"/>
  <c r="K37" i="5"/>
  <c r="K45" i="5" s="1"/>
  <c r="C37" i="5"/>
  <c r="C45" i="5" s="1"/>
  <c r="A37" i="5"/>
  <c r="A45" i="5" s="1"/>
  <c r="D37" i="5"/>
  <c r="D45" i="5" s="1"/>
  <c r="U14" i="5"/>
  <c r="U22" i="5" s="1"/>
  <c r="E37" i="5"/>
  <c r="E45" i="5" s="1"/>
  <c r="G37" i="5"/>
  <c r="G45" i="5" s="1"/>
  <c r="J37" i="5"/>
  <c r="J45" i="5" s="1"/>
  <c r="F5" i="5"/>
  <c r="H14" i="5"/>
  <c r="H22" i="5" s="1"/>
  <c r="L45" i="5"/>
  <c r="J18" i="1" s="1"/>
  <c r="V7" i="5"/>
  <c r="S14" i="5"/>
  <c r="S22" i="5" s="1"/>
  <c r="P7" i="5"/>
  <c r="T14" i="5"/>
  <c r="T22" i="5" s="1"/>
  <c r="W14" i="5"/>
  <c r="W22" i="5" s="1"/>
  <c r="N14" i="5"/>
  <c r="N22" i="5" s="1"/>
  <c r="X14" i="5"/>
  <c r="X22" i="5" s="1"/>
  <c r="P14" i="5"/>
  <c r="P22" i="5" s="1"/>
  <c r="Y14" i="5"/>
  <c r="Y22" i="5" s="1"/>
  <c r="J16" i="1" s="1"/>
  <c r="R14" i="5"/>
  <c r="R22" i="5" s="1"/>
  <c r="Q14" i="5"/>
  <c r="Q22" i="5" s="1"/>
  <c r="P9" i="5"/>
  <c r="S5" i="5"/>
  <c r="D16" i="1" s="1"/>
  <c r="J14" i="5"/>
  <c r="J22" i="5" s="1"/>
  <c r="K14" i="5"/>
  <c r="K22" i="5" s="1"/>
  <c r="D14" i="5"/>
  <c r="D22" i="5" s="1"/>
  <c r="C14" i="5"/>
  <c r="C22" i="5" s="1"/>
  <c r="L14" i="5"/>
  <c r="L22" i="5" s="1"/>
  <c r="J14" i="1" s="1"/>
  <c r="A14" i="5"/>
  <c r="A22" i="5" s="1"/>
  <c r="G14" i="5"/>
  <c r="G22" i="5" s="1"/>
  <c r="I7" i="5"/>
  <c r="F14" i="5"/>
  <c r="F22" i="5" s="1"/>
  <c r="F7" i="5"/>
  <c r="C7" i="5"/>
  <c r="C9" i="5"/>
  <c r="B41" i="1" l="1"/>
  <c r="Y1" i="1"/>
  <c r="Y2" i="1"/>
  <c r="F44" i="1" s="1"/>
  <c r="Y3" i="1"/>
  <c r="Y4" i="1"/>
  <c r="N44" i="1" s="1"/>
  <c r="P5" i="1" l="1"/>
  <c r="B35" i="1"/>
  <c r="L44" i="1"/>
  <c r="J44" i="1" l="1"/>
  <c r="D39" i="1" l="1"/>
  <c r="B39" i="1" l="1"/>
</calcChain>
</file>

<file path=xl/sharedStrings.xml><?xml version="1.0" encoding="utf-8"?>
<sst xmlns="http://schemas.openxmlformats.org/spreadsheetml/2006/main" count="507" uniqueCount="210">
  <si>
    <t>轻微</t>
  </si>
  <si>
    <t>中度</t>
  </si>
  <si>
    <t>严重</t>
  </si>
  <si>
    <t>能量：</t>
    <phoneticPr fontId="13" type="noConversion"/>
  </si>
  <si>
    <t>机动：</t>
    <phoneticPr fontId="13" type="noConversion"/>
  </si>
  <si>
    <t>结构：</t>
    <phoneticPr fontId="13" type="noConversion"/>
  </si>
  <si>
    <t>感应：</t>
    <phoneticPr fontId="13" type="noConversion"/>
  </si>
  <si>
    <t>基础数值</t>
    <phoneticPr fontId="13" type="noConversion"/>
  </si>
  <si>
    <t>修正值</t>
    <phoneticPr fontId="13" type="noConversion"/>
  </si>
  <si>
    <t>强化</t>
    <phoneticPr fontId="13" type="noConversion"/>
  </si>
  <si>
    <t>技能</t>
    <phoneticPr fontId="13" type="noConversion"/>
  </si>
  <si>
    <t>机体名字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</si>
  <si>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特技</t>
    </r>
    <phoneticPr fontId="13" type="noConversion"/>
  </si>
  <si>
    <r>
      <t xml:space="preserve">  </t>
    </r>
    <r>
      <rPr>
        <b/>
        <sz val="12"/>
        <color rgb="FFFFFFFF"/>
        <rFont val="楷体"/>
        <family val="3"/>
        <charset val="134"/>
      </rPr>
      <t>装甲压力</t>
    </r>
    <r>
      <rPr>
        <sz val="12"/>
        <color rgb="FFFFFFFF"/>
        <rFont val="楷体"/>
        <family val="3"/>
        <charset val="134"/>
      </rPr>
      <t>（结构）</t>
    </r>
    <phoneticPr fontId="13" type="noConversion"/>
  </si>
  <si>
    <t xml:space="preserve">   损伤</t>
    <phoneticPr fontId="13" type="noConversion"/>
  </si>
  <si>
    <t>所属</t>
    <phoneticPr fontId="13" type="noConversion"/>
  </si>
  <si>
    <t>型号</t>
    <phoneticPr fontId="13" type="noConversion"/>
  </si>
  <si>
    <t>类型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</si>
  <si>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武装</t>
    </r>
    <phoneticPr fontId="13" type="noConversion"/>
  </si>
  <si>
    <r>
      <t xml:space="preserve">   </t>
    </r>
    <r>
      <rPr>
        <b/>
        <sz val="12"/>
        <color rgb="FFFFFFFF"/>
        <rFont val="楷体"/>
        <family val="3"/>
        <charset val="134"/>
      </rPr>
      <t>能量压力</t>
    </r>
    <r>
      <rPr>
        <sz val="12"/>
        <color rgb="FFFFFFFF"/>
        <rFont val="楷体"/>
        <family val="3"/>
        <charset val="134"/>
      </rPr>
      <t>（能量）</t>
    </r>
    <phoneticPr fontId="13" type="noConversion"/>
  </si>
  <si>
    <t>伤害</t>
    <phoneticPr fontId="13" type="noConversion"/>
  </si>
  <si>
    <t>名称\项目</t>
    <phoneticPr fontId="13" type="noConversion"/>
  </si>
  <si>
    <t>命中</t>
    <phoneticPr fontId="13" type="noConversion"/>
  </si>
  <si>
    <t>占用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</si>
  <si>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技能</t>
    </r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</si>
  <si>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特殊装备</t>
    </r>
  </si>
  <si>
    <t>作用</t>
    <phoneticPr fontId="13" type="noConversion"/>
  </si>
  <si>
    <t>物防</t>
    <phoneticPr fontId="13" type="noConversion"/>
  </si>
  <si>
    <t>能防</t>
    <phoneticPr fontId="13" type="noConversion"/>
  </si>
  <si>
    <t>闪避</t>
    <phoneticPr fontId="13" type="noConversion"/>
  </si>
  <si>
    <t>修正：</t>
    <phoneticPr fontId="13" type="noConversion"/>
  </si>
  <si>
    <t>值：</t>
    <phoneticPr fontId="13" type="noConversion"/>
  </si>
  <si>
    <t>/</t>
    <phoneticPr fontId="13" type="noConversion"/>
  </si>
  <si>
    <t>阿曼达重工</t>
    <phoneticPr fontId="13" type="noConversion"/>
  </si>
  <si>
    <t>磁轨霰射枪</t>
    <phoneticPr fontId="13" type="noConversion"/>
  </si>
  <si>
    <t>大型破甲剑</t>
    <phoneticPr fontId="13" type="noConversion"/>
  </si>
  <si>
    <t>\</t>
    <phoneticPr fontId="13" type="noConversion"/>
  </si>
  <si>
    <t>物伤</t>
    <phoneticPr fontId="13" type="noConversion"/>
  </si>
  <si>
    <t>能伤</t>
    <phoneticPr fontId="13" type="noConversion"/>
  </si>
  <si>
    <t xml:space="preserve">装配值 </t>
    <phoneticPr fontId="13" type="noConversion"/>
  </si>
  <si>
    <t>轻微</t>
    <phoneticPr fontId="13" type="noConversion"/>
  </si>
  <si>
    <t>序号</t>
  </si>
  <si>
    <t>名称</t>
    <phoneticPr fontId="13" type="noConversion"/>
  </si>
  <si>
    <t>磁轨步枪</t>
    <phoneticPr fontId="13" type="noConversion"/>
  </si>
  <si>
    <t>动能</t>
    <phoneticPr fontId="13" type="noConversion"/>
  </si>
  <si>
    <t>+1</t>
    <phoneticPr fontId="13" type="noConversion"/>
  </si>
  <si>
    <t>消耗</t>
    <phoneticPr fontId="13" type="noConversion"/>
  </si>
  <si>
    <t>1</t>
    <phoneticPr fontId="13" type="noConversion"/>
  </si>
  <si>
    <t>伤害种类</t>
    <phoneticPr fontId="13" type="noConversion"/>
  </si>
  <si>
    <t>武器种类</t>
    <phoneticPr fontId="13" type="noConversion"/>
  </si>
  <si>
    <t>中型枪械</t>
    <phoneticPr fontId="13" type="noConversion"/>
  </si>
  <si>
    <t>磁轨连射步枪</t>
    <phoneticPr fontId="13" type="noConversion"/>
  </si>
  <si>
    <t>特殊效果</t>
    <phoneticPr fontId="13" type="noConversion"/>
  </si>
  <si>
    <t>2</t>
    <phoneticPr fontId="13" type="noConversion"/>
  </si>
  <si>
    <t>远程枪械</t>
    <phoneticPr fontId="13" type="noConversion"/>
  </si>
  <si>
    <t>+2</t>
    <phoneticPr fontId="13" type="noConversion"/>
  </si>
  <si>
    <t>电磁射手步枪</t>
    <phoneticPr fontId="13" type="noConversion"/>
  </si>
  <si>
    <t>磁轨短枪</t>
    <phoneticPr fontId="13" type="noConversion"/>
  </si>
  <si>
    <t>重炮</t>
    <phoneticPr fontId="13" type="noConversion"/>
  </si>
  <si>
    <t>轻型枪械</t>
    <phoneticPr fontId="13" type="noConversion"/>
  </si>
  <si>
    <t>-1</t>
    <phoneticPr fontId="13" type="noConversion"/>
  </si>
  <si>
    <t>7</t>
    <phoneticPr fontId="13" type="noConversion"/>
  </si>
  <si>
    <t>进行过射击之后，必须花费一回合进行“装填”才能再次射击，移动过的回合无法进行射击。</t>
    <phoneticPr fontId="13" type="noConversion"/>
  </si>
  <si>
    <t>电磁加速炮</t>
    <phoneticPr fontId="13" type="noConversion"/>
  </si>
  <si>
    <t>热能短刃</t>
    <phoneticPr fontId="13" type="noConversion"/>
  </si>
  <si>
    <t>轻型近战</t>
    <phoneticPr fontId="13" type="noConversion"/>
  </si>
  <si>
    <t>热能剑</t>
    <phoneticPr fontId="13" type="noConversion"/>
  </si>
  <si>
    <t>中型近战</t>
    <phoneticPr fontId="13" type="noConversion"/>
  </si>
  <si>
    <t>重型近战</t>
    <phoneticPr fontId="13" type="noConversion"/>
  </si>
  <si>
    <t>0</t>
    <phoneticPr fontId="13" type="noConversion"/>
  </si>
  <si>
    <t>突进枪械</t>
    <phoneticPr fontId="13" type="noConversion"/>
  </si>
  <si>
    <t>此武器命中下降与目标的距离的数值</t>
    <phoneticPr fontId="13" type="noConversion"/>
  </si>
  <si>
    <t>索敌飞弹</t>
    <phoneticPr fontId="13" type="noConversion"/>
  </si>
  <si>
    <t>飞弹</t>
    <phoneticPr fontId="13" type="noConversion"/>
  </si>
  <si>
    <t>能量</t>
    <phoneticPr fontId="13" type="noConversion"/>
  </si>
  <si>
    <t>\</t>
    <phoneticPr fontId="13" type="noConversion"/>
  </si>
  <si>
    <t>可以维持攻击状态，维持攻击状态时无法移动，回避攻击和更换攻击方向（前/后)，维持时武器伤害每回合上升2，最高上升三次</t>
    <phoneticPr fontId="13" type="noConversion"/>
  </si>
  <si>
    <t>高能射手步枪</t>
    <phoneticPr fontId="13" type="noConversion"/>
  </si>
  <si>
    <t>光束短枪</t>
    <phoneticPr fontId="13" type="noConversion"/>
  </si>
  <si>
    <t>光束步枪</t>
    <phoneticPr fontId="13" type="noConversion"/>
  </si>
  <si>
    <t>光束照射枪</t>
    <phoneticPr fontId="13" type="noConversion"/>
  </si>
  <si>
    <t>光束短剑</t>
    <phoneticPr fontId="13" type="noConversion"/>
  </si>
  <si>
    <t>光束剑</t>
    <phoneticPr fontId="13" type="noConversion"/>
  </si>
  <si>
    <t>光束斩舰刀</t>
    <phoneticPr fontId="13" type="noConversion"/>
  </si>
  <si>
    <t>电浆突进炮</t>
    <phoneticPr fontId="13" type="noConversion"/>
  </si>
  <si>
    <t>3</t>
    <phoneticPr fontId="13" type="noConversion"/>
  </si>
  <si>
    <t>光束霰射枪</t>
    <phoneticPr fontId="13" type="noConversion"/>
  </si>
  <si>
    <t>可选用背包</t>
    <phoneticPr fontId="13" type="noConversion"/>
  </si>
  <si>
    <t>效果</t>
    <phoneticPr fontId="13" type="noConversion"/>
  </si>
  <si>
    <t>种类</t>
    <phoneticPr fontId="13" type="noConversion"/>
  </si>
  <si>
    <t>强袭指令</t>
    <phoneticPr fontId="13" type="noConversion"/>
  </si>
  <si>
    <t>背包特技</t>
    <phoneticPr fontId="13" type="noConversion"/>
  </si>
  <si>
    <t>机体获得经验值变为两倍</t>
    <phoneticPr fontId="13" type="noConversion"/>
  </si>
  <si>
    <t>试验机</t>
    <phoneticPr fontId="13" type="noConversion"/>
  </si>
  <si>
    <t>平衡控制</t>
    <phoneticPr fontId="13" type="noConversion"/>
  </si>
  <si>
    <t>如果成功回避了敌方目标的攻击，那么下回合攻击该目标时命中修正，伤害+1</t>
    <phoneticPr fontId="13" type="noConversion"/>
  </si>
  <si>
    <t>机动优势</t>
    <phoneticPr fontId="13" type="noConversion"/>
  </si>
  <si>
    <t>攻击距离为0的目标，命中修正上升1，伤害上升1</t>
    <phoneticPr fontId="13" type="noConversion"/>
  </si>
  <si>
    <t>坚守态势</t>
    <phoneticPr fontId="13" type="noConversion"/>
  </si>
  <si>
    <t xml:space="preserve">机体上回合没有移动时，本回合射击武器伤害+2 </t>
    <phoneticPr fontId="13" type="noConversion"/>
  </si>
  <si>
    <t>机体上回合没有移动时，本回合获得1物防修正与1能防修正</t>
    <phoneticPr fontId="13" type="noConversion"/>
  </si>
  <si>
    <t>狙击行动</t>
    <phoneticPr fontId="13" type="noConversion"/>
  </si>
  <si>
    <t>炮击修正</t>
    <phoneticPr fontId="13" type="noConversion"/>
  </si>
  <si>
    <t>使用重炮武器攻击本回合被友方强袭型，高机动型与均衡型机甲攻击过的目标时，命中修正+2</t>
    <phoneticPr fontId="13" type="noConversion"/>
  </si>
  <si>
    <t>每回合敌方目标能从本机获得的推助数量减少1</t>
    <phoneticPr fontId="13" type="noConversion"/>
  </si>
  <si>
    <t>ID</t>
    <phoneticPr fontId="13" type="noConversion"/>
  </si>
  <si>
    <t>加压喷射器</t>
    <phoneticPr fontId="13" type="noConversion"/>
  </si>
  <si>
    <t>插槽</t>
    <phoneticPr fontId="13" type="noConversion"/>
  </si>
  <si>
    <t>弹夹载弹</t>
    <phoneticPr fontId="13" type="noConversion"/>
  </si>
  <si>
    <t>弹夹数</t>
    <phoneticPr fontId="13" type="noConversion"/>
  </si>
  <si>
    <t>4</t>
    <phoneticPr fontId="13" type="noConversion"/>
  </si>
  <si>
    <t>最高攻击次数</t>
    <phoneticPr fontId="13" type="noConversion"/>
  </si>
  <si>
    <t>插槽数</t>
    <phoneticPr fontId="13" type="noConversion"/>
  </si>
  <si>
    <t>名称：</t>
    <phoneticPr fontId="13" type="noConversion"/>
  </si>
  <si>
    <t>序号：</t>
    <phoneticPr fontId="13" type="noConversion"/>
  </si>
  <si>
    <t>基底武器：</t>
    <phoneticPr fontId="13" type="noConversion"/>
  </si>
  <si>
    <t>伤害类型：</t>
    <phoneticPr fontId="13" type="noConversion"/>
  </si>
  <si>
    <t>武器类型：</t>
    <phoneticPr fontId="13" type="noConversion"/>
  </si>
  <si>
    <t>特殊效果：</t>
    <phoneticPr fontId="13" type="noConversion"/>
  </si>
  <si>
    <t>修正值</t>
    <phoneticPr fontId="13" type="noConversion"/>
  </si>
  <si>
    <t>基底属性</t>
    <phoneticPr fontId="13" type="noConversion"/>
  </si>
  <si>
    <t>伤害段数</t>
    <phoneticPr fontId="13" type="noConversion"/>
  </si>
  <si>
    <t>最近射程</t>
    <phoneticPr fontId="13" type="noConversion"/>
  </si>
  <si>
    <t>最远射程</t>
    <phoneticPr fontId="13" type="noConversion"/>
  </si>
  <si>
    <t>0</t>
    <phoneticPr fontId="13" type="noConversion"/>
  </si>
  <si>
    <t>最终值</t>
    <phoneticPr fontId="13" type="noConversion"/>
  </si>
  <si>
    <t>武器1基础信息</t>
    <phoneticPr fontId="13" type="noConversion"/>
  </si>
  <si>
    <t>武器2基础信息</t>
    <phoneticPr fontId="13" type="noConversion"/>
  </si>
  <si>
    <t>武器3基础信息</t>
    <phoneticPr fontId="13" type="noConversion"/>
  </si>
  <si>
    <t>E,M,A</t>
    <phoneticPr fontId="13" type="noConversion"/>
  </si>
  <si>
    <t>增加特技：加压喷射</t>
    <phoneticPr fontId="13" type="noConversion"/>
  </si>
  <si>
    <t>最小射程</t>
    <phoneticPr fontId="13" type="noConversion"/>
  </si>
  <si>
    <t>最大射程</t>
    <phoneticPr fontId="13" type="noConversion"/>
  </si>
  <si>
    <t>缩写</t>
    <phoneticPr fontId="13" type="noConversion"/>
  </si>
  <si>
    <t>介绍</t>
    <phoneticPr fontId="13" type="noConversion"/>
  </si>
  <si>
    <t>原型</t>
    <phoneticPr fontId="13" type="noConversion"/>
  </si>
  <si>
    <t>P</t>
    <phoneticPr fontId="13" type="noConversion"/>
  </si>
  <si>
    <t>不附带额外装备的初始型，仅有最基本的武装。</t>
  </si>
  <si>
    <t>均衡型</t>
  </si>
  <si>
    <t>各项能力较为均衡的泛用型</t>
  </si>
  <si>
    <t>E</t>
    <phoneticPr fontId="13" type="noConversion"/>
  </si>
  <si>
    <t xml:space="preserve">机动型   </t>
  </si>
  <si>
    <t>M</t>
    <phoneticPr fontId="13" type="noConversion"/>
  </si>
  <si>
    <t>强袭型</t>
    <phoneticPr fontId="13" type="noConversion"/>
  </si>
  <si>
    <t>守卫型</t>
    <phoneticPr fontId="13" type="noConversion"/>
  </si>
  <si>
    <t>炮击型</t>
    <phoneticPr fontId="13" type="noConversion"/>
  </si>
  <si>
    <t>特殊型</t>
    <phoneticPr fontId="13" type="noConversion"/>
  </si>
  <si>
    <t>X</t>
    <phoneticPr fontId="13" type="noConversion"/>
  </si>
  <si>
    <t>A</t>
    <phoneticPr fontId="13" type="noConversion"/>
  </si>
  <si>
    <t>G</t>
    <phoneticPr fontId="13" type="noConversion"/>
  </si>
  <si>
    <t>C</t>
    <phoneticPr fontId="13" type="noConversion"/>
  </si>
  <si>
    <t>突出机动能力的型号</t>
  </si>
  <si>
    <t>进行对多名敌人与坚固目标破坏作战的型号</t>
  </si>
  <si>
    <t>S</t>
    <phoneticPr fontId="13" type="noConversion"/>
  </si>
  <si>
    <t>工程型</t>
    <phoneticPr fontId="13" type="noConversion"/>
  </si>
  <si>
    <t>狙击型</t>
    <phoneticPr fontId="13" type="noConversion"/>
  </si>
  <si>
    <t>En</t>
    <phoneticPr fontId="13" type="noConversion"/>
  </si>
  <si>
    <t>突出近战能力的型号</t>
    <phoneticPr fontId="13" type="noConversion"/>
  </si>
  <si>
    <t>装甲优秀，擅长保护队友的型号</t>
    <phoneticPr fontId="13" type="noConversion"/>
  </si>
  <si>
    <t>突出远距离攻击的型号</t>
  </si>
  <si>
    <t>根据需要进行特殊用途的型号</t>
    <phoneticPr fontId="13" type="noConversion"/>
  </si>
  <si>
    <t>进行工程作业的作业背包</t>
    <phoneticPr fontId="13" type="noConversion"/>
  </si>
  <si>
    <t>海盗型</t>
    <phoneticPr fontId="13" type="noConversion"/>
  </si>
  <si>
    <t>Pi</t>
    <phoneticPr fontId="13" type="noConversion"/>
  </si>
  <si>
    <t>海盗所使用的，用各种零件拼凑而成的机体</t>
    <phoneticPr fontId="13" type="noConversion"/>
  </si>
  <si>
    <t>AHI</t>
    <phoneticPr fontId="13" type="noConversion"/>
  </si>
  <si>
    <t>坐落于中立星系卡奥波利斯的工业企业</t>
    <phoneticPr fontId="13" type="noConversion"/>
  </si>
  <si>
    <t>莱恩军工</t>
    <phoneticPr fontId="13" type="noConversion"/>
  </si>
  <si>
    <t>EMI</t>
    <phoneticPr fontId="13" type="noConversion"/>
  </si>
  <si>
    <t>人类联邦宇宙军</t>
    <phoneticPr fontId="13" type="noConversion"/>
  </si>
  <si>
    <t>CMUF</t>
    <phoneticPr fontId="13" type="noConversion"/>
  </si>
  <si>
    <t>宇宙智能科技公司</t>
    <phoneticPr fontId="13" type="noConversion"/>
  </si>
  <si>
    <t>UIT</t>
    <phoneticPr fontId="13" type="noConversion"/>
  </si>
  <si>
    <t>海盗</t>
    <phoneticPr fontId="13" type="noConversion"/>
  </si>
  <si>
    <t>电磁鞭</t>
    <phoneticPr fontId="13" type="noConversion"/>
  </si>
  <si>
    <t>A</t>
    <phoneticPr fontId="13" type="noConversion"/>
  </si>
  <si>
    <t>增加武装：电磁鞭</t>
    <phoneticPr fontId="13" type="noConversion"/>
  </si>
  <si>
    <t>命中</t>
  </si>
  <si>
    <t>这个武装造成伤害的目标降低2机动，射击武器命中修正下降2直到下回合结束。冷却时间2</t>
    <phoneticPr fontId="13" type="noConversion"/>
  </si>
  <si>
    <t>中型近战\特殊</t>
    <phoneticPr fontId="13" type="noConversion"/>
  </si>
  <si>
    <r>
      <t xml:space="preserve">   </t>
    </r>
    <r>
      <rPr>
        <b/>
        <sz val="16"/>
        <color rgb="FFFFFFFF"/>
        <rFont val="微软雅黑"/>
        <family val="2"/>
        <charset val="134"/>
      </rPr>
      <t xml:space="preserve"> ID</t>
    </r>
    <phoneticPr fontId="13" type="noConversion"/>
  </si>
  <si>
    <t>高强度抓钩</t>
    <phoneticPr fontId="13" type="noConversion"/>
  </si>
  <si>
    <t>M.A.Pi</t>
    <phoneticPr fontId="13" type="noConversion"/>
  </si>
  <si>
    <t>增加特技：高强度抓钩</t>
    <phoneticPr fontId="13" type="noConversion"/>
  </si>
  <si>
    <t>加压喷射</t>
    <phoneticPr fontId="13" type="noConversion"/>
  </si>
  <si>
    <t>装备特技</t>
    <phoneticPr fontId="13" type="noConversion"/>
  </si>
  <si>
    <t>消耗2能量发动，本回合移动距离增加2</t>
    <phoneticPr fontId="13" type="noConversion"/>
  </si>
  <si>
    <t>羿龙骨架</t>
    <phoneticPr fontId="13" type="noConversion"/>
  </si>
  <si>
    <t>机体特技</t>
    <phoneticPr fontId="13" type="noConversion"/>
  </si>
  <si>
    <t xml:space="preserve">装甲压力全部被勾选时，机动上升2   </t>
    <phoneticPr fontId="13" type="noConversion"/>
  </si>
  <si>
    <t>高强度抓钩</t>
    <phoneticPr fontId="13" type="noConversion"/>
  </si>
  <si>
    <t>花费1能量发动，选择距离0以内一个机体尝试控制（当做命中为+1的近战攻击），成功后该机体无法移动，回避修正-2。每回合进行一次结构对抗，如果获胜可以继续保持。</t>
    <phoneticPr fontId="13" type="noConversion"/>
  </si>
  <si>
    <t>杂兵</t>
    <phoneticPr fontId="13" type="noConversion"/>
  </si>
  <si>
    <t>特殊特技</t>
    <phoneticPr fontId="13" type="noConversion"/>
  </si>
  <si>
    <t>掠袭</t>
    <phoneticPr fontId="13" type="noConversion"/>
  </si>
  <si>
    <t>背包特技</t>
    <phoneticPr fontId="13" type="noConversion"/>
  </si>
  <si>
    <t>近战击毁敌方机甲时，可回复3能量压力与一个最小的装甲压力</t>
    <phoneticPr fontId="13" type="noConversion"/>
  </si>
  <si>
    <t>这台机甲无法勾选损伤，需要勾选后果时机体被摧毁</t>
    <phoneticPr fontId="13" type="noConversion"/>
  </si>
  <si>
    <t>莱恩军工</t>
  </si>
  <si>
    <t>E-44“铁剑”</t>
    <phoneticPr fontId="13" type="noConversion"/>
  </si>
  <si>
    <t>附加装甲包</t>
  </si>
  <si>
    <t>附加装甲包</t>
    <phoneticPr fontId="13" type="noConversion"/>
  </si>
  <si>
    <t>ALL</t>
    <phoneticPr fontId="13" type="noConversion"/>
  </si>
  <si>
    <t>增加特技：附加装甲包</t>
    <phoneticPr fontId="13" type="noConversion"/>
  </si>
  <si>
    <t>使用后补充最大的两个装甲压力，使用一次后在下次补给前无法再次使用</t>
    <phoneticPr fontId="13" type="noConversion"/>
  </si>
  <si>
    <t>E-S2军用光束剑</t>
    <phoneticPr fontId="13" type="noConversion"/>
  </si>
  <si>
    <t>E-AlC连射步枪</t>
    <phoneticPr fontId="13" type="noConversion"/>
  </si>
  <si>
    <t>平衡控制</t>
  </si>
  <si>
    <t>EMI-E44-E</t>
    <phoneticPr fontId="13" type="noConversion"/>
  </si>
  <si>
    <t>E-AS磁轨霰弹枪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</si>
</sst>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2"/>
      <name val="宋体"/>
      <charset val="134"/>
    </font>
    <font>
      <sz val="16"/>
      <color rgb="FFFFFFFF"/>
      <name val="微软雅黑"/>
      <family val="2"/>
      <charset val="134"/>
    </font>
    <font>
      <sz val="16"/>
      <name val="微软雅黑"/>
      <family val="2"/>
      <charset val="134"/>
    </font>
    <font>
      <sz val="11"/>
      <color rgb="FF7F7F7E"/>
      <name val="楷体"/>
      <family val="3"/>
      <charset val="134"/>
    </font>
    <font>
      <sz val="10.5"/>
      <color rgb="FF7F7F7E"/>
      <name val="华文隶书"/>
      <family val="3"/>
      <charset val="134"/>
    </font>
    <font>
      <sz val="18"/>
      <color rgb="FFFFFFFF"/>
      <name val="楷体"/>
      <family val="3"/>
      <charset val="134"/>
    </font>
    <font>
      <sz val="10.5"/>
      <name val="宋体"/>
      <family val="3"/>
      <charset val="134"/>
    </font>
    <font>
      <b/>
      <sz val="12"/>
      <color rgb="FFFFFFFF"/>
      <name val="楷体"/>
      <family val="3"/>
      <charset val="134"/>
    </font>
    <font>
      <sz val="12"/>
      <color rgb="FFFFFFFF"/>
      <name val="楷体"/>
      <family val="3"/>
      <charset val="134"/>
    </font>
    <font>
      <sz val="12"/>
      <color rgb="FF7F7F7E"/>
      <name val="楷体"/>
      <family val="3"/>
      <charset val="134"/>
    </font>
    <font>
      <sz val="11"/>
      <color theme="0" tint="-0.34998626667073579"/>
      <name val="楷体"/>
      <family val="3"/>
      <charset val="134"/>
    </font>
    <font>
      <b/>
      <sz val="16"/>
      <color rgb="FFFFFFFF"/>
      <name val="微软雅黑"/>
      <family val="2"/>
      <charset val="134"/>
    </font>
    <font>
      <b/>
      <sz val="18"/>
      <color rgb="FFFFFFFF"/>
      <name val="楷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5"/>
      <name val="宋体"/>
      <family val="3"/>
      <charset val="134"/>
    </font>
    <font>
      <b/>
      <sz val="12"/>
      <name val="宋体"/>
      <family val="3"/>
      <charset val="134"/>
    </font>
    <font>
      <sz val="15"/>
      <name val="华文中宋"/>
      <family val="3"/>
      <charset val="134"/>
    </font>
    <font>
      <sz val="15"/>
      <name val="宋体"/>
      <family val="3"/>
      <charset val="134"/>
    </font>
    <font>
      <sz val="26"/>
      <name val="宋体"/>
      <family val="3"/>
      <charset val="134"/>
    </font>
    <font>
      <b/>
      <sz val="15"/>
      <name val="华文中宋"/>
      <family val="3"/>
      <charset val="134"/>
    </font>
    <font>
      <sz val="10"/>
      <name val="宋体"/>
      <family val="3"/>
      <charset val="134"/>
    </font>
    <font>
      <sz val="12"/>
      <color theme="0"/>
      <name val="宋体"/>
      <family val="3"/>
      <charset val="134"/>
    </font>
    <font>
      <sz val="11"/>
      <color rgb="FFFFFFFF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b/>
      <sz val="10"/>
      <name val="微软雅黑 Light"/>
      <family val="2"/>
      <charset val="134"/>
    </font>
    <font>
      <b/>
      <sz val="10"/>
      <color rgb="FF0070C0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0"/>
      <name val="宋体"/>
      <family val="3"/>
      <charset val="134"/>
    </font>
    <font>
      <b/>
      <sz val="20"/>
      <color theme="0"/>
      <name val="宋体"/>
      <family val="3"/>
      <charset val="134"/>
    </font>
    <font>
      <sz val="11"/>
      <name val="微软雅黑 Light"/>
      <family val="2"/>
      <charset val="134"/>
    </font>
    <font>
      <b/>
      <sz val="10"/>
      <name val="宋体"/>
      <family val="3"/>
      <charset val="134"/>
    </font>
    <font>
      <b/>
      <sz val="10"/>
      <color theme="4" tint="-0.249977111117893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b/>
      <sz val="14"/>
      <color theme="1" tint="0.249977111117893"/>
      <name val="楷体"/>
      <family val="3"/>
      <charset val="134"/>
    </font>
    <font>
      <b/>
      <sz val="12"/>
      <color theme="1" tint="0.249977111117893"/>
      <name val="楷体"/>
      <family val="3"/>
      <charset val="134"/>
    </font>
    <font>
      <sz val="12"/>
      <color theme="1" tint="0.249977111117893"/>
      <name val="宋体"/>
      <family val="3"/>
      <charset val="134"/>
    </font>
    <font>
      <b/>
      <sz val="12"/>
      <color theme="1" tint="0.249977111117893"/>
      <name val="宋体"/>
      <family val="3"/>
      <charset val="134"/>
    </font>
    <font>
      <b/>
      <sz val="15"/>
      <color theme="1" tint="0.249977111117893"/>
      <name val="楷体"/>
      <family val="3"/>
      <charset val="134"/>
    </font>
    <font>
      <b/>
      <sz val="15"/>
      <color theme="1" tint="0.249977111117893"/>
      <name val="宋体"/>
      <family val="3"/>
      <charset val="134"/>
    </font>
    <font>
      <sz val="12"/>
      <color theme="8" tint="0.59999389629810485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25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3" fillId="2" borderId="4" xfId="0" applyFont="1" applyFill="1" applyBorder="1">
      <alignment vertical="center"/>
    </xf>
    <xf numFmtId="0" fontId="6" fillId="2" borderId="0" xfId="0" applyFont="1" applyFill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1" xfId="0" applyFill="1" applyBorder="1">
      <alignment vertical="center"/>
    </xf>
    <xf numFmtId="0" fontId="14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9" xfId="0" applyFill="1" applyBorder="1">
      <alignment vertical="center"/>
    </xf>
    <xf numFmtId="9" fontId="0" fillId="0" borderId="0" xfId="0" applyNumberFormat="1">
      <alignment vertical="center"/>
    </xf>
    <xf numFmtId="0" fontId="14" fillId="2" borderId="0" xfId="0" applyFont="1" applyFill="1" applyBorder="1">
      <alignment vertical="center"/>
    </xf>
    <xf numFmtId="0" fontId="0" fillId="2" borderId="0" xfId="0" applyFill="1" applyBorder="1" applyAlignment="1">
      <alignment horizontal="left" vertical="top"/>
    </xf>
    <xf numFmtId="0" fontId="6" fillId="2" borderId="13" xfId="0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6" fillId="2" borderId="18" xfId="0" applyFont="1" applyFill="1" applyBorder="1">
      <alignment vertical="center"/>
    </xf>
    <xf numFmtId="0" fontId="3" fillId="2" borderId="33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4" fillId="0" borderId="0" xfId="1">
      <alignment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49" fontId="24" fillId="0" borderId="0" xfId="1" applyNumberFormat="1" applyFont="1" applyAlignment="1">
      <alignment horizontal="center" vertical="center" wrapText="1"/>
    </xf>
    <xf numFmtId="0" fontId="24" fillId="0" borderId="0" xfId="1" applyFont="1" applyAlignment="1" applyProtection="1">
      <alignment horizontal="center" vertical="center" wrapText="1"/>
      <protection locked="0"/>
    </xf>
    <xf numFmtId="0" fontId="24" fillId="3" borderId="3" xfId="1" applyFont="1" applyFill="1" applyBorder="1" applyAlignment="1">
      <alignment horizontal="center" vertical="center" wrapText="1"/>
    </xf>
    <xf numFmtId="0" fontId="23" fillId="4" borderId="3" xfId="1" applyFont="1" applyFill="1" applyBorder="1" applyAlignment="1">
      <alignment horizontal="center" vertical="center" wrapText="1"/>
    </xf>
    <xf numFmtId="0" fontId="24" fillId="5" borderId="3" xfId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horizontal="center" vertical="center" wrapText="1"/>
    </xf>
    <xf numFmtId="0" fontId="24" fillId="3" borderId="0" xfId="1" applyFont="1" applyFill="1" applyBorder="1" applyAlignment="1">
      <alignment horizontal="center" vertical="center" wrapText="1"/>
    </xf>
    <xf numFmtId="0" fontId="24" fillId="5" borderId="0" xfId="1" applyFont="1" applyFill="1" applyBorder="1" applyAlignment="1">
      <alignment horizontal="center" vertical="center" wrapText="1"/>
    </xf>
    <xf numFmtId="0" fontId="26" fillId="3" borderId="0" xfId="1" applyFont="1" applyFill="1" applyBorder="1" applyAlignment="1">
      <alignment horizontal="center" vertical="center" wrapText="1"/>
    </xf>
    <xf numFmtId="0" fontId="26" fillId="5" borderId="0" xfId="1" applyFont="1" applyFill="1" applyBorder="1" applyAlignment="1">
      <alignment horizontal="center" vertical="center" wrapText="1"/>
    </xf>
    <xf numFmtId="0" fontId="28" fillId="3" borderId="0" xfId="1" applyFont="1" applyFill="1" applyBorder="1" applyAlignment="1">
      <alignment horizontal="center" vertical="center" wrapText="1"/>
    </xf>
    <xf numFmtId="0" fontId="28" fillId="5" borderId="0" xfId="1" applyFont="1" applyFill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0" fillId="0" borderId="2" xfId="0" applyBorder="1">
      <alignment vertical="center"/>
    </xf>
    <xf numFmtId="0" fontId="2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3" fillId="6" borderId="0" xfId="1" applyFont="1" applyFill="1" applyBorder="1" applyAlignment="1">
      <alignment horizontal="center" vertical="center" wrapText="1"/>
    </xf>
    <xf numFmtId="0" fontId="23" fillId="4" borderId="52" xfId="1" applyFont="1" applyFill="1" applyBorder="1" applyAlignment="1">
      <alignment horizontal="center" vertical="center" wrapText="1"/>
    </xf>
    <xf numFmtId="0" fontId="23" fillId="4" borderId="53" xfId="1" applyFont="1" applyFill="1" applyBorder="1" applyAlignment="1">
      <alignment horizontal="center" vertical="center" wrapText="1"/>
    </xf>
    <xf numFmtId="0" fontId="31" fillId="5" borderId="52" xfId="1" applyFont="1" applyFill="1" applyBorder="1" applyAlignment="1">
      <alignment horizontal="center" vertical="center" wrapText="1"/>
    </xf>
    <xf numFmtId="0" fontId="31" fillId="5" borderId="53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8" xfId="1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31" fillId="5" borderId="59" xfId="1" applyFont="1" applyFill="1" applyBorder="1" applyAlignment="1">
      <alignment horizontal="center" vertical="center" wrapText="1"/>
    </xf>
    <xf numFmtId="0" fontId="31" fillId="5" borderId="60" xfId="1" applyFont="1" applyFill="1" applyBorder="1" applyAlignment="1">
      <alignment horizontal="center" vertical="center" wrapText="1"/>
    </xf>
    <xf numFmtId="0" fontId="22" fillId="0" borderId="0" xfId="1" applyFont="1" applyProtection="1">
      <alignment vertical="center"/>
      <protection hidden="1"/>
    </xf>
    <xf numFmtId="0" fontId="23" fillId="4" borderId="3" xfId="1" applyFont="1" applyFill="1" applyBorder="1" applyAlignment="1" applyProtection="1">
      <alignment horizontal="center" vertical="center" wrapText="1"/>
      <protection hidden="1"/>
    </xf>
    <xf numFmtId="0" fontId="23" fillId="4" borderId="0" xfId="1" applyFont="1" applyFill="1" applyBorder="1" applyAlignment="1" applyProtection="1">
      <alignment horizontal="center" vertical="center" wrapText="1"/>
      <protection hidden="1"/>
    </xf>
    <xf numFmtId="0" fontId="24" fillId="3" borderId="3" xfId="1" applyFont="1" applyFill="1" applyBorder="1" applyAlignment="1" applyProtection="1">
      <alignment horizontal="center" vertical="center" wrapText="1"/>
      <protection hidden="1"/>
    </xf>
    <xf numFmtId="0" fontId="24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applyFont="1" applyFill="1" applyBorder="1" applyAlignment="1" applyProtection="1">
      <alignment horizontal="center" vertical="center" wrapText="1"/>
      <protection hidden="1"/>
    </xf>
    <xf numFmtId="0" fontId="25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quotePrefix="1" applyFont="1" applyFill="1" applyBorder="1" applyAlignment="1" applyProtection="1">
      <alignment horizontal="center" vertical="center" wrapText="1"/>
      <protection hidden="1"/>
    </xf>
    <xf numFmtId="0" fontId="25" fillId="3" borderId="0" xfId="1" quotePrefix="1" applyFont="1" applyFill="1" applyBorder="1" applyAlignment="1" applyProtection="1">
      <alignment horizontal="center" vertical="center" wrapText="1"/>
      <protection hidden="1"/>
    </xf>
    <xf numFmtId="0" fontId="24" fillId="5" borderId="3" xfId="1" applyFont="1" applyFill="1" applyBorder="1" applyAlignment="1" applyProtection="1">
      <alignment horizontal="center" vertical="center" wrapText="1"/>
      <protection hidden="1"/>
    </xf>
    <xf numFmtId="0" fontId="24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applyFont="1" applyFill="1" applyBorder="1" applyAlignment="1" applyProtection="1">
      <alignment horizontal="center" vertical="center" wrapText="1"/>
      <protection hidden="1"/>
    </xf>
    <xf numFmtId="0" fontId="25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quotePrefix="1" applyFont="1" applyFill="1" applyBorder="1" applyAlignment="1" applyProtection="1">
      <alignment horizontal="center" vertical="center" wrapText="1"/>
      <protection hidden="1"/>
    </xf>
    <xf numFmtId="0" fontId="27" fillId="3" borderId="0" xfId="1" applyFont="1" applyFill="1" applyBorder="1" applyAlignment="1" applyProtection="1">
      <alignment horizontal="center" vertical="center" wrapText="1"/>
      <protection hidden="1"/>
    </xf>
    <xf numFmtId="0" fontId="27" fillId="3" borderId="0" xfId="1" quotePrefix="1" applyFont="1" applyFill="1" applyBorder="1" applyAlignment="1" applyProtection="1">
      <alignment horizontal="center" vertical="center" wrapText="1"/>
      <protection hidden="1"/>
    </xf>
    <xf numFmtId="0" fontId="27" fillId="5" borderId="0" xfId="1" applyFont="1" applyFill="1" applyBorder="1" applyAlignment="1" applyProtection="1">
      <alignment horizontal="center" vertical="center" wrapText="1"/>
      <protection hidden="1"/>
    </xf>
    <xf numFmtId="0" fontId="24" fillId="0" borderId="0" xfId="1" applyFont="1" applyAlignment="1" applyProtection="1">
      <alignment horizontal="left" vertical="center" wrapText="1"/>
      <protection hidden="1"/>
    </xf>
    <xf numFmtId="0" fontId="14" fillId="0" borderId="0" xfId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33" fillId="5" borderId="0" xfId="1" applyFont="1" applyFill="1" applyBorder="1" applyAlignment="1" applyProtection="1">
      <alignment horizontal="center" vertical="center" wrapText="1"/>
      <protection hidden="1"/>
    </xf>
    <xf numFmtId="0" fontId="34" fillId="0" borderId="0" xfId="1" applyFont="1" applyAlignment="1" applyProtection="1">
      <alignment horizontal="left" vertical="center" wrapText="1"/>
      <protection hidden="1"/>
    </xf>
    <xf numFmtId="0" fontId="34" fillId="0" borderId="0" xfId="1" applyFont="1" applyAlignment="1">
      <alignment horizontal="left" vertical="center" wrapText="1"/>
    </xf>
    <xf numFmtId="0" fontId="16" fillId="0" borderId="0" xfId="1" applyFont="1">
      <alignment vertical="center"/>
    </xf>
    <xf numFmtId="0" fontId="34" fillId="0" borderId="0" xfId="1" applyFont="1" applyAlignment="1">
      <alignment horizontal="center" vertical="center" wrapText="1"/>
    </xf>
    <xf numFmtId="0" fontId="41" fillId="7" borderId="0" xfId="0" applyFont="1" applyFill="1" applyAlignment="1" applyProtection="1">
      <alignment vertical="center" shrinkToFit="1"/>
      <protection hidden="1"/>
    </xf>
    <xf numFmtId="0" fontId="24" fillId="3" borderId="0" xfId="1" applyFont="1" applyFill="1" applyAlignment="1">
      <alignment horizontal="center" vertical="center" wrapText="1"/>
    </xf>
    <xf numFmtId="0" fontId="26" fillId="3" borderId="0" xfId="1" applyFont="1" applyFill="1" applyAlignment="1">
      <alignment horizontal="center" vertical="center" wrapText="1"/>
    </xf>
    <xf numFmtId="0" fontId="28" fillId="3" borderId="0" xfId="1" applyFont="1" applyFill="1" applyAlignment="1">
      <alignment horizontal="center" vertical="center" wrapText="1"/>
    </xf>
    <xf numFmtId="0" fontId="24" fillId="5" borderId="0" xfId="1" applyFont="1" applyFill="1" applyAlignment="1">
      <alignment horizontal="center" vertical="center" wrapText="1"/>
    </xf>
    <xf numFmtId="0" fontId="26" fillId="5" borderId="0" xfId="1" applyFont="1" applyFill="1" applyAlignment="1">
      <alignment horizontal="center" vertical="center" wrapText="1"/>
    </xf>
    <xf numFmtId="0" fontId="28" fillId="5" borderId="0" xfId="1" applyFont="1" applyFill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35" fillId="8" borderId="21" xfId="0" applyFont="1" applyFill="1" applyBorder="1" applyAlignment="1">
      <alignment horizontal="center" vertical="center" wrapText="1"/>
    </xf>
    <xf numFmtId="0" fontId="35" fillId="8" borderId="22" xfId="0" applyFont="1" applyFill="1" applyBorder="1" applyAlignment="1">
      <alignment horizontal="center" vertical="center" wrapText="1"/>
    </xf>
    <xf numFmtId="0" fontId="35" fillId="8" borderId="23" xfId="0" applyFont="1" applyFill="1" applyBorder="1" applyAlignment="1">
      <alignment horizontal="center" vertical="center" wrapText="1"/>
    </xf>
    <xf numFmtId="0" fontId="35" fillId="8" borderId="24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36" fillId="8" borderId="21" xfId="0" applyFont="1" applyFill="1" applyBorder="1" applyAlignment="1">
      <alignment horizontal="center" vertical="center" wrapText="1"/>
    </xf>
    <xf numFmtId="0" fontId="36" fillId="8" borderId="25" xfId="0" applyFont="1" applyFill="1" applyBorder="1" applyAlignment="1">
      <alignment horizontal="center" vertical="center" wrapText="1"/>
    </xf>
    <xf numFmtId="0" fontId="37" fillId="8" borderId="25" xfId="0" applyFont="1" applyFill="1" applyBorder="1" applyAlignment="1">
      <alignment horizontal="center" vertical="center" wrapText="1"/>
    </xf>
    <xf numFmtId="0" fontId="37" fillId="8" borderId="22" xfId="0" applyFont="1" applyFill="1" applyBorder="1" applyAlignment="1">
      <alignment horizontal="center" vertical="center" wrapText="1"/>
    </xf>
    <xf numFmtId="0" fontId="38" fillId="8" borderId="23" xfId="0" applyFont="1" applyFill="1" applyBorder="1" applyAlignment="1">
      <alignment horizontal="center" vertical="center" wrapText="1"/>
    </xf>
    <xf numFmtId="0" fontId="38" fillId="8" borderId="26" xfId="0" applyFont="1" applyFill="1" applyBorder="1" applyAlignment="1">
      <alignment horizontal="center" vertical="center" wrapText="1"/>
    </xf>
    <xf numFmtId="0" fontId="37" fillId="8" borderId="26" xfId="0" applyFont="1" applyFill="1" applyBorder="1" applyAlignment="1">
      <alignment horizontal="center" vertical="center" wrapText="1"/>
    </xf>
    <xf numFmtId="0" fontId="37" fillId="8" borderId="24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4" fillId="0" borderId="25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horizontal="left" vertical="top" wrapText="1"/>
    </xf>
    <xf numFmtId="0" fontId="16" fillId="0" borderId="26" xfId="0" applyFont="1" applyBorder="1" applyAlignment="1">
      <alignment horizontal="left" vertical="top" wrapText="1"/>
    </xf>
    <xf numFmtId="0" fontId="14" fillId="0" borderId="26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38" fillId="8" borderId="24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20" fillId="2" borderId="1" xfId="0" quotePrefix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5" fillId="8" borderId="25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36" fillId="8" borderId="22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vertical="center" wrapText="1"/>
    </xf>
    <xf numFmtId="0" fontId="17" fillId="8" borderId="13" xfId="0" applyFont="1" applyFill="1" applyBorder="1" applyAlignment="1">
      <alignment vertical="center" wrapText="1"/>
    </xf>
    <xf numFmtId="0" fontId="17" fillId="8" borderId="30" xfId="0" applyFont="1" applyFill="1" applyBorder="1" applyAlignment="1">
      <alignment vertical="center" wrapText="1"/>
    </xf>
    <xf numFmtId="0" fontId="17" fillId="8" borderId="18" xfId="0" applyFont="1" applyFill="1" applyBorder="1" applyAlignment="1">
      <alignment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39" fillId="8" borderId="20" xfId="0" applyFont="1" applyFill="1" applyBorder="1" applyAlignment="1">
      <alignment horizontal="center" vertical="center"/>
    </xf>
    <xf numFmtId="0" fontId="40" fillId="8" borderId="20" xfId="0" applyFont="1" applyFill="1" applyBorder="1" applyAlignment="1">
      <alignment vertical="center"/>
    </xf>
    <xf numFmtId="0" fontId="37" fillId="8" borderId="20" xfId="0" applyFont="1" applyFill="1" applyBorder="1" applyAlignment="1">
      <alignment vertical="center"/>
    </xf>
    <xf numFmtId="0" fontId="15" fillId="2" borderId="20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1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0" fontId="35" fillId="8" borderId="28" xfId="0" applyFont="1" applyFill="1" applyBorder="1" applyAlignment="1">
      <alignment horizontal="center" vertical="center" wrapText="1"/>
    </xf>
    <xf numFmtId="0" fontId="35" fillId="8" borderId="29" xfId="0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left" vertical="center"/>
    </xf>
    <xf numFmtId="0" fontId="19" fillId="2" borderId="34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38" fillId="8" borderId="28" xfId="0" applyFont="1" applyFill="1" applyBorder="1" applyAlignment="1">
      <alignment horizontal="center" vertical="center"/>
    </xf>
    <xf numFmtId="0" fontId="38" fillId="8" borderId="29" xfId="0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38" fillId="8" borderId="28" xfId="0" applyFont="1" applyFill="1" applyBorder="1" applyAlignment="1">
      <alignment horizontal="center" vertical="center" wrapText="1"/>
    </xf>
    <xf numFmtId="0" fontId="37" fillId="8" borderId="29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0" borderId="0" xfId="0" applyFill="1" applyAlignment="1">
      <alignment vertical="center"/>
    </xf>
    <xf numFmtId="0" fontId="21" fillId="0" borderId="6" xfId="0" applyFont="1" applyBorder="1" applyAlignment="1" applyProtection="1">
      <alignment horizontal="left" vertical="top" wrapText="1"/>
      <protection hidden="1"/>
    </xf>
    <xf numFmtId="0" fontId="21" fillId="0" borderId="10" xfId="0" applyFont="1" applyBorder="1" applyAlignment="1" applyProtection="1">
      <alignment horizontal="left" vertical="top" wrapText="1"/>
      <protection hidden="1"/>
    </xf>
    <xf numFmtId="0" fontId="21" fillId="0" borderId="7" xfId="0" applyFont="1" applyBorder="1" applyAlignment="1" applyProtection="1">
      <alignment horizontal="left" vertical="top" wrapText="1"/>
      <protection hidden="1"/>
    </xf>
    <xf numFmtId="0" fontId="21" fillId="0" borderId="12" xfId="0" applyFont="1" applyBorder="1" applyAlignment="1" applyProtection="1">
      <alignment horizontal="left" vertical="top" wrapText="1"/>
      <protection hidden="1"/>
    </xf>
    <xf numFmtId="0" fontId="32" fillId="2" borderId="33" xfId="0" applyFont="1" applyFill="1" applyBorder="1" applyAlignment="1" applyProtection="1">
      <alignment horizontal="center" vertical="center" wrapText="1"/>
      <protection hidden="1"/>
    </xf>
    <xf numFmtId="0" fontId="16" fillId="0" borderId="35" xfId="0" applyFont="1" applyBorder="1" applyAlignment="1" applyProtection="1">
      <alignment horizontal="center" vertical="center" wrapText="1"/>
      <protection hidden="1"/>
    </xf>
    <xf numFmtId="0" fontId="23" fillId="4" borderId="51" xfId="1" applyFont="1" applyFill="1" applyBorder="1" applyAlignment="1">
      <alignment horizontal="center" vertical="center" wrapText="1"/>
    </xf>
    <xf numFmtId="0" fontId="23" fillId="4" borderId="54" xfId="1" applyFont="1" applyFill="1" applyBorder="1" applyAlignment="1">
      <alignment horizontal="center" vertical="center" wrapText="1"/>
    </xf>
    <xf numFmtId="0" fontId="23" fillId="4" borderId="55" xfId="1" applyFont="1" applyFill="1" applyBorder="1" applyAlignment="1">
      <alignment horizontal="center" vertical="center" wrapText="1"/>
    </xf>
    <xf numFmtId="0" fontId="31" fillId="5" borderId="56" xfId="1" applyFont="1" applyFill="1" applyBorder="1" applyAlignment="1">
      <alignment horizontal="center" vertical="center" wrapText="1"/>
    </xf>
    <xf numFmtId="0" fontId="14" fillId="5" borderId="57" xfId="0" applyFont="1" applyFill="1" applyBorder="1" applyAlignment="1">
      <alignment vertical="center"/>
    </xf>
    <xf numFmtId="0" fontId="31" fillId="5" borderId="57" xfId="1" applyFont="1" applyFill="1" applyBorder="1" applyAlignment="1">
      <alignment horizontal="center" vertical="center" wrapText="1"/>
    </xf>
    <xf numFmtId="0" fontId="30" fillId="8" borderId="47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0" fontId="30" fillId="8" borderId="50" xfId="0" applyFont="1" applyFill="1" applyBorder="1" applyAlignment="1">
      <alignment horizontal="center" vertical="center" wrapText="1"/>
    </xf>
    <xf numFmtId="0" fontId="30" fillId="8" borderId="44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  <xf numFmtId="0" fontId="30" fillId="8" borderId="46" xfId="0" applyFont="1" applyFill="1" applyBorder="1" applyAlignment="1">
      <alignment horizontal="center" vertical="center" wrapText="1"/>
    </xf>
    <xf numFmtId="0" fontId="31" fillId="5" borderId="51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5" xfId="1" applyFont="1" applyFill="1" applyBorder="1" applyAlignment="1">
      <alignment horizontal="center" vertical="center" wrapText="1"/>
    </xf>
    <xf numFmtId="0" fontId="29" fillId="6" borderId="48" xfId="0" applyFont="1" applyFill="1" applyBorder="1" applyAlignment="1">
      <alignment horizontal="center" vertical="center" wrapText="1"/>
    </xf>
    <xf numFmtId="0" fontId="29" fillId="6" borderId="49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6" borderId="13" xfId="0" applyFont="1" applyFill="1" applyBorder="1" applyAlignment="1">
      <alignment horizontal="center" vertical="center" wrapText="1"/>
    </xf>
    <xf numFmtId="0" fontId="29" fillId="6" borderId="30" xfId="0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46" xfId="0" applyFill="1" applyBorder="1" applyAlignment="1">
      <alignment horizontal="center" vertical="center" wrapText="1"/>
    </xf>
    <xf numFmtId="0" fontId="29" fillId="6" borderId="47" xfId="0" applyFont="1" applyFill="1" applyBorder="1" applyAlignment="1">
      <alignment horizontal="center" vertical="center" wrapText="1"/>
    </xf>
    <xf numFmtId="0" fontId="29" fillId="6" borderId="44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29" fillId="6" borderId="32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30" fillId="8" borderId="36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8" borderId="41" xfId="0" applyFont="1" applyFill="1" applyBorder="1" applyAlignment="1">
      <alignment horizontal="center" vertical="center" wrapText="1"/>
    </xf>
    <xf numFmtId="0" fontId="30" fillId="8" borderId="42" xfId="0" applyFont="1" applyFill="1" applyBorder="1" applyAlignment="1">
      <alignment horizontal="center" vertical="center" wrapText="1"/>
    </xf>
    <xf numFmtId="0" fontId="29" fillId="6" borderId="36" xfId="0" applyFont="1" applyFill="1" applyBorder="1" applyAlignment="1">
      <alignment horizontal="center" vertical="center" wrapText="1"/>
    </xf>
    <xf numFmtId="0" fontId="29" fillId="6" borderId="43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64091673-0B08-45CF-9336-4A07451873E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114297</xdr:colOff>
      <xdr:row>0</xdr:row>
      <xdr:rowOff>114297</xdr:rowOff>
    </xdr:from>
    <xdr:to>
      <xdr:col>1</xdr:col>
      <xdr:colOff>245009</xdr:colOff>
      <xdr:row>1</xdr:row>
      <xdr:rowOff>241170</xdr:rowOff>
    </xdr:to>
    <xdr:sp macro="" textlink="">
      <xdr:nvSpPr>
        <xdr:cNvPr id="3" name="右三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116205" y="1117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 editAs="oneCell">
    <xdr:from>
      <xdr:col>17</xdr:col>
      <xdr:colOff>66675</xdr:colOff>
      <xdr:row>0</xdr:row>
      <xdr:rowOff>0</xdr:rowOff>
    </xdr:from>
    <xdr:to>
      <xdr:col>23</xdr:col>
      <xdr:colOff>76200</xdr:colOff>
      <xdr:row>7</xdr:row>
      <xdr:rowOff>142876</xdr:rowOff>
    </xdr:to>
    <xdr:pic>
      <xdr:nvPicPr>
        <xdr:cNvPr id="16" name="图片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2625" y="0"/>
          <a:ext cx="2343150" cy="1247776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>
          <a:glow rad="63500">
            <a:schemeClr val="bg1">
              <a:alpha val="40000"/>
            </a:schemeClr>
          </a:glow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>
    <xdr:from>
      <xdr:col>5</xdr:col>
      <xdr:colOff>323845</xdr:colOff>
      <xdr:row>33</xdr:row>
      <xdr:rowOff>38099</xdr:rowOff>
    </xdr:from>
    <xdr:to>
      <xdr:col>5</xdr:col>
      <xdr:colOff>414331</xdr:colOff>
      <xdr:row>34</xdr:row>
      <xdr:rowOff>152397</xdr:rowOff>
    </xdr:to>
    <xdr:sp macro="" textlink="">
      <xdr:nvSpPr>
        <xdr:cNvPr id="21" name="艺术字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>
        <a:xfrm>
          <a:off x="1980565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323845</xdr:colOff>
      <xdr:row>33</xdr:row>
      <xdr:rowOff>38099</xdr:rowOff>
    </xdr:from>
    <xdr:to>
      <xdr:col>7</xdr:col>
      <xdr:colOff>414331</xdr:colOff>
      <xdr:row>34</xdr:row>
      <xdr:rowOff>152397</xdr:rowOff>
    </xdr:to>
    <xdr:sp macro="" textlink="">
      <xdr:nvSpPr>
        <xdr:cNvPr id="23" name="艺术字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>
        <a:xfrm>
          <a:off x="2618740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47623</xdr:colOff>
      <xdr:row>33</xdr:row>
      <xdr:rowOff>28574</xdr:rowOff>
    </xdr:from>
    <xdr:to>
      <xdr:col>10</xdr:col>
      <xdr:colOff>119059</xdr:colOff>
      <xdr:row>34</xdr:row>
      <xdr:rowOff>142872</xdr:rowOff>
    </xdr:to>
    <xdr:sp macro="" textlink="">
      <xdr:nvSpPr>
        <xdr:cNvPr id="27" name="艺术字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0958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6</a:t>
          </a:r>
        </a:p>
      </xdr:txBody>
    </xdr:sp>
    <xdr:clientData/>
  </xdr:twoCellAnchor>
  <xdr:twoCellAnchor>
    <xdr:from>
      <xdr:col>10</xdr:col>
      <xdr:colOff>47623</xdr:colOff>
      <xdr:row>35</xdr:row>
      <xdr:rowOff>19049</xdr:rowOff>
    </xdr:from>
    <xdr:to>
      <xdr:col>10</xdr:col>
      <xdr:colOff>119059</xdr:colOff>
      <xdr:row>36</xdr:row>
      <xdr:rowOff>133347</xdr:rowOff>
    </xdr:to>
    <xdr:sp macro="" textlink="">
      <xdr:nvSpPr>
        <xdr:cNvPr id="28" name="艺术字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3244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9</a:t>
          </a:r>
        </a:p>
      </xdr:txBody>
    </xdr:sp>
    <xdr:clientData/>
  </xdr:twoCellAnchor>
  <xdr:twoCellAnchor>
    <xdr:from>
      <xdr:col>10</xdr:col>
      <xdr:colOff>9524</xdr:colOff>
      <xdr:row>37</xdr:row>
      <xdr:rowOff>47624</xdr:rowOff>
    </xdr:from>
    <xdr:to>
      <xdr:col>10</xdr:col>
      <xdr:colOff>147633</xdr:colOff>
      <xdr:row>39</xdr:row>
      <xdr:rowOff>9524</xdr:rowOff>
    </xdr:to>
    <xdr:sp macro="" textlink="">
      <xdr:nvSpPr>
        <xdr:cNvPr id="29" name="艺术字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>
        <a:xfrm>
          <a:off x="3400424" y="5591174"/>
          <a:ext cx="138109" cy="20002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12</a:t>
          </a:r>
        </a:p>
      </xdr:txBody>
    </xdr:sp>
    <xdr:clientData/>
  </xdr:twoCellAnchor>
  <xdr:twoCellAnchor>
    <xdr:from>
      <xdr:col>0</xdr:col>
      <xdr:colOff>85723</xdr:colOff>
      <xdr:row>31</xdr:row>
      <xdr:rowOff>9524</xdr:rowOff>
    </xdr:from>
    <xdr:to>
      <xdr:col>1</xdr:col>
      <xdr:colOff>216435</xdr:colOff>
      <xdr:row>34</xdr:row>
      <xdr:rowOff>3049</xdr:rowOff>
    </xdr:to>
    <xdr:sp macro="" textlink="">
      <xdr:nvSpPr>
        <xdr:cNvPr id="33" name="右三角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5400000">
          <a:off x="87630" y="48361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28575</xdr:colOff>
      <xdr:row>35</xdr:row>
      <xdr:rowOff>57151</xdr:rowOff>
    </xdr:from>
    <xdr:to>
      <xdr:col>1</xdr:col>
      <xdr:colOff>159287</xdr:colOff>
      <xdr:row>38</xdr:row>
      <xdr:rowOff>50676</xdr:rowOff>
    </xdr:to>
    <xdr:sp macro="" textlink="">
      <xdr:nvSpPr>
        <xdr:cNvPr id="34" name="右三角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 rot="5400000">
          <a:off x="30493" y="5360658"/>
          <a:ext cx="298325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12</xdr:col>
      <xdr:colOff>200022</xdr:colOff>
      <xdr:row>21</xdr:row>
      <xdr:rowOff>1</xdr:rowOff>
    </xdr:from>
    <xdr:to>
      <xdr:col>13</xdr:col>
      <xdr:colOff>302159</xdr:colOff>
      <xdr:row>22</xdr:row>
      <xdr:rowOff>12572</xdr:rowOff>
    </xdr:to>
    <xdr:sp macro="" textlink="">
      <xdr:nvSpPr>
        <xdr:cNvPr id="36" name="右三角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5400000">
          <a:off x="4650117" y="3103231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457191</xdr:colOff>
      <xdr:row>31</xdr:row>
      <xdr:rowOff>57154</xdr:rowOff>
    </xdr:from>
    <xdr:to>
      <xdr:col>11</xdr:col>
      <xdr:colOff>57150</xdr:colOff>
      <xdr:row>33</xdr:row>
      <xdr:rowOff>3</xdr:rowOff>
    </xdr:to>
    <xdr:sp macro="" textlink="">
      <xdr:nvSpPr>
        <xdr:cNvPr id="37" name="右三角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5400000">
          <a:off x="3409946" y="4867274"/>
          <a:ext cx="180974" cy="219084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31</xdr:row>
      <xdr:rowOff>9524</xdr:rowOff>
    </xdr:from>
    <xdr:to>
      <xdr:col>9</xdr:col>
      <xdr:colOff>45782</xdr:colOff>
      <xdr:row>33</xdr:row>
      <xdr:rowOff>38640</xdr:rowOff>
    </xdr:to>
    <xdr:sp macro="" textlink="">
      <xdr:nvSpPr>
        <xdr:cNvPr id="38" name="右三角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6200007">
          <a:off x="27133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35</xdr:row>
      <xdr:rowOff>9524</xdr:rowOff>
    </xdr:from>
    <xdr:to>
      <xdr:col>9</xdr:col>
      <xdr:colOff>45782</xdr:colOff>
      <xdr:row>37</xdr:row>
      <xdr:rowOff>38640</xdr:rowOff>
    </xdr:to>
    <xdr:sp macro="" textlink="">
      <xdr:nvSpPr>
        <xdr:cNvPr id="39" name="右三角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16200007">
          <a:off x="2713355" y="531558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457193</xdr:colOff>
      <xdr:row>31</xdr:row>
      <xdr:rowOff>9524</xdr:rowOff>
    </xdr:from>
    <xdr:to>
      <xdr:col>22</xdr:col>
      <xdr:colOff>45782</xdr:colOff>
      <xdr:row>33</xdr:row>
      <xdr:rowOff>38640</xdr:rowOff>
    </xdr:to>
    <xdr:sp macro="" textlink="">
      <xdr:nvSpPr>
        <xdr:cNvPr id="40" name="右三角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6200007">
          <a:off x="83521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15</xdr:col>
      <xdr:colOff>419094</xdr:colOff>
      <xdr:row>1</xdr:row>
      <xdr:rowOff>38099</xdr:rowOff>
    </xdr:from>
    <xdr:to>
      <xdr:col>16</xdr:col>
      <xdr:colOff>44987</xdr:colOff>
      <xdr:row>2</xdr:row>
      <xdr:rowOff>50673</xdr:rowOff>
    </xdr:to>
    <xdr:sp macro="" textlink="">
      <xdr:nvSpPr>
        <xdr:cNvPr id="42" name="右三角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6200004">
          <a:off x="6088380" y="2070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419093</xdr:colOff>
      <xdr:row>21</xdr:row>
      <xdr:rowOff>38099</xdr:rowOff>
    </xdr:from>
    <xdr:to>
      <xdr:col>22</xdr:col>
      <xdr:colOff>44987</xdr:colOff>
      <xdr:row>22</xdr:row>
      <xdr:rowOff>50673</xdr:rowOff>
    </xdr:to>
    <xdr:sp macro="" textlink="">
      <xdr:nvSpPr>
        <xdr:cNvPr id="45" name="右三角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6200004">
          <a:off x="8317230" y="31407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9</xdr:row>
      <xdr:rowOff>0</xdr:rowOff>
    </xdr:from>
    <xdr:to>
      <xdr:col>1</xdr:col>
      <xdr:colOff>235484</xdr:colOff>
      <xdr:row>10</xdr:row>
      <xdr:rowOff>12571</xdr:rowOff>
    </xdr:to>
    <xdr:sp macro="" textlink="">
      <xdr:nvSpPr>
        <xdr:cNvPr id="32" name="右三角">
          <a:extLst>
            <a:ext uri="{FF2B5EF4-FFF2-40B4-BE49-F238E27FC236}">
              <a16:creationId xmlns:a16="http://schemas.microsoft.com/office/drawing/2014/main" id="{46699F90-795B-46F7-9886-572F1F7235E5}"/>
            </a:ext>
          </a:extLst>
        </xdr:cNvPr>
        <xdr:cNvSpPr/>
      </xdr:nvSpPr>
      <xdr:spPr>
        <a:xfrm rot="5400000">
          <a:off x="4859667" y="3103230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11</xdr:col>
      <xdr:colOff>361950</xdr:colOff>
      <xdr:row>9</xdr:row>
      <xdr:rowOff>28574</xdr:rowOff>
    </xdr:from>
    <xdr:to>
      <xdr:col>12</xdr:col>
      <xdr:colOff>197387</xdr:colOff>
      <xdr:row>10</xdr:row>
      <xdr:rowOff>41148</xdr:rowOff>
    </xdr:to>
    <xdr:sp macro="" textlink="">
      <xdr:nvSpPr>
        <xdr:cNvPr id="41" name="右三角">
          <a:extLst>
            <a:ext uri="{FF2B5EF4-FFF2-40B4-BE49-F238E27FC236}">
              <a16:creationId xmlns:a16="http://schemas.microsoft.com/office/drawing/2014/main" id="{97DF4A7D-7EA8-4229-BE57-3B8FEFEA52FD}"/>
            </a:ext>
          </a:extLst>
        </xdr:cNvPr>
        <xdr:cNvSpPr/>
      </xdr:nvSpPr>
      <xdr:spPr>
        <a:xfrm rot="16200004">
          <a:off x="3911932" y="1593517"/>
          <a:ext cx="298324" cy="29263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21</xdr:row>
      <xdr:rowOff>0</xdr:rowOff>
    </xdr:from>
    <xdr:to>
      <xdr:col>1</xdr:col>
      <xdr:colOff>235484</xdr:colOff>
      <xdr:row>22</xdr:row>
      <xdr:rowOff>12571</xdr:rowOff>
    </xdr:to>
    <xdr:sp macro="" textlink="">
      <xdr:nvSpPr>
        <xdr:cNvPr id="44" name="右三角">
          <a:extLst>
            <a:ext uri="{FF2B5EF4-FFF2-40B4-BE49-F238E27FC236}">
              <a16:creationId xmlns:a16="http://schemas.microsoft.com/office/drawing/2014/main" id="{FAB94F1A-3FB5-4769-8EA3-D7319CE713D5}"/>
            </a:ext>
          </a:extLst>
        </xdr:cNvPr>
        <xdr:cNvSpPr/>
      </xdr:nvSpPr>
      <xdr:spPr>
        <a:xfrm rot="5400000">
          <a:off x="120980" y="1574467"/>
          <a:ext cx="298321" cy="27358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161925</xdr:colOff>
      <xdr:row>21</xdr:row>
      <xdr:rowOff>19050</xdr:rowOff>
    </xdr:from>
    <xdr:to>
      <xdr:col>10</xdr:col>
      <xdr:colOff>6887</xdr:colOff>
      <xdr:row>21</xdr:row>
      <xdr:rowOff>269748</xdr:rowOff>
    </xdr:to>
    <xdr:sp macro="" textlink="">
      <xdr:nvSpPr>
        <xdr:cNvPr id="46" name="右三角">
          <a:extLst>
            <a:ext uri="{FF2B5EF4-FFF2-40B4-BE49-F238E27FC236}">
              <a16:creationId xmlns:a16="http://schemas.microsoft.com/office/drawing/2014/main" id="{676B4495-331C-4760-944D-5506202A718B}"/>
            </a:ext>
          </a:extLst>
        </xdr:cNvPr>
        <xdr:cNvSpPr/>
      </xdr:nvSpPr>
      <xdr:spPr>
        <a:xfrm rot="16200004">
          <a:off x="3121357" y="3098468"/>
          <a:ext cx="250698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13</xdr:col>
      <xdr:colOff>666747</xdr:colOff>
      <xdr:row>8</xdr:row>
      <xdr:rowOff>38102</xdr:rowOff>
    </xdr:from>
    <xdr:to>
      <xdr:col>15</xdr:col>
      <xdr:colOff>428625</xdr:colOff>
      <xdr:row>9</xdr:row>
      <xdr:rowOff>269748</xdr:rowOff>
    </xdr:to>
    <xdr:sp macro="" textlink="">
      <xdr:nvSpPr>
        <xdr:cNvPr id="47" name="右三角">
          <a:extLst>
            <a:ext uri="{FF2B5EF4-FFF2-40B4-BE49-F238E27FC236}">
              <a16:creationId xmlns:a16="http://schemas.microsoft.com/office/drawing/2014/main" id="{1385F22F-F635-4CA4-930E-3553B4CFA4B6}"/>
            </a:ext>
          </a:extLst>
        </xdr:cNvPr>
        <xdr:cNvSpPr/>
      </xdr:nvSpPr>
      <xdr:spPr>
        <a:xfrm rot="5400000">
          <a:off x="4980050" y="1430274"/>
          <a:ext cx="298321" cy="504828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495301</xdr:colOff>
      <xdr:row>8</xdr:row>
      <xdr:rowOff>57147</xdr:rowOff>
    </xdr:from>
    <xdr:to>
      <xdr:col>23</xdr:col>
      <xdr:colOff>9525</xdr:colOff>
      <xdr:row>10</xdr:row>
      <xdr:rowOff>3046</xdr:rowOff>
    </xdr:to>
    <xdr:sp macro="" textlink="">
      <xdr:nvSpPr>
        <xdr:cNvPr id="48" name="右三角">
          <a:extLst>
            <a:ext uri="{FF2B5EF4-FFF2-40B4-BE49-F238E27FC236}">
              <a16:creationId xmlns:a16="http://schemas.microsoft.com/office/drawing/2014/main" id="{1DE0D473-6C95-497C-B0F9-B2D4682E0ADB}"/>
            </a:ext>
          </a:extLst>
        </xdr:cNvPr>
        <xdr:cNvSpPr/>
      </xdr:nvSpPr>
      <xdr:spPr>
        <a:xfrm rot="16200004">
          <a:off x="7708964" y="1520759"/>
          <a:ext cx="298324" cy="361949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oneCellAnchor>
    <xdr:from>
      <xdr:col>17</xdr:col>
      <xdr:colOff>104775</xdr:colOff>
      <xdr:row>7</xdr:row>
      <xdr:rowOff>57150</xdr:rowOff>
    </xdr:from>
    <xdr:ext cx="2069839" cy="425822"/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7AF5B2D0-FE6A-453F-9CD7-A78BAB9F0478}"/>
            </a:ext>
          </a:extLst>
        </xdr:cNvPr>
        <xdr:cNvSpPr/>
      </xdr:nvSpPr>
      <xdr:spPr>
        <a:xfrm>
          <a:off x="5800725" y="1162050"/>
          <a:ext cx="2069839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机甲</a:t>
          </a:r>
          <a:r>
            <a:rPr lang="en-US" altLang="zh-CN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 v1.01</a:t>
          </a:r>
          <a:endParaRPr lang="zh-CN" altLang="en-US" sz="2000" b="0" cap="none" spc="0">
            <a:ln w="0"/>
            <a:solidFill>
              <a:schemeClr val="accent5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cuments/tencent%20files/553859318/filerecv/&#26031;&#27779;&#29305;&#183;&#27931;&#26222;&#65288;&#19977;&#2131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  <sheetName val="输出"/>
    </sheetNames>
    <sheetDataSet>
      <sheetData sheetId="0">
        <row r="3">
          <cell r="J3">
            <v>80</v>
          </cell>
          <cell r="M3">
            <v>80</v>
          </cell>
          <cell r="P3">
            <v>60</v>
          </cell>
        </row>
        <row r="5">
          <cell r="M5">
            <v>30</v>
          </cell>
          <cell r="P5">
            <v>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zoomScaleNormal="100" workbookViewId="0">
      <selection activeCell="D18" sqref="D18:I19"/>
    </sheetView>
  </sheetViews>
  <sheetFormatPr defaultColWidth="9" defaultRowHeight="14.25" x14ac:dyDescent="0.15"/>
  <cols>
    <col min="1" max="1" width="2.25" customWidth="1"/>
    <col min="2" max="2" width="8.875" customWidth="1"/>
    <col min="3" max="3" width="2.25" customWidth="1"/>
    <col min="4" max="4" width="6.125" customWidth="1"/>
    <col min="5" max="5" width="2.25" customWidth="1"/>
    <col min="6" max="6" width="6.125" customWidth="1"/>
    <col min="7" max="7" width="2.25" customWidth="1"/>
    <col min="8" max="8" width="6.125" customWidth="1"/>
    <col min="9" max="9" width="2.25" customWidth="1"/>
    <col min="10" max="10" width="6" customWidth="1"/>
    <col min="11" max="11" width="2.125" customWidth="1"/>
    <col min="12" max="12" width="6" customWidth="1"/>
    <col min="13" max="13" width="2.625" customWidth="1"/>
    <col min="14" max="14" width="8.875" customWidth="1"/>
    <col min="15" max="15" width="0.875" customWidth="1"/>
    <col min="16" max="16" width="8.875" customWidth="1"/>
    <col min="17" max="17" width="0.875" customWidth="1"/>
    <col min="18" max="18" width="8.875" customWidth="1"/>
    <col min="19" max="19" width="0.875" customWidth="1"/>
    <col min="20" max="20" width="8.875" customWidth="1"/>
    <col min="21" max="21" width="0.875" customWidth="1"/>
    <col min="22" max="22" width="8.875" customWidth="1"/>
    <col min="23" max="23" width="2.25" customWidth="1"/>
    <col min="24" max="24" width="2.625" customWidth="1"/>
    <col min="25" max="27" width="8.875" customWidth="1"/>
  </cols>
  <sheetData>
    <row r="1" spans="1:32" ht="13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40">
        <f>Q13+T13+V13</f>
        <v>2</v>
      </c>
      <c r="Z1" s="41"/>
      <c r="AA1" s="41"/>
      <c r="AB1" s="41"/>
      <c r="AC1" s="41"/>
      <c r="AD1" s="41"/>
      <c r="AE1" s="41"/>
      <c r="AF1" s="41"/>
    </row>
    <row r="2" spans="1:32" ht="22.5" customHeight="1" x14ac:dyDescent="0.15">
      <c r="A2" s="3"/>
      <c r="B2" s="158" t="s">
        <v>180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4"/>
      <c r="R2" s="4"/>
      <c r="S2" s="4"/>
      <c r="T2" s="4"/>
      <c r="U2" s="4"/>
      <c r="V2" s="4"/>
      <c r="W2" s="10"/>
      <c r="X2" s="20"/>
      <c r="Y2" s="42">
        <f>Q15+T15+V15</f>
        <v>2</v>
      </c>
      <c r="Z2" s="43"/>
      <c r="AA2" s="43"/>
      <c r="AB2" s="43"/>
      <c r="AC2" s="43"/>
      <c r="AD2" s="43"/>
      <c r="AE2" s="43"/>
      <c r="AF2" s="43"/>
    </row>
    <row r="3" spans="1:32" ht="5.25" customHeight="1" x14ac:dyDescent="0.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0"/>
      <c r="X3" s="20"/>
      <c r="Y3" s="42">
        <f>Q17+T17+V17</f>
        <v>2</v>
      </c>
      <c r="Z3" s="43"/>
      <c r="AA3" s="43"/>
      <c r="AB3" s="43"/>
      <c r="AC3" s="43"/>
      <c r="AD3" s="43"/>
      <c r="AE3" s="43"/>
      <c r="AF3" s="43"/>
    </row>
    <row r="4" spans="1:32" ht="13.5" customHeight="1" x14ac:dyDescent="0.15">
      <c r="A4" s="3"/>
      <c r="B4" s="5" t="s">
        <v>11</v>
      </c>
      <c r="C4" s="182"/>
      <c r="D4" s="183"/>
      <c r="E4" s="183"/>
      <c r="F4" s="183"/>
      <c r="G4" s="183"/>
      <c r="H4" s="183"/>
      <c r="I4" s="183"/>
      <c r="J4" s="179" t="s">
        <v>208</v>
      </c>
      <c r="K4" s="180"/>
      <c r="L4" s="181"/>
      <c r="M4" s="4"/>
      <c r="N4" s="4"/>
      <c r="O4" s="4"/>
      <c r="P4" s="22" t="s">
        <v>39</v>
      </c>
      <c r="Q4" s="4"/>
      <c r="R4" s="4"/>
      <c r="S4" s="4"/>
      <c r="T4" s="4"/>
      <c r="U4" s="4"/>
      <c r="V4" s="4"/>
      <c r="W4" s="10"/>
      <c r="X4" s="20"/>
      <c r="Y4" s="42">
        <f>Q19+T19+V19</f>
        <v>3</v>
      </c>
      <c r="Z4" s="43"/>
      <c r="AA4" s="43"/>
      <c r="AB4" s="43"/>
      <c r="AC4" s="43"/>
      <c r="AD4" s="43"/>
      <c r="AE4" s="43"/>
      <c r="AF4" s="43"/>
    </row>
    <row r="5" spans="1:32" ht="5.25" customHeight="1" thickBo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70">
        <f>3+ROUNDDOWN(Y2/3,0)</f>
        <v>3</v>
      </c>
      <c r="Q5" s="4"/>
      <c r="R5" s="4"/>
      <c r="S5" s="4"/>
      <c r="T5" s="4"/>
      <c r="U5" s="4"/>
      <c r="V5" s="4"/>
      <c r="W5" s="10"/>
      <c r="X5" s="20"/>
      <c r="Y5" s="44"/>
      <c r="Z5" s="43"/>
      <c r="AA5" s="43"/>
      <c r="AB5" s="43"/>
      <c r="AC5" s="43"/>
      <c r="AD5" s="43"/>
      <c r="AE5" s="43"/>
      <c r="AF5" s="43"/>
    </row>
    <row r="6" spans="1:32" ht="13.5" customHeight="1" thickTop="1" thickBot="1" x14ac:dyDescent="0.2">
      <c r="A6" s="3"/>
      <c r="B6" s="172" t="s">
        <v>15</v>
      </c>
      <c r="C6" s="173"/>
      <c r="D6" s="173"/>
      <c r="E6" s="174"/>
      <c r="F6" s="166" t="s">
        <v>16</v>
      </c>
      <c r="G6" s="167"/>
      <c r="H6" s="167"/>
      <c r="I6" s="167"/>
      <c r="J6" s="168"/>
      <c r="K6" s="166" t="s">
        <v>17</v>
      </c>
      <c r="L6" s="177"/>
      <c r="M6" s="178"/>
      <c r="N6" s="4"/>
      <c r="O6" s="4"/>
      <c r="P6" s="170"/>
      <c r="Q6" s="4"/>
      <c r="R6" s="4"/>
      <c r="S6" s="4"/>
      <c r="T6" s="4"/>
      <c r="U6" s="4"/>
      <c r="V6" s="4"/>
      <c r="W6" s="10"/>
      <c r="X6" s="20"/>
      <c r="Y6" s="44"/>
      <c r="Z6" s="43"/>
      <c r="AA6" s="43"/>
      <c r="AB6" s="43"/>
      <c r="AC6" s="43"/>
      <c r="AD6" s="43"/>
      <c r="AE6" s="43"/>
      <c r="AF6" s="43"/>
    </row>
    <row r="7" spans="1:32" ht="13.5" customHeight="1" thickTop="1" x14ac:dyDescent="0.15">
      <c r="A7" s="3"/>
      <c r="B7" s="160" t="s">
        <v>198</v>
      </c>
      <c r="C7" s="161"/>
      <c r="D7" s="161"/>
      <c r="E7" s="161"/>
      <c r="F7" s="160" t="s">
        <v>199</v>
      </c>
      <c r="G7" s="161"/>
      <c r="H7" s="161"/>
      <c r="I7" s="161"/>
      <c r="J7" s="162"/>
      <c r="K7" s="160" t="s">
        <v>138</v>
      </c>
      <c r="L7" s="161"/>
      <c r="M7" s="175"/>
      <c r="N7" s="4"/>
      <c r="O7" s="4"/>
      <c r="P7" s="170"/>
      <c r="Q7" s="4"/>
      <c r="R7" s="4"/>
      <c r="S7" s="4"/>
      <c r="T7" s="4"/>
      <c r="U7" s="4"/>
      <c r="V7" s="4"/>
      <c r="W7" s="10"/>
      <c r="X7" s="20"/>
      <c r="Y7" s="44"/>
      <c r="Z7" s="43"/>
      <c r="AA7" s="43"/>
      <c r="AB7" s="43"/>
      <c r="AC7" s="43"/>
      <c r="AD7" s="43"/>
      <c r="AE7" s="43"/>
      <c r="AF7" s="43"/>
    </row>
    <row r="8" spans="1:32" ht="30.75" customHeight="1" thickBot="1" x14ac:dyDescent="0.2">
      <c r="A8" s="3"/>
      <c r="B8" s="163"/>
      <c r="C8" s="164"/>
      <c r="D8" s="164"/>
      <c r="E8" s="164"/>
      <c r="F8" s="163"/>
      <c r="G8" s="164"/>
      <c r="H8" s="164"/>
      <c r="I8" s="164"/>
      <c r="J8" s="165"/>
      <c r="K8" s="163"/>
      <c r="L8" s="164"/>
      <c r="M8" s="176"/>
      <c r="N8" s="4"/>
      <c r="O8" s="4"/>
      <c r="P8" s="171"/>
      <c r="Q8" s="4"/>
      <c r="R8" s="4"/>
      <c r="S8" s="4"/>
      <c r="T8" s="4"/>
      <c r="U8" s="4"/>
      <c r="V8" s="4"/>
      <c r="W8" s="10"/>
      <c r="X8" s="20"/>
      <c r="Y8" s="44"/>
      <c r="Z8" s="43"/>
      <c r="AA8" s="43"/>
      <c r="AF8" s="43"/>
    </row>
    <row r="9" spans="1:32" ht="5.25" customHeight="1" thickTop="1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0"/>
      <c r="X9" s="20"/>
      <c r="Y9" s="44"/>
      <c r="Z9" s="43"/>
      <c r="AA9" s="43"/>
      <c r="AF9" s="43"/>
    </row>
    <row r="10" spans="1:32" ht="22.5" customHeight="1" thickBot="1" x14ac:dyDescent="0.2">
      <c r="A10" s="3"/>
      <c r="B10" s="169" t="s">
        <v>18</v>
      </c>
      <c r="C10" s="169"/>
      <c r="D10" s="169"/>
      <c r="E10" s="169"/>
      <c r="F10" s="169"/>
      <c r="G10" s="169"/>
      <c r="H10" s="169"/>
      <c r="I10" s="169"/>
      <c r="J10" s="169"/>
      <c r="K10" s="184"/>
      <c r="L10" s="184"/>
      <c r="M10" s="184"/>
      <c r="N10" s="4"/>
      <c r="O10" s="169" t="s">
        <v>24</v>
      </c>
      <c r="P10" s="169"/>
      <c r="Q10" s="169"/>
      <c r="R10" s="169"/>
      <c r="S10" s="169"/>
      <c r="T10" s="169"/>
      <c r="U10" s="169"/>
      <c r="V10" s="169"/>
      <c r="W10" s="169"/>
      <c r="X10" s="20"/>
      <c r="Y10" s="44"/>
      <c r="Z10" s="43"/>
      <c r="AA10" s="43"/>
      <c r="AF10" s="43"/>
    </row>
    <row r="11" spans="1:32" ht="5.25" customHeight="1" thickTop="1" thickBot="1" x14ac:dyDescent="0.2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150" t="s">
        <v>10</v>
      </c>
      <c r="P11" s="150"/>
      <c r="Q11" s="150" t="s">
        <v>7</v>
      </c>
      <c r="R11" s="150"/>
      <c r="S11" s="152"/>
      <c r="T11" s="150" t="s">
        <v>8</v>
      </c>
      <c r="U11" s="150"/>
      <c r="V11" s="150" t="s">
        <v>9</v>
      </c>
      <c r="W11" s="150"/>
      <c r="X11" s="20"/>
      <c r="Y11" s="44"/>
      <c r="Z11" s="43"/>
      <c r="AA11" s="43"/>
      <c r="AF11" s="43"/>
    </row>
    <row r="12" spans="1:32" ht="13.5" customHeight="1" thickTop="1" thickBot="1" x14ac:dyDescent="0.2">
      <c r="A12" s="3"/>
      <c r="B12" s="91" t="s">
        <v>105</v>
      </c>
      <c r="C12" s="92"/>
      <c r="D12" s="98" t="s">
        <v>21</v>
      </c>
      <c r="E12" s="99"/>
      <c r="F12" s="100"/>
      <c r="G12" s="100"/>
      <c r="H12" s="100"/>
      <c r="I12" s="101"/>
      <c r="J12" s="91" t="s">
        <v>23</v>
      </c>
      <c r="K12" s="92"/>
      <c r="L12" s="4"/>
      <c r="M12" s="4"/>
      <c r="N12" s="4"/>
      <c r="O12" s="151"/>
      <c r="P12" s="151"/>
      <c r="Q12" s="151"/>
      <c r="R12" s="151"/>
      <c r="S12" s="152"/>
      <c r="T12" s="151"/>
      <c r="U12" s="151"/>
      <c r="V12" s="151"/>
      <c r="W12" s="151"/>
      <c r="X12" s="20"/>
      <c r="Y12" s="44"/>
      <c r="Z12" s="43"/>
      <c r="AA12" s="43"/>
      <c r="AF12" s="43"/>
    </row>
    <row r="13" spans="1:32" ht="5.25" customHeight="1" thickTop="1" thickBot="1" x14ac:dyDescent="0.2">
      <c r="A13" s="3"/>
      <c r="B13" s="102"/>
      <c r="C13" s="114"/>
      <c r="D13" s="102"/>
      <c r="E13" s="103"/>
      <c r="F13" s="104"/>
      <c r="G13" s="104"/>
      <c r="H13" s="104"/>
      <c r="I13" s="105"/>
      <c r="J13" s="93"/>
      <c r="K13" s="94"/>
      <c r="L13" s="4"/>
      <c r="M13" s="4"/>
      <c r="N13" s="4"/>
      <c r="O13" s="156" t="s">
        <v>3</v>
      </c>
      <c r="P13" s="156"/>
      <c r="Q13" s="153">
        <v>1</v>
      </c>
      <c r="R13" s="154"/>
      <c r="S13" s="154"/>
      <c r="T13" s="153">
        <v>1</v>
      </c>
      <c r="U13" s="154"/>
      <c r="V13" s="153">
        <v>0</v>
      </c>
      <c r="W13" s="154"/>
      <c r="X13" s="20"/>
      <c r="Y13" s="44"/>
      <c r="Z13" s="43"/>
      <c r="AA13" s="43"/>
      <c r="AF13" s="43"/>
    </row>
    <row r="14" spans="1:32" ht="13.5" customHeight="1" thickTop="1" thickBot="1" x14ac:dyDescent="0.2">
      <c r="A14" s="3"/>
      <c r="B14" s="87">
        <v>2</v>
      </c>
      <c r="C14" s="88"/>
      <c r="D14" s="106" t="str">
        <f>IF(武器页!C3="",武器页!F5,武器页!C3)</f>
        <v>E-AlC连射步枪</v>
      </c>
      <c r="E14" s="107"/>
      <c r="F14" s="108"/>
      <c r="G14" s="108"/>
      <c r="H14" s="108"/>
      <c r="I14" s="109"/>
      <c r="J14" s="87">
        <f>IF(武器页!L22="","",武器页!L22)</f>
        <v>1</v>
      </c>
      <c r="K14" s="95"/>
      <c r="L14" s="4"/>
      <c r="M14" s="4"/>
      <c r="N14" s="4"/>
      <c r="O14" s="157"/>
      <c r="P14" s="157"/>
      <c r="Q14" s="155"/>
      <c r="R14" s="155"/>
      <c r="S14" s="155"/>
      <c r="T14" s="155"/>
      <c r="U14" s="155"/>
      <c r="V14" s="155"/>
      <c r="W14" s="155"/>
      <c r="X14" s="20"/>
      <c r="Y14" s="44"/>
      <c r="Z14" s="43"/>
      <c r="AA14" s="43"/>
      <c r="AF14" s="43"/>
    </row>
    <row r="15" spans="1:32" ht="5.25" customHeight="1" thickTop="1" thickBot="1" x14ac:dyDescent="0.2">
      <c r="A15" s="3"/>
      <c r="B15" s="89"/>
      <c r="C15" s="90"/>
      <c r="D15" s="110"/>
      <c r="E15" s="111"/>
      <c r="F15" s="112"/>
      <c r="G15" s="112"/>
      <c r="H15" s="112"/>
      <c r="I15" s="113"/>
      <c r="J15" s="96"/>
      <c r="K15" s="97"/>
      <c r="L15" s="4"/>
      <c r="M15" s="4"/>
      <c r="N15" s="4"/>
      <c r="O15" s="156" t="s">
        <v>5</v>
      </c>
      <c r="P15" s="156"/>
      <c r="Q15" s="153">
        <v>1</v>
      </c>
      <c r="R15" s="154"/>
      <c r="S15" s="154"/>
      <c r="T15" s="153">
        <v>1</v>
      </c>
      <c r="U15" s="154"/>
      <c r="V15" s="153">
        <v>0</v>
      </c>
      <c r="W15" s="154"/>
      <c r="X15" s="20"/>
    </row>
    <row r="16" spans="1:32" ht="13.5" customHeight="1" thickTop="1" thickBot="1" x14ac:dyDescent="0.2">
      <c r="A16" s="3"/>
      <c r="B16" s="87">
        <v>17</v>
      </c>
      <c r="C16" s="95"/>
      <c r="D16" s="106" t="str">
        <f>IF(武器页!P3="",武器页!S5,武器页!P3)</f>
        <v>E-S2军用光束剑</v>
      </c>
      <c r="E16" s="107"/>
      <c r="F16" s="108"/>
      <c r="G16" s="108"/>
      <c r="H16" s="108"/>
      <c r="I16" s="109"/>
      <c r="J16" s="87">
        <f>IF(武器页!Y22="","",武器页!Y22)</f>
        <v>1</v>
      </c>
      <c r="K16" s="95"/>
      <c r="L16" s="4"/>
      <c r="M16" s="4"/>
      <c r="N16" s="4"/>
      <c r="O16" s="157"/>
      <c r="P16" s="157"/>
      <c r="Q16" s="155"/>
      <c r="R16" s="155"/>
      <c r="S16" s="155"/>
      <c r="T16" s="155"/>
      <c r="U16" s="155"/>
      <c r="V16" s="155"/>
      <c r="W16" s="155"/>
      <c r="X16" s="20"/>
    </row>
    <row r="17" spans="1:24" ht="5.25" customHeight="1" thickTop="1" thickBot="1" x14ac:dyDescent="0.2">
      <c r="A17" s="3"/>
      <c r="B17" s="96"/>
      <c r="C17" s="97"/>
      <c r="D17" s="110"/>
      <c r="E17" s="111"/>
      <c r="F17" s="112"/>
      <c r="G17" s="112"/>
      <c r="H17" s="112"/>
      <c r="I17" s="113"/>
      <c r="J17" s="96"/>
      <c r="K17" s="97"/>
      <c r="L17" s="4"/>
      <c r="M17" s="4"/>
      <c r="N17" s="4"/>
      <c r="O17" s="156" t="s">
        <v>4</v>
      </c>
      <c r="P17" s="156"/>
      <c r="Q17" s="153">
        <v>2</v>
      </c>
      <c r="R17" s="154"/>
      <c r="S17" s="154"/>
      <c r="T17" s="153">
        <v>0</v>
      </c>
      <c r="U17" s="154"/>
      <c r="V17" s="153">
        <v>0</v>
      </c>
      <c r="W17" s="154"/>
      <c r="X17" s="20"/>
    </row>
    <row r="18" spans="1:24" ht="13.5" customHeight="1" thickTop="1" thickBot="1" x14ac:dyDescent="0.2">
      <c r="A18" s="3"/>
      <c r="B18" s="87">
        <v>9</v>
      </c>
      <c r="C18" s="95"/>
      <c r="D18" s="106" t="str">
        <f>IF(武器页!C26="",武器页!F28,武器页!C26)</f>
        <v>E-AS磁轨霰弹枪</v>
      </c>
      <c r="E18" s="107"/>
      <c r="F18" s="108"/>
      <c r="G18" s="108"/>
      <c r="H18" s="108"/>
      <c r="I18" s="109"/>
      <c r="J18" s="87">
        <f>IF(武器页!L45="","",武器页!L45)</f>
        <v>1</v>
      </c>
      <c r="K18" s="95"/>
      <c r="L18" s="4"/>
      <c r="M18" s="4"/>
      <c r="N18" s="4"/>
      <c r="O18" s="157"/>
      <c r="P18" s="157"/>
      <c r="Q18" s="155"/>
      <c r="R18" s="155"/>
      <c r="S18" s="155"/>
      <c r="T18" s="155"/>
      <c r="U18" s="155"/>
      <c r="V18" s="155"/>
      <c r="W18" s="155"/>
      <c r="X18" s="20"/>
    </row>
    <row r="19" spans="1:24" ht="5.25" customHeight="1" thickTop="1" thickBot="1" x14ac:dyDescent="0.2">
      <c r="A19" s="3"/>
      <c r="B19" s="96"/>
      <c r="C19" s="97"/>
      <c r="D19" s="110"/>
      <c r="E19" s="111"/>
      <c r="F19" s="112"/>
      <c r="G19" s="112"/>
      <c r="H19" s="112"/>
      <c r="I19" s="113"/>
      <c r="J19" s="96"/>
      <c r="K19" s="97"/>
      <c r="L19" s="4"/>
      <c r="M19" s="4"/>
      <c r="N19" s="4"/>
      <c r="O19" s="156" t="s">
        <v>6</v>
      </c>
      <c r="P19" s="156"/>
      <c r="Q19" s="153">
        <v>2</v>
      </c>
      <c r="R19" s="154"/>
      <c r="S19" s="154"/>
      <c r="T19" s="153">
        <v>1</v>
      </c>
      <c r="U19" s="154"/>
      <c r="V19" s="153">
        <v>0</v>
      </c>
      <c r="W19" s="154"/>
      <c r="X19" s="20"/>
    </row>
    <row r="20" spans="1:24" ht="13.5" customHeight="1" thickTop="1" thickBot="1" x14ac:dyDescent="0.2">
      <c r="A20" s="3"/>
      <c r="B20" s="87"/>
      <c r="C20" s="95"/>
      <c r="D20" s="106" t="str">
        <f>IF(武器页!P26="",武器页!S28,武器页!P26)</f>
        <v/>
      </c>
      <c r="E20" s="107"/>
      <c r="F20" s="108"/>
      <c r="G20" s="108"/>
      <c r="H20" s="108"/>
      <c r="I20" s="109"/>
      <c r="J20" s="87" t="str">
        <f>IF(武器页!Y45="","",武器页!Y45)</f>
        <v/>
      </c>
      <c r="K20" s="95"/>
      <c r="L20" s="4"/>
      <c r="M20" s="4"/>
      <c r="N20" s="4"/>
      <c r="O20" s="157"/>
      <c r="P20" s="157"/>
      <c r="Q20" s="155"/>
      <c r="R20" s="155"/>
      <c r="S20" s="155"/>
      <c r="T20" s="155"/>
      <c r="U20" s="155"/>
      <c r="V20" s="155"/>
      <c r="W20" s="155"/>
      <c r="X20" s="20"/>
    </row>
    <row r="21" spans="1:24" ht="5.25" customHeight="1" thickTop="1" thickBot="1" x14ac:dyDescent="0.2">
      <c r="A21" s="3"/>
      <c r="B21" s="96"/>
      <c r="C21" s="97"/>
      <c r="D21" s="110"/>
      <c r="E21" s="111"/>
      <c r="F21" s="112"/>
      <c r="G21" s="112"/>
      <c r="H21" s="112"/>
      <c r="I21" s="113"/>
      <c r="J21" s="96"/>
      <c r="K21" s="9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0"/>
      <c r="X21" s="20"/>
    </row>
    <row r="22" spans="1:24" ht="22.5" customHeight="1" thickTop="1" thickBot="1" x14ac:dyDescent="0.2">
      <c r="A22" s="8"/>
      <c r="B22" s="169" t="s">
        <v>25</v>
      </c>
      <c r="C22" s="169"/>
      <c r="D22" s="169"/>
      <c r="E22" s="169"/>
      <c r="F22" s="169"/>
      <c r="G22" s="169"/>
      <c r="H22" s="169"/>
      <c r="I22" s="169"/>
      <c r="J22" s="169"/>
      <c r="K22" s="18"/>
      <c r="L22" s="4"/>
      <c r="M22" s="4"/>
      <c r="N22" s="169" t="s">
        <v>12</v>
      </c>
      <c r="O22" s="169"/>
      <c r="P22" s="169"/>
      <c r="Q22" s="169"/>
      <c r="R22" s="169"/>
      <c r="S22" s="169"/>
      <c r="T22" s="169"/>
      <c r="U22" s="169"/>
      <c r="V22" s="169"/>
      <c r="W22" s="10"/>
      <c r="X22" s="20"/>
    </row>
    <row r="23" spans="1:24" ht="5.25" customHeight="1" thickTop="1" x14ac:dyDescent="0.15">
      <c r="A23" s="3"/>
      <c r="B23" s="98" t="s">
        <v>21</v>
      </c>
      <c r="C23" s="132"/>
      <c r="D23" s="91" t="s">
        <v>26</v>
      </c>
      <c r="E23" s="125"/>
      <c r="F23" s="100"/>
      <c r="G23" s="100"/>
      <c r="H23" s="100"/>
      <c r="I23" s="100"/>
      <c r="J23" s="100"/>
      <c r="K23" s="10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20"/>
    </row>
    <row r="24" spans="1:24" ht="13.5" customHeight="1" thickBot="1" x14ac:dyDescent="0.2">
      <c r="A24" s="8"/>
      <c r="B24" s="102"/>
      <c r="C24" s="114"/>
      <c r="D24" s="102"/>
      <c r="E24" s="103"/>
      <c r="F24" s="104"/>
      <c r="G24" s="104"/>
      <c r="H24" s="104"/>
      <c r="I24" s="104"/>
      <c r="J24" s="104"/>
      <c r="K24" s="105"/>
      <c r="L24" s="8"/>
      <c r="M24" s="4"/>
      <c r="N24" s="189" t="s">
        <v>207</v>
      </c>
      <c r="O24" s="185" t="str">
        <f>IF($N24="","",VLOOKUP($N24,特技!$B$2:$D$50,3,FALSE))</f>
        <v>每回合敌方目标能从本机获得的推助数量减少1</v>
      </c>
      <c r="P24" s="185"/>
      <c r="Q24" s="185"/>
      <c r="R24" s="185"/>
      <c r="S24" s="185"/>
      <c r="T24" s="185"/>
      <c r="U24" s="185"/>
      <c r="V24" s="185"/>
      <c r="W24" s="186"/>
      <c r="X24" s="20"/>
    </row>
    <row r="25" spans="1:24" ht="13.5" customHeight="1" thickTop="1" x14ac:dyDescent="0.15">
      <c r="A25" s="8"/>
      <c r="B25" s="87" t="s">
        <v>200</v>
      </c>
      <c r="C25" s="88"/>
      <c r="D25" s="87" t="str">
        <f>IF($B25="","",VLOOKUP($B25,特殊装备!$B$2:$D$50,3,FALSE))</f>
        <v>增加特技：附加装甲包</v>
      </c>
      <c r="E25" s="130"/>
      <c r="F25" s="130"/>
      <c r="G25" s="130"/>
      <c r="H25" s="130"/>
      <c r="I25" s="130"/>
      <c r="J25" s="130"/>
      <c r="K25" s="95"/>
      <c r="L25" s="8"/>
      <c r="M25" s="4"/>
      <c r="N25" s="190"/>
      <c r="O25" s="187"/>
      <c r="P25" s="187"/>
      <c r="Q25" s="187"/>
      <c r="R25" s="187"/>
      <c r="S25" s="187"/>
      <c r="T25" s="187"/>
      <c r="U25" s="187"/>
      <c r="V25" s="187"/>
      <c r="W25" s="188"/>
      <c r="X25" s="20"/>
    </row>
    <row r="26" spans="1:24" ht="13.5" customHeight="1" thickBot="1" x14ac:dyDescent="0.2">
      <c r="A26" s="8"/>
      <c r="B26" s="89"/>
      <c r="C26" s="90"/>
      <c r="D26" s="96"/>
      <c r="E26" s="131"/>
      <c r="F26" s="131"/>
      <c r="G26" s="131"/>
      <c r="H26" s="131"/>
      <c r="I26" s="131"/>
      <c r="J26" s="131"/>
      <c r="K26" s="97"/>
      <c r="L26" s="8"/>
      <c r="M26" s="4"/>
      <c r="N26" s="189" t="s">
        <v>200</v>
      </c>
      <c r="O26" s="185" t="str">
        <f>IF($N26="","",VLOOKUP($N26,特技!$B$2:$D$50,3,FALSE))</f>
        <v>使用后补充最大的两个装甲压力，使用一次后在下次补给前无法再次使用</v>
      </c>
      <c r="P26" s="185"/>
      <c r="Q26" s="185"/>
      <c r="R26" s="185"/>
      <c r="S26" s="185"/>
      <c r="T26" s="185"/>
      <c r="U26" s="185"/>
      <c r="V26" s="185"/>
      <c r="W26" s="186"/>
      <c r="X26" s="20"/>
    </row>
    <row r="27" spans="1:24" ht="13.5" customHeight="1" thickTop="1" x14ac:dyDescent="0.15">
      <c r="A27" s="8"/>
      <c r="B27" s="87"/>
      <c r="C27" s="88"/>
      <c r="D27" s="87" t="str">
        <f>IF($B27="","",VLOOKUP($B27,特殊装备!$B$2:$D$50,3,FALSE))</f>
        <v/>
      </c>
      <c r="E27" s="130"/>
      <c r="F27" s="130"/>
      <c r="G27" s="130"/>
      <c r="H27" s="130"/>
      <c r="I27" s="130"/>
      <c r="J27" s="130"/>
      <c r="K27" s="95"/>
      <c r="L27" s="8"/>
      <c r="M27" s="4"/>
      <c r="N27" s="190"/>
      <c r="O27" s="187"/>
      <c r="P27" s="187"/>
      <c r="Q27" s="187"/>
      <c r="R27" s="187"/>
      <c r="S27" s="187"/>
      <c r="T27" s="187"/>
      <c r="U27" s="187"/>
      <c r="V27" s="187"/>
      <c r="W27" s="188"/>
      <c r="X27" s="20"/>
    </row>
    <row r="28" spans="1:24" ht="13.5" customHeight="1" thickBot="1" x14ac:dyDescent="0.2">
      <c r="A28" s="8"/>
      <c r="B28" s="89"/>
      <c r="C28" s="90"/>
      <c r="D28" s="96"/>
      <c r="E28" s="131"/>
      <c r="F28" s="131"/>
      <c r="G28" s="131"/>
      <c r="H28" s="131"/>
      <c r="I28" s="131"/>
      <c r="J28" s="131"/>
      <c r="K28" s="97"/>
      <c r="L28" s="8"/>
      <c r="M28" s="4"/>
      <c r="N28" s="189"/>
      <c r="O28" s="185" t="str">
        <f>IF($N28="","",VLOOKUP($N28,特技!$B$2:$D$50,3,FALSE))</f>
        <v/>
      </c>
      <c r="P28" s="185"/>
      <c r="Q28" s="185"/>
      <c r="R28" s="185"/>
      <c r="S28" s="185"/>
      <c r="T28" s="185"/>
      <c r="U28" s="185"/>
      <c r="V28" s="185"/>
      <c r="W28" s="186"/>
      <c r="X28" s="20"/>
    </row>
    <row r="29" spans="1:24" ht="13.5" customHeight="1" thickTop="1" x14ac:dyDescent="0.15">
      <c r="A29" s="8"/>
      <c r="B29" s="87"/>
      <c r="C29" s="88"/>
      <c r="D29" s="87" t="str">
        <f>IF($B29="","",VLOOKUP($B29,特殊装备!$B$2:$D$50,3,FALSE))</f>
        <v/>
      </c>
      <c r="E29" s="130"/>
      <c r="F29" s="130"/>
      <c r="G29" s="130"/>
      <c r="H29" s="130"/>
      <c r="I29" s="130"/>
      <c r="J29" s="130"/>
      <c r="K29" s="95"/>
      <c r="L29" s="8"/>
      <c r="M29" s="4"/>
      <c r="N29" s="190"/>
      <c r="O29" s="187"/>
      <c r="P29" s="187"/>
      <c r="Q29" s="187"/>
      <c r="R29" s="187"/>
      <c r="S29" s="187"/>
      <c r="T29" s="187"/>
      <c r="U29" s="187"/>
      <c r="V29" s="187"/>
      <c r="W29" s="188"/>
      <c r="X29" s="20"/>
    </row>
    <row r="30" spans="1:24" ht="13.5" customHeight="1" thickBot="1" x14ac:dyDescent="0.2">
      <c r="A30" s="8"/>
      <c r="B30" s="89"/>
      <c r="C30" s="90"/>
      <c r="D30" s="96"/>
      <c r="E30" s="131"/>
      <c r="F30" s="131"/>
      <c r="G30" s="131"/>
      <c r="H30" s="131"/>
      <c r="I30" s="131"/>
      <c r="J30" s="131"/>
      <c r="K30" s="97"/>
      <c r="L30" s="8"/>
      <c r="M30" s="4"/>
      <c r="N30" s="189"/>
      <c r="O30" s="185" t="str">
        <f>IF($N30="","",VLOOKUP($N30,特技!$B$2:$D$50,3,FALSE))</f>
        <v/>
      </c>
      <c r="P30" s="185"/>
      <c r="Q30" s="185"/>
      <c r="R30" s="185"/>
      <c r="S30" s="185"/>
      <c r="T30" s="185"/>
      <c r="U30" s="185"/>
      <c r="V30" s="185"/>
      <c r="W30" s="186"/>
      <c r="X30" s="20"/>
    </row>
    <row r="31" spans="1:24" ht="13.5" customHeight="1" thickTop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"/>
      <c r="N31" s="190"/>
      <c r="O31" s="187"/>
      <c r="P31" s="187"/>
      <c r="Q31" s="187"/>
      <c r="R31" s="187"/>
      <c r="S31" s="187"/>
      <c r="T31" s="187"/>
      <c r="U31" s="187"/>
      <c r="V31" s="187"/>
      <c r="W31" s="188"/>
      <c r="X31" s="20"/>
    </row>
    <row r="32" spans="1:24" ht="5.25" customHeight="1" x14ac:dyDescent="0.1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0"/>
      <c r="X32" s="20"/>
    </row>
    <row r="33" spans="1:24" ht="13.5" customHeight="1" x14ac:dyDescent="0.15">
      <c r="A33" s="3"/>
      <c r="B33" s="126" t="s">
        <v>13</v>
      </c>
      <c r="C33" s="126"/>
      <c r="D33" s="126"/>
      <c r="E33" s="126"/>
      <c r="F33" s="126"/>
      <c r="G33" s="126"/>
      <c r="H33" s="126"/>
      <c r="I33" s="126"/>
      <c r="J33" s="4"/>
      <c r="K33" s="133" t="s">
        <v>14</v>
      </c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0"/>
      <c r="X33" s="20"/>
    </row>
    <row r="34" spans="1:24" ht="5.2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20"/>
    </row>
    <row r="35" spans="1:24" ht="13.5" customHeight="1" x14ac:dyDescent="0.15">
      <c r="A35" s="3"/>
      <c r="B35" s="123" t="str">
        <f>"2□3□"&amp;IF(Y2&gt;=1,"3□","")&amp;IF(Y2&gt;=3,"4□","")&amp;IF(Y2&gt;=5,"4□","")&amp;IF(Y2&gt;=7,"4□","")&amp;IF(Y2&gt;=9,"4□","")&amp;IF(Y2&gt;=11,"4□","")&amp;IF(Y2&gt;=13,"4□","")&amp;IF(Y2&gt;=15,"4□","")</f>
        <v>2□3□3□</v>
      </c>
      <c r="C35" s="124"/>
      <c r="D35" s="124"/>
      <c r="E35" s="124"/>
      <c r="F35" s="124"/>
      <c r="G35" s="124"/>
      <c r="H35" s="124"/>
      <c r="I35" s="8"/>
      <c r="J35" s="8"/>
      <c r="K35" s="9"/>
      <c r="L35" s="127" t="s">
        <v>40</v>
      </c>
      <c r="M35" s="128"/>
      <c r="N35" s="128"/>
      <c r="O35" s="128"/>
      <c r="P35" s="129"/>
      <c r="Q35" s="6"/>
      <c r="R35" s="134" t="s">
        <v>0</v>
      </c>
      <c r="S35" s="135"/>
      <c r="T35" s="135"/>
      <c r="U35" s="135"/>
      <c r="V35" s="136"/>
      <c r="W35" s="10"/>
      <c r="X35" s="20"/>
    </row>
    <row r="36" spans="1:24" ht="5.25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0"/>
      <c r="X36" s="20"/>
    </row>
    <row r="37" spans="1:24" ht="13.5" customHeight="1" x14ac:dyDescent="0.15">
      <c r="A37" s="3"/>
      <c r="B37" s="126" t="s">
        <v>19</v>
      </c>
      <c r="C37" s="126"/>
      <c r="D37" s="126"/>
      <c r="E37" s="126"/>
      <c r="F37" s="126"/>
      <c r="G37" s="126"/>
      <c r="H37" s="126"/>
      <c r="I37" s="126"/>
      <c r="J37" s="4"/>
      <c r="K37" s="9"/>
      <c r="L37" s="127" t="s">
        <v>1</v>
      </c>
      <c r="M37" s="128"/>
      <c r="N37" s="128"/>
      <c r="O37" s="128"/>
      <c r="P37" s="129"/>
      <c r="Q37" s="6"/>
      <c r="R37" s="6"/>
      <c r="S37" s="6"/>
      <c r="T37" s="6"/>
      <c r="U37" s="6"/>
      <c r="V37" s="6"/>
      <c r="W37" s="10"/>
      <c r="X37" s="20"/>
    </row>
    <row r="38" spans="1:24" ht="5.25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0"/>
      <c r="X38" s="20"/>
    </row>
    <row r="39" spans="1:24" ht="13.5" customHeight="1" x14ac:dyDescent="0.15">
      <c r="A39" s="3"/>
      <c r="B39" s="23">
        <f>D39</f>
        <v>10</v>
      </c>
      <c r="C39" s="23" t="s">
        <v>32</v>
      </c>
      <c r="D39" s="24">
        <f>6+Y1*2+IF(Y1&gt;2,Y1-2,0)+IF(Y1&gt;4,Y1-4,0)</f>
        <v>10</v>
      </c>
      <c r="E39" s="4"/>
      <c r="F39" s="4"/>
      <c r="G39" s="4"/>
      <c r="H39" s="4"/>
      <c r="I39" s="4"/>
      <c r="J39" s="4"/>
      <c r="K39" s="9"/>
      <c r="L39" s="127" t="s">
        <v>2</v>
      </c>
      <c r="M39" s="128"/>
      <c r="N39" s="128"/>
      <c r="O39" s="128"/>
      <c r="P39" s="129"/>
      <c r="Q39" s="6"/>
      <c r="R39" s="6"/>
      <c r="S39" s="6"/>
      <c r="T39" s="6"/>
      <c r="U39" s="6"/>
      <c r="V39" s="6"/>
      <c r="W39" s="10"/>
      <c r="X39" s="20"/>
    </row>
    <row r="40" spans="1:24" ht="14.25" customHeight="1" x14ac:dyDescent="0.15">
      <c r="A40" s="3"/>
      <c r="B40" s="1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20"/>
    </row>
    <row r="41" spans="1:24" ht="15" thickBot="1" x14ac:dyDescent="0.2">
      <c r="A41" s="10"/>
      <c r="B41" s="80" t="str">
        <f>"setm."&amp;IF(B7="","","制造商:"&amp;B7&amp;"|")&amp;IF(B8="","","型号:"&amp;B7&amp;"|")&amp;IF(K7="","","类型:"&amp;K7&amp;"|")&amp;IF(J4="","","机体名字:"&amp;J4&amp;"|")&amp;IF(P5="","","装配值:"&amp;P5&amp;"|")&amp;IF(Y1="","","能量:"&amp;Y1&amp;"|")&amp;IF(Y2="","","结构:"&amp;Y2&amp;"|")&amp;IF(Y3="","","机动:"&amp;Y3&amp;"|")&amp;IF(Y4="","","感应:"&amp;Y4&amp;"|")&amp;IF(P5="","","装配值:"&amp;P5&amp;"|")&amp;IF(B25="","","特殊装备1:"&amp;B25&amp;"|")&amp;IF(B27="","","特殊装备2:"&amp;B25&amp;"|")&amp;IF(B29="","","特殊装备3:"&amp;B25&amp;"|")&amp;IF(N24="","","特技1:"&amp;N24&amp;"|")&amp;IF(N26="","","特技2:"&amp;N26&amp;"|")&amp;IF(N28="","","特技3:"&amp;N28&amp;"|")&amp;IF(N30="","","特技4:"&amp;N30&amp;"|")&amp;IF(B35="","","最大装甲压力:"&amp;B35&amp;"|")&amp;IF(D39="","","最大能量压力:"&amp;D39&amp;"|")&amp;IF(B14="","","-Weapon1-名称:"&amp;D14&amp;"|伤害类型:"&amp;武器页!C7&amp;"|武器类型:"&amp;武器页!C9&amp;"|插槽:"&amp;武器页!F7&amp;"|伤害:"&amp;武器页!A22&amp;"|伤害段数:"&amp;武器页!C22&amp;"|命中:"&amp;武器页!D22&amp;"|弹夹载弹:"&amp;武器页!E22&amp;"|消耗:"&amp;武器页!F22&amp;"|弹夹数:"&amp;武器页!G22&amp;"|最高攻击次数:"&amp;武器页!H22&amp;"|最小射程:"&amp;武器页!J22&amp;"|最大射程:"&amp;武器页!K22&amp;"|占用:"&amp;武器页!L22&amp;"|")&amp;IF(B16="","","-Weapon2-名称:"&amp;D16&amp;"|伤害类型:"&amp;武器页!P7&amp;"|武器类型:"&amp;武器页!P9&amp;"|插槽:"&amp;武器页!S7&amp;"|伤害:"&amp;武器页!N22&amp;"|伤害段数:"&amp;武器页!P22&amp;"|命中:"&amp;武器页!Q22&amp;"|弹夹载弹:"&amp;武器页!R22&amp;"|消耗:"&amp;武器页!S22&amp;"|弹夹数:"&amp;武器页!T22&amp;"|最高攻击次数:"&amp;武器页!U22&amp;"|最小射程:"&amp;武器页!W22&amp;"|最大射程:"&amp;武器页!X22&amp;"|占用:"&amp;武器页!Y22&amp;"|")&amp;IF(B18="","","-Weapon3-名称:"&amp;D18&amp;"|伤害类型:"&amp;武器页!C30&amp;"|武器类型:"&amp;武器页!C32&amp;"|插槽:"&amp;武器页!F30&amp;"|伤害:"&amp;武器页!A45&amp;"|伤害段数:"&amp;武器页!C45&amp;"|命中:"&amp;武器页!D45&amp;"|弹夹载弹:"&amp;武器页!E45&amp;"|消耗:"&amp;武器页!F45&amp;"|弹夹数:"&amp;武器页!G45&amp;"|最高攻击次数:"&amp;武器页!H45&amp;"|最小射程:"&amp;武器页!J45&amp;"|最大射程:"&amp;武器页!K45&amp;"|占用:"&amp;武器页!L45&amp;"|")&amp;IF(B20="","","-Weapon4-名称:"&amp;D20&amp;"|伤害类型:"&amp;武器页!P30&amp;"|武器类型:"&amp;武器页!P32&amp;"|插槽:"&amp;武器页!S30&amp;"|伤害:"&amp;武器页!N45&amp;"|伤害段数:"&amp;武器页!P45&amp;"|命中:"&amp;武器页!Q45&amp;"|弹夹载弹:"&amp;武器页!R45&amp;"|消耗:"&amp;武器页!S45&amp;"|弹夹数:"&amp;武器页!T45&amp;"|最高攻击次数:"&amp;武器页!U45&amp;"|最小射程:"&amp;武器页!W45&amp;"|最大射程:"&amp;武器页!X45&amp;"|占用:"&amp;武器页!Y45&amp;"|")</f>
        <v>setm.制造商:莱恩军工|类型:均衡型|机体名字:EMI-E44-E|装配值:3|能量:2|结构:2|机动:2|感应:3|装配值:3|特殊装备1:附加装甲包|特技1:平衡控制|特技2:附加装甲包|最大装甲压力:2□3□3□|最大能量压力:10|-Weapon1-名称:E-AlC连射步枪|伤害类型:动能|武器类型:中型枪械|插槽:2|伤害:6|伤害段数:1|命中:1|弹夹载弹:3|消耗:1|弹夹数:6|最高攻击次数:3|最小射程:0|最大射程:2|占用:1|-Weapon2-名称:E-S2军用光束剑|伤害类型:能量|武器类型:中型近战|插槽:2|伤害:7|伤害段数:1|命中:1|弹夹载弹:\|消耗:\|弹夹数:\|最高攻击次数:1|最小射程:0|最大射程:0|占用:1|-Weapon3-名称:E-AS磁轨霰弹枪|伤害类型:动能|武器类型:突进枪械|插槽:2|伤害:4|伤害段数:3|命中:0|弹夹载弹:3|消耗:1|弹夹数:3|最高攻击次数:1|最小射程:0|最大射程:1|占用:1|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20"/>
    </row>
    <row r="42" spans="1:24" ht="14.25" customHeight="1" x14ac:dyDescent="0.15">
      <c r="A42" s="10"/>
      <c r="B42" s="142" t="s">
        <v>30</v>
      </c>
      <c r="C42" s="143"/>
      <c r="D42" s="115" t="s">
        <v>37</v>
      </c>
      <c r="E42" s="116"/>
      <c r="F42" s="115" t="s">
        <v>27</v>
      </c>
      <c r="G42" s="116"/>
      <c r="H42" s="115" t="s">
        <v>38</v>
      </c>
      <c r="I42" s="116"/>
      <c r="J42" s="115" t="s">
        <v>28</v>
      </c>
      <c r="K42" s="116"/>
      <c r="L42" s="115" t="s">
        <v>29</v>
      </c>
      <c r="M42" s="116"/>
      <c r="N42" s="148" t="s">
        <v>22</v>
      </c>
      <c r="O42" s="13"/>
      <c r="P42" s="13"/>
      <c r="Q42" s="13"/>
      <c r="R42" s="13"/>
      <c r="S42" s="13"/>
      <c r="T42" s="13"/>
      <c r="U42" s="13"/>
      <c r="V42" s="14"/>
      <c r="W42" s="10"/>
      <c r="X42" s="20"/>
    </row>
    <row r="43" spans="1:24" ht="15" customHeight="1" thickBot="1" x14ac:dyDescent="0.2">
      <c r="A43" s="10"/>
      <c r="B43" s="144"/>
      <c r="C43" s="145"/>
      <c r="D43" s="117"/>
      <c r="E43" s="118"/>
      <c r="F43" s="117"/>
      <c r="G43" s="118"/>
      <c r="H43" s="117"/>
      <c r="I43" s="118"/>
      <c r="J43" s="117"/>
      <c r="K43" s="118"/>
      <c r="L43" s="117"/>
      <c r="M43" s="118"/>
      <c r="N43" s="149"/>
      <c r="O43" s="10"/>
      <c r="P43" s="10"/>
      <c r="Q43" s="10"/>
      <c r="R43" s="10"/>
      <c r="S43" s="10"/>
      <c r="T43" s="10"/>
      <c r="U43" s="10"/>
      <c r="V43" s="11"/>
      <c r="W43" s="10"/>
      <c r="X43" s="20"/>
    </row>
    <row r="44" spans="1:24" ht="14.25" customHeight="1" x14ac:dyDescent="0.15">
      <c r="A44" s="10"/>
      <c r="B44" s="137" t="s">
        <v>31</v>
      </c>
      <c r="C44" s="138"/>
      <c r="D44" s="141">
        <v>0</v>
      </c>
      <c r="E44" s="120"/>
      <c r="F44" s="141">
        <f>CEILING(Y2/2,1)</f>
        <v>1</v>
      </c>
      <c r="G44" s="120"/>
      <c r="H44" s="141">
        <v>0</v>
      </c>
      <c r="I44" s="120"/>
      <c r="J44" s="141">
        <f>CEILING(Y1/2,1)</f>
        <v>1</v>
      </c>
      <c r="K44" s="120"/>
      <c r="L44" s="119">
        <f>CEILING((Y4-1)/2,1)</f>
        <v>1</v>
      </c>
      <c r="M44" s="120"/>
      <c r="N44" s="146">
        <f>Y4</f>
        <v>3</v>
      </c>
      <c r="O44" s="10"/>
      <c r="P44" s="10"/>
      <c r="Q44" s="10"/>
      <c r="R44" s="10"/>
      <c r="S44" s="10"/>
      <c r="T44" s="10"/>
      <c r="U44" s="10"/>
      <c r="V44" s="11"/>
      <c r="W44" s="10"/>
      <c r="X44" s="20"/>
    </row>
    <row r="45" spans="1:24" ht="15" customHeight="1" thickBot="1" x14ac:dyDescent="0.2">
      <c r="A45" s="7"/>
      <c r="B45" s="139"/>
      <c r="C45" s="140"/>
      <c r="D45" s="121"/>
      <c r="E45" s="122"/>
      <c r="F45" s="121"/>
      <c r="G45" s="122"/>
      <c r="H45" s="121"/>
      <c r="I45" s="122"/>
      <c r="J45" s="121"/>
      <c r="K45" s="122"/>
      <c r="L45" s="121"/>
      <c r="M45" s="122"/>
      <c r="N45" s="147"/>
      <c r="O45" s="7"/>
      <c r="P45" s="7"/>
      <c r="Q45" s="7"/>
      <c r="R45" s="7"/>
      <c r="S45" s="7"/>
      <c r="T45" s="7"/>
      <c r="U45" s="7"/>
      <c r="V45" s="15"/>
      <c r="W45" s="7"/>
      <c r="X45" s="21"/>
    </row>
    <row r="46" spans="1:24" x14ac:dyDescent="0.15">
      <c r="B46" s="12"/>
      <c r="D46" s="12"/>
      <c r="N46" s="12"/>
      <c r="P46" s="12"/>
    </row>
    <row r="47" spans="1:24" x14ac:dyDescent="0.15">
      <c r="F47" s="12"/>
      <c r="N47" s="16"/>
    </row>
    <row r="48" spans="1:24" x14ac:dyDescent="0.15">
      <c r="F48" s="12"/>
      <c r="H48" s="12"/>
      <c r="N48" s="16"/>
    </row>
    <row r="49" spans="2:16" x14ac:dyDescent="0.15">
      <c r="F49" s="12"/>
      <c r="N49" s="16"/>
    </row>
    <row r="50" spans="2:16" x14ac:dyDescent="0.15">
      <c r="N50" s="16"/>
      <c r="P50" s="16"/>
    </row>
    <row r="51" spans="2:16" x14ac:dyDescent="0.15">
      <c r="F51" s="12"/>
      <c r="N51" s="16"/>
      <c r="P51" s="16"/>
    </row>
    <row r="52" spans="2:16" x14ac:dyDescent="0.15">
      <c r="F52" s="12"/>
      <c r="N52" s="16"/>
      <c r="P52" s="16"/>
    </row>
    <row r="53" spans="2:16" x14ac:dyDescent="0.15">
      <c r="F53" s="12"/>
      <c r="N53" s="16"/>
      <c r="P53" s="16"/>
    </row>
    <row r="55" spans="2:16" x14ac:dyDescent="0.15">
      <c r="B55" s="12"/>
      <c r="D55" s="12"/>
      <c r="N55" s="12"/>
      <c r="P55" s="12"/>
    </row>
    <row r="56" spans="2:16" x14ac:dyDescent="0.15">
      <c r="F56" s="12"/>
      <c r="N56" s="16"/>
    </row>
    <row r="57" spans="2:16" x14ac:dyDescent="0.15">
      <c r="F57" s="12"/>
      <c r="H57" s="12"/>
      <c r="N57" s="16"/>
    </row>
    <row r="58" spans="2:16" x14ac:dyDescent="0.15">
      <c r="F58" s="12"/>
      <c r="N58" s="16"/>
    </row>
    <row r="59" spans="2:16" x14ac:dyDescent="0.15">
      <c r="N59" s="16"/>
      <c r="P59" s="16"/>
    </row>
    <row r="60" spans="2:16" x14ac:dyDescent="0.15">
      <c r="F60" s="12"/>
      <c r="N60" s="16"/>
      <c r="P60" s="16"/>
    </row>
    <row r="61" spans="2:16" x14ac:dyDescent="0.15">
      <c r="F61" s="12"/>
      <c r="N61" s="16"/>
      <c r="P61" s="16"/>
    </row>
    <row r="62" spans="2:16" x14ac:dyDescent="0.15">
      <c r="F62" s="12"/>
      <c r="N62" s="16"/>
      <c r="P62" s="16"/>
    </row>
    <row r="63" spans="2:16" x14ac:dyDescent="0.15">
      <c r="F63" s="12"/>
      <c r="N63" s="16"/>
      <c r="P63" s="16"/>
    </row>
    <row r="64" spans="2:16" x14ac:dyDescent="0.15">
      <c r="F64" s="12"/>
      <c r="N64" s="16"/>
      <c r="P64" s="16"/>
    </row>
    <row r="65" spans="6:16" x14ac:dyDescent="0.15">
      <c r="F65" s="12"/>
      <c r="N65" s="16"/>
      <c r="P65" s="16"/>
    </row>
  </sheetData>
  <mergeCells count="87">
    <mergeCell ref="N28:N29"/>
    <mergeCell ref="N30:N31"/>
    <mergeCell ref="B29:C30"/>
    <mergeCell ref="T19:U20"/>
    <mergeCell ref="V19:W20"/>
    <mergeCell ref="O19:P20"/>
    <mergeCell ref="N22:V22"/>
    <mergeCell ref="B22:J22"/>
    <mergeCell ref="Q19:S20"/>
    <mergeCell ref="B2:P2"/>
    <mergeCell ref="F7:J8"/>
    <mergeCell ref="F6:J6"/>
    <mergeCell ref="O10:W10"/>
    <mergeCell ref="P5:P8"/>
    <mergeCell ref="B7:E8"/>
    <mergeCell ref="B6:E6"/>
    <mergeCell ref="K7:M8"/>
    <mergeCell ref="K6:M6"/>
    <mergeCell ref="J4:L4"/>
    <mergeCell ref="C4:I4"/>
    <mergeCell ref="B10:M10"/>
    <mergeCell ref="T11:U12"/>
    <mergeCell ref="V13:W14"/>
    <mergeCell ref="V15:W16"/>
    <mergeCell ref="V17:W18"/>
    <mergeCell ref="V11:W12"/>
    <mergeCell ref="T13:U14"/>
    <mergeCell ref="T15:U16"/>
    <mergeCell ref="T17:U18"/>
    <mergeCell ref="N44:N45"/>
    <mergeCell ref="N42:N43"/>
    <mergeCell ref="O11:P12"/>
    <mergeCell ref="Q11:S12"/>
    <mergeCell ref="Q13:S14"/>
    <mergeCell ref="Q15:S16"/>
    <mergeCell ref="Q17:S18"/>
    <mergeCell ref="O13:P14"/>
    <mergeCell ref="O15:P16"/>
    <mergeCell ref="O17:P18"/>
    <mergeCell ref="O26:W27"/>
    <mergeCell ref="O28:W29"/>
    <mergeCell ref="O30:W31"/>
    <mergeCell ref="N24:N25"/>
    <mergeCell ref="O24:W25"/>
    <mergeCell ref="N26:N27"/>
    <mergeCell ref="B42:C43"/>
    <mergeCell ref="D42:E43"/>
    <mergeCell ref="F42:G43"/>
    <mergeCell ref="H42:I43"/>
    <mergeCell ref="J42:K43"/>
    <mergeCell ref="B44:C45"/>
    <mergeCell ref="D44:E45"/>
    <mergeCell ref="F44:G45"/>
    <mergeCell ref="H44:I45"/>
    <mergeCell ref="J44:K45"/>
    <mergeCell ref="L42:M43"/>
    <mergeCell ref="L44:M45"/>
    <mergeCell ref="B35:H35"/>
    <mergeCell ref="D23:K24"/>
    <mergeCell ref="B37:I37"/>
    <mergeCell ref="L37:P37"/>
    <mergeCell ref="L39:P39"/>
    <mergeCell ref="B33:I33"/>
    <mergeCell ref="D25:K26"/>
    <mergeCell ref="D27:K28"/>
    <mergeCell ref="D29:K30"/>
    <mergeCell ref="B23:C24"/>
    <mergeCell ref="B25:C26"/>
    <mergeCell ref="K33:V33"/>
    <mergeCell ref="L35:P35"/>
    <mergeCell ref="R35:V35"/>
    <mergeCell ref="B27:C28"/>
    <mergeCell ref="J12:K13"/>
    <mergeCell ref="J14:K15"/>
    <mergeCell ref="J16:K17"/>
    <mergeCell ref="J18:K19"/>
    <mergeCell ref="J20:K21"/>
    <mergeCell ref="D12:I13"/>
    <mergeCell ref="D14:I15"/>
    <mergeCell ref="D16:I17"/>
    <mergeCell ref="D18:I19"/>
    <mergeCell ref="D20:I21"/>
    <mergeCell ref="B12:C13"/>
    <mergeCell ref="B14:C15"/>
    <mergeCell ref="B16:C17"/>
    <mergeCell ref="B18:C19"/>
    <mergeCell ref="B20:C21"/>
  </mergeCells>
  <phoneticPr fontId="13" type="noConversion"/>
  <pageMargins left="1.24722222222222" right="1.24722222222222" top="0.999305555555556" bottom="0.999305555555556" header="0.499305555555556" footer="0.499305555555556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36D50BB-2EC2-4AAF-94D0-85D373EAC877}">
          <x14:formula1>
            <xm:f>武装!$A$2:$A$32</xm:f>
          </x14:formula1>
          <xm:sqref>B14:C21</xm:sqref>
        </x14:dataValidation>
        <x14:dataValidation type="list" allowBlank="1" showInputMessage="1" showErrorMessage="1" xr:uid="{79BF83B2-797E-49F7-BDDC-16229C88DA61}">
          <x14:formula1>
            <xm:f>特技!$B$2:$B$50</xm:f>
          </x14:formula1>
          <xm:sqref>N24:N31</xm:sqref>
        </x14:dataValidation>
        <x14:dataValidation type="list" allowBlank="1" showInputMessage="1" showErrorMessage="1" xr:uid="{4DB01CE1-FD25-4C98-AA76-366C03048F4A}">
          <x14:formula1>
            <xm:f>制造商!$B$2:$B$50</xm:f>
          </x14:formula1>
          <xm:sqref>B7:E8</xm:sqref>
        </x14:dataValidation>
        <x14:dataValidation type="list" allowBlank="1" showInputMessage="1" showErrorMessage="1" xr:uid="{BB453967-6E3F-4FAF-BA3E-A2E6BF7DCBED}">
          <x14:formula1>
            <xm:f>背包!$B$2:$B$50</xm:f>
          </x14:formula1>
          <xm:sqref>K7:L8</xm:sqref>
        </x14:dataValidation>
        <x14:dataValidation type="list" allowBlank="1" showInputMessage="1" showErrorMessage="1" xr:uid="{0BF93B84-BFD5-41CE-8B57-42A4D7A2C93A}">
          <x14:formula1>
            <xm:f>特殊装备!$B$2:$B$50</xm:f>
          </x14:formula1>
          <xm:sqref>B25:C30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7281-3CC9-43BA-BABC-48A30224A732}">
  <dimension ref="A1:R119"/>
  <sheetViews>
    <sheetView workbookViewId="0">
      <pane ySplit="1" topLeftCell="A2" activePane="bottomLeft" state="frozen"/>
      <selection pane="bottomLeft" activeCell="F23" sqref="F23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0.625" style="25" customWidth="1"/>
    <col min="4" max="4" width="9" style="25"/>
    <col min="5" max="5" width="20.625" style="25" customWidth="1"/>
    <col min="6" max="13" width="12.625" style="25" customWidth="1"/>
    <col min="14" max="14" width="36.625" style="78" customWidth="1"/>
    <col min="15" max="16" width="9" style="25"/>
    <col min="18" max="16384" width="9" style="25"/>
  </cols>
  <sheetData>
    <row r="1" spans="1:18" ht="16.5" x14ac:dyDescent="0.15">
      <c r="A1" s="56" t="s">
        <v>41</v>
      </c>
      <c r="B1" s="57" t="s">
        <v>42</v>
      </c>
      <c r="C1" s="57" t="s">
        <v>49</v>
      </c>
      <c r="D1" s="57" t="s">
        <v>48</v>
      </c>
      <c r="E1" s="57" t="s">
        <v>20</v>
      </c>
      <c r="F1" s="57" t="s">
        <v>121</v>
      </c>
      <c r="G1" s="57" t="s">
        <v>177</v>
      </c>
      <c r="H1" s="57" t="s">
        <v>108</v>
      </c>
      <c r="I1" s="57" t="s">
        <v>109</v>
      </c>
      <c r="J1" s="57" t="s">
        <v>46</v>
      </c>
      <c r="K1" s="57" t="s">
        <v>111</v>
      </c>
      <c r="L1" s="57" t="s">
        <v>122</v>
      </c>
      <c r="M1" s="57" t="s">
        <v>123</v>
      </c>
      <c r="N1" s="57" t="s">
        <v>52</v>
      </c>
      <c r="O1" s="57" t="s">
        <v>23</v>
      </c>
      <c r="P1" s="57" t="s">
        <v>107</v>
      </c>
      <c r="Q1" s="74"/>
      <c r="R1" s="73"/>
    </row>
    <row r="2" spans="1:18" ht="16.5" x14ac:dyDescent="0.15">
      <c r="A2" s="58">
        <v>1</v>
      </c>
      <c r="B2" s="59" t="s">
        <v>43</v>
      </c>
      <c r="C2" s="60" t="s">
        <v>50</v>
      </c>
      <c r="D2" s="61" t="s">
        <v>44</v>
      </c>
      <c r="E2" s="61">
        <v>7</v>
      </c>
      <c r="F2" s="62" t="s">
        <v>47</v>
      </c>
      <c r="G2" s="62" t="s">
        <v>45</v>
      </c>
      <c r="H2" s="63" t="s">
        <v>110</v>
      </c>
      <c r="I2" s="63" t="s">
        <v>85</v>
      </c>
      <c r="J2" s="63" t="s">
        <v>47</v>
      </c>
      <c r="K2" s="63" t="s">
        <v>47</v>
      </c>
      <c r="L2" s="62" t="s">
        <v>69</v>
      </c>
      <c r="M2" s="62" t="s">
        <v>53</v>
      </c>
      <c r="N2" s="62"/>
      <c r="O2" s="62">
        <v>1</v>
      </c>
      <c r="P2" s="62">
        <v>3</v>
      </c>
      <c r="Q2" s="74"/>
      <c r="R2" s="55">
        <f>A2</f>
        <v>1</v>
      </c>
    </row>
    <row r="3" spans="1:18" ht="16.5" x14ac:dyDescent="0.15">
      <c r="A3" s="64">
        <v>2</v>
      </c>
      <c r="B3" s="65" t="s">
        <v>51</v>
      </c>
      <c r="C3" s="66" t="s">
        <v>50</v>
      </c>
      <c r="D3" s="67" t="s">
        <v>44</v>
      </c>
      <c r="E3" s="67">
        <v>4</v>
      </c>
      <c r="F3" s="66">
        <v>1</v>
      </c>
      <c r="G3" s="66">
        <v>0</v>
      </c>
      <c r="H3" s="67">
        <v>6</v>
      </c>
      <c r="I3" s="67">
        <v>6</v>
      </c>
      <c r="J3" s="67">
        <v>1</v>
      </c>
      <c r="K3" s="67">
        <v>3</v>
      </c>
      <c r="L3" s="68" t="s">
        <v>124</v>
      </c>
      <c r="M3" s="66">
        <v>2</v>
      </c>
      <c r="N3" s="66"/>
      <c r="O3" s="66">
        <v>1</v>
      </c>
      <c r="P3" s="66">
        <v>2</v>
      </c>
      <c r="Q3" s="74"/>
      <c r="R3" s="55">
        <f t="shared" ref="R3:R50" si="0">A3</f>
        <v>2</v>
      </c>
    </row>
    <row r="4" spans="1:18" ht="16.5" x14ac:dyDescent="0.15">
      <c r="A4" s="58">
        <v>3</v>
      </c>
      <c r="B4" s="59" t="s">
        <v>56</v>
      </c>
      <c r="C4" s="60" t="s">
        <v>54</v>
      </c>
      <c r="D4" s="61" t="s">
        <v>44</v>
      </c>
      <c r="E4" s="61">
        <v>9</v>
      </c>
      <c r="F4" s="62" t="s">
        <v>47</v>
      </c>
      <c r="G4" s="62" t="s">
        <v>55</v>
      </c>
      <c r="H4" s="63" t="s">
        <v>85</v>
      </c>
      <c r="I4" s="63" t="s">
        <v>85</v>
      </c>
      <c r="J4" s="63" t="s">
        <v>47</v>
      </c>
      <c r="K4" s="63" t="s">
        <v>47</v>
      </c>
      <c r="L4" s="62" t="s">
        <v>47</v>
      </c>
      <c r="M4" s="62" t="s">
        <v>110</v>
      </c>
      <c r="N4" s="62"/>
      <c r="O4" s="62">
        <v>2</v>
      </c>
      <c r="P4" s="62">
        <v>2</v>
      </c>
      <c r="Q4" s="74"/>
      <c r="R4" s="55">
        <f t="shared" si="0"/>
        <v>3</v>
      </c>
    </row>
    <row r="5" spans="1:18" ht="16.5" x14ac:dyDescent="0.15">
      <c r="A5" s="64">
        <v>4</v>
      </c>
      <c r="B5" s="65" t="s">
        <v>57</v>
      </c>
      <c r="C5" s="66" t="s">
        <v>59</v>
      </c>
      <c r="D5" s="67" t="s">
        <v>44</v>
      </c>
      <c r="E5" s="67">
        <v>5</v>
      </c>
      <c r="F5" s="66">
        <v>1</v>
      </c>
      <c r="G5" s="66">
        <v>0</v>
      </c>
      <c r="H5" s="67">
        <v>15</v>
      </c>
      <c r="I5" s="67">
        <v>2</v>
      </c>
      <c r="J5" s="67">
        <v>1</v>
      </c>
      <c r="K5" s="67">
        <v>1</v>
      </c>
      <c r="L5" s="68" t="s">
        <v>124</v>
      </c>
      <c r="M5" s="66">
        <v>1</v>
      </c>
      <c r="N5" s="66"/>
      <c r="O5" s="66">
        <v>1</v>
      </c>
      <c r="P5" s="66">
        <v>1</v>
      </c>
      <c r="Q5" s="74"/>
      <c r="R5" s="55">
        <f t="shared" si="0"/>
        <v>4</v>
      </c>
    </row>
    <row r="6" spans="1:18" ht="33" x14ac:dyDescent="0.15">
      <c r="A6" s="58">
        <v>5</v>
      </c>
      <c r="B6" s="59" t="s">
        <v>63</v>
      </c>
      <c r="C6" s="60" t="s">
        <v>58</v>
      </c>
      <c r="D6" s="61" t="s">
        <v>44</v>
      </c>
      <c r="E6" s="61">
        <v>15</v>
      </c>
      <c r="F6" s="62" t="s">
        <v>47</v>
      </c>
      <c r="G6" s="62" t="s">
        <v>60</v>
      </c>
      <c r="H6" s="63" t="s">
        <v>61</v>
      </c>
      <c r="I6" s="63" t="s">
        <v>61</v>
      </c>
      <c r="J6" s="63" t="s">
        <v>47</v>
      </c>
      <c r="K6" s="63" t="s">
        <v>47</v>
      </c>
      <c r="L6" s="62" t="s">
        <v>53</v>
      </c>
      <c r="M6" s="60">
        <v>6</v>
      </c>
      <c r="N6" s="60" t="s">
        <v>62</v>
      </c>
      <c r="O6" s="60">
        <v>2</v>
      </c>
      <c r="P6" s="60">
        <v>2</v>
      </c>
      <c r="Q6" s="74"/>
      <c r="R6" s="55">
        <f t="shared" si="0"/>
        <v>5</v>
      </c>
    </row>
    <row r="7" spans="1:18" ht="16.5" x14ac:dyDescent="0.15">
      <c r="A7" s="64">
        <v>6</v>
      </c>
      <c r="B7" s="65" t="s">
        <v>64</v>
      </c>
      <c r="C7" s="66" t="s">
        <v>65</v>
      </c>
      <c r="D7" s="67" t="s">
        <v>44</v>
      </c>
      <c r="E7" s="67">
        <v>5</v>
      </c>
      <c r="F7" s="66">
        <v>1</v>
      </c>
      <c r="G7" s="68" t="s">
        <v>45</v>
      </c>
      <c r="H7" s="67" t="s">
        <v>36</v>
      </c>
      <c r="I7" s="67" t="s">
        <v>36</v>
      </c>
      <c r="J7" s="67" t="s">
        <v>36</v>
      </c>
      <c r="K7" s="67">
        <v>1</v>
      </c>
      <c r="L7" s="68" t="s">
        <v>124</v>
      </c>
      <c r="M7" s="66">
        <v>0</v>
      </c>
      <c r="N7" s="66"/>
      <c r="O7" s="66">
        <v>1</v>
      </c>
      <c r="P7" s="66">
        <v>1</v>
      </c>
      <c r="Q7" s="74"/>
      <c r="R7" s="55">
        <f t="shared" si="0"/>
        <v>6</v>
      </c>
    </row>
    <row r="8" spans="1:18" ht="16.5" x14ac:dyDescent="0.15">
      <c r="A8" s="58">
        <v>7</v>
      </c>
      <c r="B8" s="59" t="s">
        <v>66</v>
      </c>
      <c r="C8" s="60" t="s">
        <v>67</v>
      </c>
      <c r="D8" s="61" t="s">
        <v>44</v>
      </c>
      <c r="E8" s="61">
        <v>7</v>
      </c>
      <c r="F8" s="62" t="s">
        <v>47</v>
      </c>
      <c r="G8" s="62" t="s">
        <v>45</v>
      </c>
      <c r="H8" s="63" t="s">
        <v>36</v>
      </c>
      <c r="I8" s="63" t="s">
        <v>36</v>
      </c>
      <c r="J8" s="63" t="s">
        <v>36</v>
      </c>
      <c r="K8" s="63" t="s">
        <v>47</v>
      </c>
      <c r="L8" s="62" t="s">
        <v>69</v>
      </c>
      <c r="M8" s="62">
        <v>0</v>
      </c>
      <c r="N8" s="62"/>
      <c r="O8" s="62">
        <v>1</v>
      </c>
      <c r="P8" s="62">
        <v>2</v>
      </c>
      <c r="Q8" s="74"/>
      <c r="R8" s="55">
        <f t="shared" si="0"/>
        <v>7</v>
      </c>
    </row>
    <row r="9" spans="1:18" ht="16.5" x14ac:dyDescent="0.15">
      <c r="A9" s="64">
        <v>8</v>
      </c>
      <c r="B9" s="65" t="s">
        <v>35</v>
      </c>
      <c r="C9" s="66" t="s">
        <v>68</v>
      </c>
      <c r="D9" s="67" t="s">
        <v>44</v>
      </c>
      <c r="E9" s="67">
        <v>9</v>
      </c>
      <c r="F9" s="66">
        <v>1</v>
      </c>
      <c r="G9" s="68" t="s">
        <v>69</v>
      </c>
      <c r="H9" s="67" t="s">
        <v>36</v>
      </c>
      <c r="I9" s="67" t="s">
        <v>36</v>
      </c>
      <c r="J9" s="67" t="s">
        <v>36</v>
      </c>
      <c r="K9" s="67">
        <v>1</v>
      </c>
      <c r="L9" s="68" t="s">
        <v>124</v>
      </c>
      <c r="M9" s="66">
        <v>0</v>
      </c>
      <c r="N9" s="66"/>
      <c r="O9" s="66">
        <v>2</v>
      </c>
      <c r="P9" s="66">
        <v>3</v>
      </c>
      <c r="Q9" s="74"/>
      <c r="R9" s="55">
        <f t="shared" si="0"/>
        <v>8</v>
      </c>
    </row>
    <row r="10" spans="1:18" ht="16.5" x14ac:dyDescent="0.15">
      <c r="A10" s="58">
        <v>9</v>
      </c>
      <c r="B10" s="59" t="s">
        <v>34</v>
      </c>
      <c r="C10" s="60" t="s">
        <v>70</v>
      </c>
      <c r="D10" s="61" t="s">
        <v>44</v>
      </c>
      <c r="E10" s="61">
        <v>4</v>
      </c>
      <c r="F10" s="62" t="s">
        <v>85</v>
      </c>
      <c r="G10" s="62" t="s">
        <v>60</v>
      </c>
      <c r="H10" s="63" t="s">
        <v>85</v>
      </c>
      <c r="I10" s="63" t="s">
        <v>85</v>
      </c>
      <c r="J10" s="63">
        <v>1</v>
      </c>
      <c r="K10" s="63">
        <v>1</v>
      </c>
      <c r="L10" s="62" t="s">
        <v>69</v>
      </c>
      <c r="M10" s="62">
        <v>1</v>
      </c>
      <c r="N10" s="62" t="s">
        <v>71</v>
      </c>
      <c r="O10" s="62">
        <v>1</v>
      </c>
      <c r="P10" s="62">
        <v>2</v>
      </c>
      <c r="Q10" s="74"/>
      <c r="R10" s="55">
        <f t="shared" si="0"/>
        <v>9</v>
      </c>
    </row>
    <row r="11" spans="1:18" ht="16.5" x14ac:dyDescent="0.15">
      <c r="A11" s="64">
        <v>10</v>
      </c>
      <c r="B11" s="65" t="s">
        <v>72</v>
      </c>
      <c r="C11" s="66" t="s">
        <v>73</v>
      </c>
      <c r="D11" s="67" t="s">
        <v>44</v>
      </c>
      <c r="E11" s="67">
        <v>10</v>
      </c>
      <c r="F11" s="66">
        <v>1</v>
      </c>
      <c r="G11" s="66" t="s">
        <v>36</v>
      </c>
      <c r="H11" s="67">
        <v>2</v>
      </c>
      <c r="I11" s="67">
        <v>2</v>
      </c>
      <c r="J11" s="67">
        <v>1</v>
      </c>
      <c r="K11" s="67">
        <v>1</v>
      </c>
      <c r="L11" s="68" t="s">
        <v>124</v>
      </c>
      <c r="M11" s="66">
        <v>5</v>
      </c>
      <c r="N11" s="66"/>
      <c r="O11" s="66">
        <v>1</v>
      </c>
      <c r="P11" s="66">
        <v>0</v>
      </c>
      <c r="Q11" s="74"/>
      <c r="R11" s="55">
        <f t="shared" si="0"/>
        <v>10</v>
      </c>
    </row>
    <row r="12" spans="1:18" ht="16.5" x14ac:dyDescent="0.15">
      <c r="A12" s="58">
        <v>11</v>
      </c>
      <c r="B12" s="59" t="s">
        <v>79</v>
      </c>
      <c r="C12" s="60" t="s">
        <v>50</v>
      </c>
      <c r="D12" s="69" t="s">
        <v>74</v>
      </c>
      <c r="E12" s="69">
        <v>7</v>
      </c>
      <c r="F12" s="62" t="s">
        <v>47</v>
      </c>
      <c r="G12" s="62" t="s">
        <v>45</v>
      </c>
      <c r="H12" s="70" t="s">
        <v>75</v>
      </c>
      <c r="I12" s="70" t="s">
        <v>36</v>
      </c>
      <c r="J12" s="70" t="s">
        <v>47</v>
      </c>
      <c r="K12" s="70" t="s">
        <v>47</v>
      </c>
      <c r="L12" s="62" t="s">
        <v>69</v>
      </c>
      <c r="M12" s="62" t="s">
        <v>53</v>
      </c>
      <c r="N12" s="62"/>
      <c r="O12" s="62">
        <v>1</v>
      </c>
      <c r="P12" s="62">
        <v>3</v>
      </c>
      <c r="Q12" s="74"/>
      <c r="R12" s="55">
        <f t="shared" si="0"/>
        <v>11</v>
      </c>
    </row>
    <row r="13" spans="1:18" ht="49.5" x14ac:dyDescent="0.15">
      <c r="A13" s="64">
        <v>12</v>
      </c>
      <c r="B13" s="65" t="s">
        <v>80</v>
      </c>
      <c r="C13" s="66" t="s">
        <v>50</v>
      </c>
      <c r="D13" s="71" t="s">
        <v>74</v>
      </c>
      <c r="E13" s="71">
        <v>5</v>
      </c>
      <c r="F13" s="66">
        <v>1</v>
      </c>
      <c r="G13" s="66">
        <v>0</v>
      </c>
      <c r="H13" s="71" t="s">
        <v>75</v>
      </c>
      <c r="I13" s="71" t="s">
        <v>36</v>
      </c>
      <c r="J13" s="71">
        <v>1</v>
      </c>
      <c r="K13" s="71">
        <v>1</v>
      </c>
      <c r="L13" s="68" t="s">
        <v>124</v>
      </c>
      <c r="M13" s="66">
        <v>2</v>
      </c>
      <c r="N13" s="66" t="s">
        <v>76</v>
      </c>
      <c r="O13" s="66">
        <v>1</v>
      </c>
      <c r="P13" s="66">
        <v>2</v>
      </c>
      <c r="Q13" s="74"/>
      <c r="R13" s="55">
        <f t="shared" si="0"/>
        <v>12</v>
      </c>
    </row>
    <row r="14" spans="1:18" ht="16.5" x14ac:dyDescent="0.15">
      <c r="A14" s="58">
        <v>13</v>
      </c>
      <c r="B14" s="59" t="s">
        <v>77</v>
      </c>
      <c r="C14" s="60" t="s">
        <v>54</v>
      </c>
      <c r="D14" s="69" t="s">
        <v>74</v>
      </c>
      <c r="E14" s="69">
        <v>9</v>
      </c>
      <c r="F14" s="62" t="s">
        <v>47</v>
      </c>
      <c r="G14" s="62" t="s">
        <v>55</v>
      </c>
      <c r="H14" s="70" t="s">
        <v>75</v>
      </c>
      <c r="I14" s="70" t="s">
        <v>36</v>
      </c>
      <c r="J14" s="70" t="s">
        <v>53</v>
      </c>
      <c r="K14" s="70" t="s">
        <v>47</v>
      </c>
      <c r="L14" s="62" t="s">
        <v>47</v>
      </c>
      <c r="M14" s="62" t="s">
        <v>110</v>
      </c>
      <c r="N14" s="62"/>
      <c r="O14" s="62">
        <v>2</v>
      </c>
      <c r="P14" s="62">
        <v>2</v>
      </c>
      <c r="Q14" s="74"/>
      <c r="R14" s="55">
        <f t="shared" si="0"/>
        <v>13</v>
      </c>
    </row>
    <row r="15" spans="1:18" ht="16.5" x14ac:dyDescent="0.15">
      <c r="A15" s="64">
        <v>14</v>
      </c>
      <c r="B15" s="65" t="s">
        <v>78</v>
      </c>
      <c r="C15" s="66" t="s">
        <v>59</v>
      </c>
      <c r="D15" s="71" t="s">
        <v>74</v>
      </c>
      <c r="E15" s="71">
        <v>5</v>
      </c>
      <c r="F15" s="66">
        <v>1</v>
      </c>
      <c r="G15" s="66">
        <v>0</v>
      </c>
      <c r="H15" s="71" t="s">
        <v>75</v>
      </c>
      <c r="I15" s="71" t="s">
        <v>36</v>
      </c>
      <c r="J15" s="71">
        <v>1</v>
      </c>
      <c r="K15" s="71">
        <v>1</v>
      </c>
      <c r="L15" s="68" t="s">
        <v>124</v>
      </c>
      <c r="M15" s="66">
        <v>1</v>
      </c>
      <c r="N15" s="66"/>
      <c r="O15" s="66">
        <v>1</v>
      </c>
      <c r="P15" s="66">
        <v>1</v>
      </c>
      <c r="Q15" s="74"/>
      <c r="R15" s="55">
        <f t="shared" si="0"/>
        <v>14</v>
      </c>
    </row>
    <row r="16" spans="1:18" ht="33" x14ac:dyDescent="0.15">
      <c r="A16" s="58">
        <v>15</v>
      </c>
      <c r="B16" s="59" t="s">
        <v>84</v>
      </c>
      <c r="C16" s="60" t="s">
        <v>58</v>
      </c>
      <c r="D16" s="69" t="s">
        <v>74</v>
      </c>
      <c r="E16" s="69">
        <v>15</v>
      </c>
      <c r="F16" s="62" t="s">
        <v>47</v>
      </c>
      <c r="G16" s="62" t="s">
        <v>60</v>
      </c>
      <c r="H16" s="70" t="s">
        <v>75</v>
      </c>
      <c r="I16" s="70" t="s">
        <v>36</v>
      </c>
      <c r="J16" s="70" t="s">
        <v>85</v>
      </c>
      <c r="K16" s="70" t="s">
        <v>47</v>
      </c>
      <c r="L16" s="62" t="s">
        <v>53</v>
      </c>
      <c r="M16" s="60">
        <v>6</v>
      </c>
      <c r="N16" s="60" t="s">
        <v>62</v>
      </c>
      <c r="O16" s="60">
        <v>2</v>
      </c>
      <c r="P16" s="60">
        <v>2</v>
      </c>
      <c r="Q16" s="74"/>
      <c r="R16" s="55">
        <f t="shared" si="0"/>
        <v>15</v>
      </c>
    </row>
    <row r="17" spans="1:18" ht="16.5" x14ac:dyDescent="0.15">
      <c r="A17" s="64">
        <v>16</v>
      </c>
      <c r="B17" s="65" t="s">
        <v>81</v>
      </c>
      <c r="C17" s="66" t="s">
        <v>65</v>
      </c>
      <c r="D17" s="71" t="s">
        <v>74</v>
      </c>
      <c r="E17" s="71">
        <v>5</v>
      </c>
      <c r="F17" s="66">
        <v>1</v>
      </c>
      <c r="G17" s="68" t="s">
        <v>45</v>
      </c>
      <c r="H17" s="71" t="s">
        <v>36</v>
      </c>
      <c r="I17" s="71" t="s">
        <v>36</v>
      </c>
      <c r="J17" s="71" t="s">
        <v>36</v>
      </c>
      <c r="K17" s="71">
        <v>1</v>
      </c>
      <c r="L17" s="68" t="s">
        <v>124</v>
      </c>
      <c r="M17" s="66">
        <v>0</v>
      </c>
      <c r="N17" s="66"/>
      <c r="O17" s="66">
        <v>1</v>
      </c>
      <c r="P17" s="66">
        <v>1</v>
      </c>
      <c r="Q17" s="74"/>
      <c r="R17" s="55">
        <f t="shared" si="0"/>
        <v>16</v>
      </c>
    </row>
    <row r="18" spans="1:18" ht="16.5" x14ac:dyDescent="0.15">
      <c r="A18" s="58">
        <v>17</v>
      </c>
      <c r="B18" s="59" t="s">
        <v>82</v>
      </c>
      <c r="C18" s="60" t="s">
        <v>67</v>
      </c>
      <c r="D18" s="69" t="s">
        <v>74</v>
      </c>
      <c r="E18" s="69">
        <v>7</v>
      </c>
      <c r="F18" s="62" t="s">
        <v>47</v>
      </c>
      <c r="G18" s="62" t="s">
        <v>45</v>
      </c>
      <c r="H18" s="70" t="s">
        <v>75</v>
      </c>
      <c r="I18" s="70" t="s">
        <v>36</v>
      </c>
      <c r="J18" s="70" t="s">
        <v>36</v>
      </c>
      <c r="K18" s="70" t="s">
        <v>47</v>
      </c>
      <c r="L18" s="62" t="s">
        <v>69</v>
      </c>
      <c r="M18" s="62">
        <v>0</v>
      </c>
      <c r="N18" s="62"/>
      <c r="O18" s="62">
        <v>1</v>
      </c>
      <c r="P18" s="62">
        <v>2</v>
      </c>
      <c r="Q18" s="74"/>
      <c r="R18" s="55">
        <f t="shared" si="0"/>
        <v>17</v>
      </c>
    </row>
    <row r="19" spans="1:18" ht="16.5" x14ac:dyDescent="0.15">
      <c r="A19" s="64">
        <v>18</v>
      </c>
      <c r="B19" s="65" t="s">
        <v>83</v>
      </c>
      <c r="C19" s="66" t="s">
        <v>68</v>
      </c>
      <c r="D19" s="71" t="s">
        <v>74</v>
      </c>
      <c r="E19" s="71">
        <v>9</v>
      </c>
      <c r="F19" s="66">
        <v>1</v>
      </c>
      <c r="G19" s="68" t="s">
        <v>69</v>
      </c>
      <c r="H19" s="71" t="s">
        <v>75</v>
      </c>
      <c r="I19" s="71" t="s">
        <v>36</v>
      </c>
      <c r="J19" s="71" t="s">
        <v>36</v>
      </c>
      <c r="K19" s="71">
        <v>1</v>
      </c>
      <c r="L19" s="68" t="s">
        <v>124</v>
      </c>
      <c r="M19" s="66">
        <v>0</v>
      </c>
      <c r="N19" s="66"/>
      <c r="O19" s="66">
        <v>2</v>
      </c>
      <c r="P19" s="66">
        <v>3</v>
      </c>
      <c r="Q19" s="74"/>
      <c r="R19" s="55">
        <f t="shared" si="0"/>
        <v>18</v>
      </c>
    </row>
    <row r="20" spans="1:18" ht="16.5" x14ac:dyDescent="0.15">
      <c r="A20" s="58">
        <v>19</v>
      </c>
      <c r="B20" s="59" t="s">
        <v>86</v>
      </c>
      <c r="C20" s="60" t="s">
        <v>70</v>
      </c>
      <c r="D20" s="69" t="s">
        <v>74</v>
      </c>
      <c r="E20" s="69">
        <v>4</v>
      </c>
      <c r="F20" s="62" t="s">
        <v>85</v>
      </c>
      <c r="G20" s="62" t="s">
        <v>60</v>
      </c>
      <c r="H20" s="70" t="s">
        <v>75</v>
      </c>
      <c r="I20" s="70" t="s">
        <v>36</v>
      </c>
      <c r="J20" s="70">
        <v>2</v>
      </c>
      <c r="K20" s="70">
        <v>1</v>
      </c>
      <c r="L20" s="62" t="s">
        <v>69</v>
      </c>
      <c r="M20" s="62">
        <v>1</v>
      </c>
      <c r="N20" s="62" t="s">
        <v>71</v>
      </c>
      <c r="O20" s="62">
        <v>1</v>
      </c>
      <c r="P20" s="62">
        <v>2</v>
      </c>
      <c r="Q20" s="74"/>
      <c r="R20" s="55">
        <f t="shared" si="0"/>
        <v>19</v>
      </c>
    </row>
    <row r="21" spans="1:18" ht="33" x14ac:dyDescent="0.15">
      <c r="A21" s="64">
        <v>20</v>
      </c>
      <c r="B21" s="65" t="s">
        <v>174</v>
      </c>
      <c r="C21" s="66" t="s">
        <v>179</v>
      </c>
      <c r="D21" s="71" t="s">
        <v>74</v>
      </c>
      <c r="E21" s="75">
        <v>6</v>
      </c>
      <c r="F21" s="66">
        <v>1</v>
      </c>
      <c r="G21" s="66">
        <v>0</v>
      </c>
      <c r="H21" s="71" t="s">
        <v>36</v>
      </c>
      <c r="I21" s="71" t="s">
        <v>36</v>
      </c>
      <c r="J21" s="71" t="s">
        <v>36</v>
      </c>
      <c r="K21" s="71">
        <v>1</v>
      </c>
      <c r="L21" s="68" t="s">
        <v>69</v>
      </c>
      <c r="M21" s="66">
        <v>0</v>
      </c>
      <c r="N21" s="66" t="s">
        <v>178</v>
      </c>
      <c r="O21" s="66">
        <v>1</v>
      </c>
      <c r="P21" s="66">
        <v>0</v>
      </c>
      <c r="Q21" s="74"/>
      <c r="R21" s="55">
        <f t="shared" si="0"/>
        <v>20</v>
      </c>
    </row>
    <row r="22" spans="1:18" ht="16.5" x14ac:dyDescent="0.15">
      <c r="A22" s="58"/>
      <c r="B22" s="59"/>
      <c r="C22" s="60"/>
      <c r="D22" s="69"/>
      <c r="E22" s="69"/>
      <c r="F22" s="62"/>
      <c r="G22" s="62"/>
      <c r="H22" s="70"/>
      <c r="I22" s="70"/>
      <c r="J22" s="70"/>
      <c r="K22" s="70"/>
      <c r="L22" s="62"/>
      <c r="M22" s="62"/>
      <c r="N22" s="62"/>
      <c r="O22" s="62"/>
      <c r="P22" s="62"/>
      <c r="Q22" s="74"/>
      <c r="R22" s="55"/>
    </row>
    <row r="23" spans="1:18" ht="16.5" x14ac:dyDescent="0.15">
      <c r="A23" s="64"/>
      <c r="B23" s="65"/>
      <c r="C23" s="66"/>
      <c r="D23" s="71"/>
      <c r="E23" s="67"/>
      <c r="F23" s="66"/>
      <c r="G23" s="66"/>
      <c r="H23" s="67"/>
      <c r="I23" s="67"/>
      <c r="J23" s="71"/>
      <c r="K23" s="71"/>
      <c r="L23" s="68"/>
      <c r="M23" s="66"/>
      <c r="N23" s="66"/>
      <c r="O23" s="66"/>
      <c r="P23" s="66"/>
      <c r="Q23" s="74"/>
      <c r="R23" s="55">
        <f t="shared" ref="R23" si="1">A23</f>
        <v>0</v>
      </c>
    </row>
    <row r="24" spans="1:18" ht="16.5" x14ac:dyDescent="0.1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6"/>
      <c r="O24" s="73"/>
      <c r="P24" s="73"/>
      <c r="Q24" s="74"/>
      <c r="R24" s="55">
        <f t="shared" si="0"/>
        <v>0</v>
      </c>
    </row>
    <row r="25" spans="1:18" ht="16.5" x14ac:dyDescent="0.1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6"/>
      <c r="O25" s="73"/>
      <c r="P25" s="73"/>
      <c r="Q25" s="74"/>
      <c r="R25" s="55">
        <f t="shared" si="0"/>
        <v>0</v>
      </c>
    </row>
    <row r="26" spans="1:18" ht="16.5" x14ac:dyDescent="0.1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6"/>
      <c r="O26" s="73"/>
      <c r="P26" s="73"/>
      <c r="Q26" s="74"/>
      <c r="R26" s="55">
        <f t="shared" si="0"/>
        <v>0</v>
      </c>
    </row>
    <row r="27" spans="1:18" ht="16.5" x14ac:dyDescent="0.1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6"/>
      <c r="O27" s="73"/>
      <c r="P27" s="73"/>
      <c r="Q27" s="74"/>
      <c r="R27" s="55">
        <f t="shared" si="0"/>
        <v>0</v>
      </c>
    </row>
    <row r="28" spans="1:18" ht="16.5" x14ac:dyDescent="0.1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6"/>
      <c r="O28" s="73"/>
      <c r="P28" s="73"/>
      <c r="Q28" s="74"/>
      <c r="R28" s="55">
        <f t="shared" si="0"/>
        <v>0</v>
      </c>
    </row>
    <row r="29" spans="1:18" ht="16.5" x14ac:dyDescent="0.1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6"/>
      <c r="O29" s="73"/>
      <c r="P29" s="73"/>
      <c r="Q29" s="74"/>
      <c r="R29" s="55">
        <f t="shared" si="0"/>
        <v>0</v>
      </c>
    </row>
    <row r="30" spans="1:18" ht="16.5" x14ac:dyDescent="0.1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6"/>
      <c r="O30" s="73"/>
      <c r="P30" s="73"/>
      <c r="Q30" s="74"/>
      <c r="R30" s="55">
        <f t="shared" si="0"/>
        <v>0</v>
      </c>
    </row>
    <row r="31" spans="1:18" ht="16.5" x14ac:dyDescent="0.1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6"/>
      <c r="O31" s="73"/>
      <c r="P31" s="73"/>
      <c r="Q31" s="74"/>
      <c r="R31" s="55">
        <f t="shared" si="0"/>
        <v>0</v>
      </c>
    </row>
    <row r="32" spans="1:18" ht="16.5" x14ac:dyDescent="0.1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6"/>
      <c r="O32" s="73"/>
      <c r="P32" s="73"/>
      <c r="Q32" s="74"/>
      <c r="R32" s="55">
        <f t="shared" si="0"/>
        <v>0</v>
      </c>
    </row>
    <row r="33" spans="1:18" ht="16.5" x14ac:dyDescent="0.1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6"/>
      <c r="O33" s="73"/>
      <c r="P33" s="73"/>
      <c r="Q33" s="74"/>
      <c r="R33" s="55">
        <f t="shared" si="0"/>
        <v>0</v>
      </c>
    </row>
    <row r="34" spans="1:18" ht="16.5" x14ac:dyDescent="0.1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6"/>
      <c r="O34" s="73"/>
      <c r="P34" s="73"/>
      <c r="Q34" s="74"/>
      <c r="R34" s="55">
        <f t="shared" si="0"/>
        <v>0</v>
      </c>
    </row>
    <row r="35" spans="1:18" ht="16.5" x14ac:dyDescent="0.1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6"/>
      <c r="O35" s="73"/>
      <c r="P35" s="73"/>
      <c r="Q35" s="74"/>
      <c r="R35" s="55">
        <f t="shared" si="0"/>
        <v>0</v>
      </c>
    </row>
    <row r="36" spans="1:18" ht="16.5" x14ac:dyDescent="0.1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6"/>
      <c r="O36" s="73"/>
      <c r="P36" s="73"/>
      <c r="Q36" s="74"/>
      <c r="R36" s="55">
        <f t="shared" si="0"/>
        <v>0</v>
      </c>
    </row>
    <row r="37" spans="1:18" ht="16.5" x14ac:dyDescent="0.1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6"/>
      <c r="O37" s="73"/>
      <c r="P37" s="73"/>
      <c r="Q37" s="74"/>
      <c r="R37" s="55">
        <f t="shared" si="0"/>
        <v>0</v>
      </c>
    </row>
    <row r="38" spans="1:18" ht="16.5" x14ac:dyDescent="0.1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6"/>
      <c r="O38" s="73"/>
      <c r="P38" s="73"/>
      <c r="Q38" s="74"/>
      <c r="R38" s="55">
        <f t="shared" si="0"/>
        <v>0</v>
      </c>
    </row>
    <row r="39" spans="1:18" ht="16.5" x14ac:dyDescent="0.1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6"/>
      <c r="O39" s="73"/>
      <c r="P39" s="73"/>
      <c r="Q39" s="74"/>
      <c r="R39" s="55">
        <f t="shared" si="0"/>
        <v>0</v>
      </c>
    </row>
    <row r="40" spans="1:18" ht="16.5" x14ac:dyDescent="0.1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6"/>
      <c r="O40" s="73"/>
      <c r="P40" s="73"/>
      <c r="Q40" s="74"/>
      <c r="R40" s="55">
        <f t="shared" si="0"/>
        <v>0</v>
      </c>
    </row>
    <row r="41" spans="1:18" ht="16.5" x14ac:dyDescent="0.1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6"/>
      <c r="O41" s="73"/>
      <c r="P41" s="73"/>
      <c r="Q41" s="74"/>
      <c r="R41" s="55">
        <f t="shared" si="0"/>
        <v>0</v>
      </c>
    </row>
    <row r="42" spans="1:18" ht="16.5" x14ac:dyDescent="0.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6"/>
      <c r="O42" s="73"/>
      <c r="P42" s="73"/>
      <c r="Q42" s="74"/>
      <c r="R42" s="55">
        <f t="shared" si="0"/>
        <v>0</v>
      </c>
    </row>
    <row r="43" spans="1:18" ht="16.5" x14ac:dyDescent="0.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6"/>
      <c r="O43" s="73"/>
      <c r="P43" s="73"/>
      <c r="Q43" s="74"/>
      <c r="R43" s="55">
        <f t="shared" si="0"/>
        <v>0</v>
      </c>
    </row>
    <row r="44" spans="1:18" ht="16.5" x14ac:dyDescent="0.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6"/>
      <c r="O44" s="73"/>
      <c r="P44" s="73"/>
      <c r="Q44" s="74"/>
      <c r="R44" s="55">
        <f t="shared" si="0"/>
        <v>0</v>
      </c>
    </row>
    <row r="45" spans="1:18" ht="16.5" x14ac:dyDescent="0.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6"/>
      <c r="O45" s="73"/>
      <c r="P45" s="73"/>
      <c r="Q45" s="74"/>
      <c r="R45" s="55">
        <f t="shared" si="0"/>
        <v>0</v>
      </c>
    </row>
    <row r="46" spans="1:18" ht="16.5" x14ac:dyDescent="0.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6"/>
      <c r="O46" s="73"/>
      <c r="P46" s="73"/>
      <c r="Q46" s="74"/>
      <c r="R46" s="55">
        <f t="shared" si="0"/>
        <v>0</v>
      </c>
    </row>
    <row r="47" spans="1:18" ht="16.5" x14ac:dyDescent="0.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6"/>
      <c r="O47" s="73"/>
      <c r="P47" s="73"/>
      <c r="Q47" s="74"/>
      <c r="R47" s="55">
        <f t="shared" si="0"/>
        <v>0</v>
      </c>
    </row>
    <row r="48" spans="1:18" ht="16.5" x14ac:dyDescent="0.1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6"/>
      <c r="O48" s="73"/>
      <c r="P48" s="73"/>
      <c r="Q48" s="74"/>
      <c r="R48" s="55">
        <f t="shared" si="0"/>
        <v>0</v>
      </c>
    </row>
    <row r="49" spans="1:18" ht="16.5" x14ac:dyDescent="0.1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6"/>
      <c r="O49" s="73"/>
      <c r="P49" s="73"/>
      <c r="Q49" s="74"/>
      <c r="R49" s="55">
        <f t="shared" si="0"/>
        <v>0</v>
      </c>
    </row>
    <row r="50" spans="1:18" ht="16.5" x14ac:dyDescent="0.1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6"/>
      <c r="O50" s="73"/>
      <c r="P50" s="73"/>
      <c r="Q50" s="74"/>
      <c r="R50" s="55">
        <f t="shared" si="0"/>
        <v>0</v>
      </c>
    </row>
    <row r="51" spans="1:18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77"/>
    </row>
    <row r="52" spans="1:18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77"/>
    </row>
    <row r="53" spans="1:18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77"/>
    </row>
    <row r="54" spans="1:18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77"/>
    </row>
    <row r="55" spans="1:18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77"/>
    </row>
    <row r="56" spans="1:18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77"/>
    </row>
    <row r="57" spans="1:18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6"/>
      <c r="M57" s="26"/>
      <c r="N57" s="77"/>
    </row>
    <row r="58" spans="1:18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6"/>
      <c r="M58" s="26"/>
      <c r="N58" s="77"/>
    </row>
    <row r="59" spans="1:18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6"/>
      <c r="M59" s="26"/>
      <c r="N59" s="77"/>
    </row>
    <row r="60" spans="1:18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6"/>
      <c r="M60" s="26"/>
      <c r="N60" s="77"/>
    </row>
    <row r="61" spans="1:18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6"/>
      <c r="M61" s="26"/>
      <c r="N61" s="77"/>
    </row>
    <row r="62" spans="1:18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77"/>
    </row>
    <row r="63" spans="1:18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6"/>
      <c r="M63" s="26"/>
      <c r="N63" s="77"/>
    </row>
    <row r="64" spans="1:18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6"/>
      <c r="M64" s="26"/>
      <c r="N64" s="77"/>
    </row>
    <row r="65" spans="1:14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6"/>
      <c r="M65" s="26"/>
      <c r="N65" s="77"/>
    </row>
    <row r="66" spans="1:14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6"/>
      <c r="M66" s="26"/>
      <c r="N66" s="77"/>
    </row>
    <row r="67" spans="1:14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6"/>
      <c r="M67" s="26"/>
      <c r="N67" s="77"/>
    </row>
    <row r="68" spans="1:14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6"/>
      <c r="M68" s="26"/>
      <c r="N68" s="77"/>
    </row>
    <row r="69" spans="1:14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6"/>
      <c r="M69" s="26"/>
      <c r="N69" s="77"/>
    </row>
    <row r="70" spans="1:14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6"/>
      <c r="M70" s="26"/>
      <c r="N70" s="77"/>
    </row>
    <row r="71" spans="1:14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6"/>
      <c r="M71" s="26"/>
      <c r="N71" s="77"/>
    </row>
    <row r="72" spans="1:14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6"/>
      <c r="M72" s="26"/>
      <c r="N72" s="77"/>
    </row>
    <row r="73" spans="1:14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6"/>
      <c r="M73" s="26"/>
      <c r="N73" s="77"/>
    </row>
    <row r="74" spans="1:14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6"/>
      <c r="M74" s="26"/>
      <c r="N74" s="77"/>
    </row>
    <row r="75" spans="1:14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6"/>
      <c r="M75" s="26"/>
      <c r="N75" s="77"/>
    </row>
    <row r="76" spans="1:14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6"/>
      <c r="M76" s="26"/>
      <c r="N76" s="77"/>
    </row>
    <row r="77" spans="1:14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6"/>
      <c r="M77" s="26"/>
      <c r="N77" s="77"/>
    </row>
    <row r="78" spans="1:14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6"/>
      <c r="M78" s="26"/>
      <c r="N78" s="77"/>
    </row>
    <row r="79" spans="1:14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6"/>
      <c r="M79" s="26"/>
      <c r="N79" s="77"/>
    </row>
    <row r="80" spans="1:14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6"/>
      <c r="M80" s="26"/>
      <c r="N80" s="77"/>
    </row>
    <row r="81" spans="1:14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6"/>
      <c r="M81" s="26"/>
      <c r="N81" s="77"/>
    </row>
    <row r="82" spans="1:14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6"/>
      <c r="M82" s="26"/>
      <c r="N82" s="77"/>
    </row>
    <row r="83" spans="1:14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6"/>
      <c r="M83" s="26"/>
      <c r="N83" s="77"/>
    </row>
    <row r="84" spans="1:14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77"/>
    </row>
    <row r="85" spans="1:14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77"/>
    </row>
    <row r="86" spans="1:14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77"/>
    </row>
    <row r="87" spans="1:14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77"/>
    </row>
    <row r="88" spans="1:14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77"/>
    </row>
    <row r="89" spans="1:14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77"/>
    </row>
    <row r="90" spans="1:14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77"/>
    </row>
    <row r="91" spans="1:14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77"/>
    </row>
    <row r="92" spans="1:14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77"/>
    </row>
    <row r="93" spans="1:14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77"/>
    </row>
    <row r="94" spans="1:14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77"/>
    </row>
    <row r="95" spans="1:14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77"/>
    </row>
    <row r="96" spans="1:14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77"/>
    </row>
    <row r="97" spans="1:14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77"/>
    </row>
    <row r="98" spans="1:14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77"/>
    </row>
    <row r="99" spans="1:14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77"/>
    </row>
    <row r="100" spans="1:14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77"/>
    </row>
    <row r="101" spans="1:14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77"/>
    </row>
    <row r="102" spans="1:14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77"/>
    </row>
    <row r="103" spans="1:14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77"/>
    </row>
    <row r="104" spans="1:14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77"/>
    </row>
    <row r="105" spans="1:14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77"/>
    </row>
    <row r="106" spans="1:14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77"/>
    </row>
    <row r="107" spans="1:14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77"/>
    </row>
    <row r="108" spans="1:14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77"/>
    </row>
    <row r="109" spans="1:14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77"/>
    </row>
    <row r="110" spans="1:14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77"/>
    </row>
    <row r="111" spans="1:14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77"/>
    </row>
    <row r="112" spans="1:14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77"/>
    </row>
    <row r="113" spans="1:14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77"/>
    </row>
    <row r="114" spans="1:14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77"/>
    </row>
    <row r="115" spans="1:14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77"/>
    </row>
    <row r="116" spans="1:14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77"/>
    </row>
    <row r="117" spans="1:14" ht="16.5" x14ac:dyDescent="0.15">
      <c r="D117" s="26"/>
    </row>
    <row r="118" spans="1:14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7"/>
      <c r="M118" s="27"/>
      <c r="N118" s="79"/>
    </row>
    <row r="119" spans="1:14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7"/>
      <c r="M119" s="27"/>
      <c r="N119" s="79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F76B-62A7-47DB-99FB-51A27B467378}">
  <dimension ref="A1:L119"/>
  <sheetViews>
    <sheetView workbookViewId="0">
      <pane ySplit="1" topLeftCell="A2" activePane="bottomLeft" state="frozen"/>
      <selection pane="bottomLeft" activeCell="A5" sqref="A5:XFD5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87</v>
      </c>
      <c r="D1" s="45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v>1</v>
      </c>
      <c r="B2" s="34" t="s">
        <v>106</v>
      </c>
      <c r="C2" s="36" t="s">
        <v>129</v>
      </c>
      <c r="D2" s="38" t="s">
        <v>130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35" t="s">
        <v>174</v>
      </c>
      <c r="C3" s="37" t="s">
        <v>175</v>
      </c>
      <c r="D3" s="39" t="s">
        <v>176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34" t="s">
        <v>181</v>
      </c>
      <c r="C4" s="36" t="s">
        <v>182</v>
      </c>
      <c r="D4" s="38" t="s">
        <v>183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35" t="s">
        <v>201</v>
      </c>
      <c r="C5" s="37" t="s">
        <v>202</v>
      </c>
      <c r="D5" s="39" t="s">
        <v>203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/>
      <c r="B6" s="34"/>
      <c r="C6" s="36"/>
      <c r="D6" s="38"/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/>
      <c r="B7" s="35"/>
      <c r="C7" s="37"/>
      <c r="D7" s="39"/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/>
      <c r="B8" s="34"/>
      <c r="C8" s="36"/>
      <c r="D8" s="38"/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/>
      <c r="B9" s="35"/>
      <c r="C9" s="37"/>
      <c r="D9" s="39"/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/>
      <c r="B10" s="34"/>
      <c r="C10" s="36"/>
      <c r="D10" s="38"/>
      <c r="E10" s="26"/>
      <c r="F10" s="26"/>
      <c r="G10" s="26"/>
      <c r="H10" s="26"/>
      <c r="I10" s="26"/>
      <c r="J10" s="26"/>
      <c r="K10" s="26"/>
      <c r="L10" s="25"/>
    </row>
    <row r="11" spans="1:12" ht="16.5" x14ac:dyDescent="0.15">
      <c r="A11" s="32"/>
      <c r="B11" s="35"/>
      <c r="C11" s="37"/>
      <c r="D11" s="39"/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/>
      <c r="B12" s="34"/>
      <c r="C12" s="36"/>
      <c r="D12" s="38"/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/>
      <c r="B13" s="35"/>
      <c r="C13" s="37"/>
      <c r="D13" s="39"/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/>
      <c r="B14" s="34"/>
      <c r="C14" s="36"/>
      <c r="D14" s="38"/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DEF-919C-4993-8165-21E35CB72CD7}">
  <dimension ref="A1:L119"/>
  <sheetViews>
    <sheetView workbookViewId="0">
      <pane ySplit="1" topLeftCell="A2" activePane="bottomLeft" state="frozen"/>
      <selection pane="bottomLeft" activeCell="A14" sqref="A14:XFD14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89</v>
      </c>
      <c r="D1" s="33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f>IF(B2="","",1)</f>
        <v>1</v>
      </c>
      <c r="B2" s="81" t="s">
        <v>93</v>
      </c>
      <c r="C2" s="82" t="s">
        <v>91</v>
      </c>
      <c r="D2" s="83" t="s">
        <v>92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84" t="s">
        <v>94</v>
      </c>
      <c r="C3" s="85" t="s">
        <v>91</v>
      </c>
      <c r="D3" s="86" t="s">
        <v>104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81" t="s">
        <v>96</v>
      </c>
      <c r="C4" s="82" t="s">
        <v>91</v>
      </c>
      <c r="D4" s="83" t="s">
        <v>95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84" t="s">
        <v>90</v>
      </c>
      <c r="C5" s="85" t="s">
        <v>91</v>
      </c>
      <c r="D5" s="86" t="s">
        <v>97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>
        <v>5</v>
      </c>
      <c r="B6" s="81" t="s">
        <v>98</v>
      </c>
      <c r="C6" s="82" t="s">
        <v>91</v>
      </c>
      <c r="D6" s="83" t="s">
        <v>100</v>
      </c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>
        <v>6</v>
      </c>
      <c r="B7" s="84" t="s">
        <v>101</v>
      </c>
      <c r="C7" s="85" t="s">
        <v>91</v>
      </c>
      <c r="D7" s="86" t="s">
        <v>99</v>
      </c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>
        <v>7</v>
      </c>
      <c r="B8" s="81" t="s">
        <v>102</v>
      </c>
      <c r="C8" s="82" t="s">
        <v>91</v>
      </c>
      <c r="D8" s="83" t="s">
        <v>103</v>
      </c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>
        <v>8</v>
      </c>
      <c r="B9" s="84" t="s">
        <v>184</v>
      </c>
      <c r="C9" s="85" t="s">
        <v>185</v>
      </c>
      <c r="D9" s="86" t="s">
        <v>186</v>
      </c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>
        <v>9</v>
      </c>
      <c r="B10" s="81" t="s">
        <v>187</v>
      </c>
      <c r="C10" s="82" t="s">
        <v>188</v>
      </c>
      <c r="D10" s="83" t="s">
        <v>189</v>
      </c>
      <c r="E10" s="26"/>
      <c r="F10" s="26"/>
      <c r="G10" s="26"/>
      <c r="H10" s="26"/>
      <c r="I10" s="26"/>
      <c r="J10" s="26"/>
      <c r="K10" s="26"/>
      <c r="L10" s="25"/>
    </row>
    <row r="11" spans="1:12" ht="33" x14ac:dyDescent="0.15">
      <c r="A11" s="32">
        <v>10</v>
      </c>
      <c r="B11" s="84" t="s">
        <v>190</v>
      </c>
      <c r="C11" s="85" t="s">
        <v>185</v>
      </c>
      <c r="D11" s="86" t="s">
        <v>191</v>
      </c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>
        <v>11</v>
      </c>
      <c r="B12" s="81" t="s">
        <v>192</v>
      </c>
      <c r="C12" s="82" t="s">
        <v>193</v>
      </c>
      <c r="D12" s="83" t="s">
        <v>197</v>
      </c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>
        <v>12</v>
      </c>
      <c r="B13" s="84" t="s">
        <v>194</v>
      </c>
      <c r="C13" s="85" t="s">
        <v>195</v>
      </c>
      <c r="D13" s="86" t="s">
        <v>196</v>
      </c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>
        <v>13</v>
      </c>
      <c r="B14" s="34" t="s">
        <v>201</v>
      </c>
      <c r="C14" s="36" t="s">
        <v>185</v>
      </c>
      <c r="D14" s="38" t="s">
        <v>204</v>
      </c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tabSelected="1" topLeftCell="A13" workbookViewId="0">
      <selection activeCell="C26" sqref="C26:L27"/>
    </sheetView>
  </sheetViews>
  <sheetFormatPr defaultColWidth="9" defaultRowHeight="14.25" x14ac:dyDescent="0.15"/>
  <cols>
    <col min="13" max="13" width="2.625" style="52" customWidth="1"/>
  </cols>
  <sheetData>
    <row r="1" spans="1:25" ht="15" customHeight="1" thickTop="1" x14ac:dyDescent="0.15">
      <c r="A1" s="239" t="s">
        <v>126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1"/>
      <c r="N1" s="239" t="s">
        <v>127</v>
      </c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1"/>
    </row>
    <row r="2" spans="1:25" ht="15" customHeight="1" thickBot="1" x14ac:dyDescent="0.2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4"/>
      <c r="N2" s="242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4"/>
    </row>
    <row r="3" spans="1:25" ht="15" customHeight="1" thickTop="1" x14ac:dyDescent="0.15">
      <c r="A3" s="245" t="s">
        <v>113</v>
      </c>
      <c r="B3" s="246"/>
      <c r="C3" s="247" t="s">
        <v>206</v>
      </c>
      <c r="D3" s="248"/>
      <c r="E3" s="248"/>
      <c r="F3" s="248"/>
      <c r="G3" s="248"/>
      <c r="H3" s="248"/>
      <c r="I3" s="248"/>
      <c r="J3" s="248"/>
      <c r="K3" s="248"/>
      <c r="L3" s="249"/>
      <c r="N3" s="245" t="s">
        <v>113</v>
      </c>
      <c r="O3" s="246"/>
      <c r="P3" s="247" t="s">
        <v>205</v>
      </c>
      <c r="Q3" s="248"/>
      <c r="R3" s="248"/>
      <c r="S3" s="248"/>
      <c r="T3" s="248"/>
      <c r="U3" s="248"/>
      <c r="V3" s="248"/>
      <c r="W3" s="248"/>
      <c r="X3" s="248"/>
      <c r="Y3" s="249"/>
    </row>
    <row r="4" spans="1:25" ht="18" customHeight="1" thickBot="1" x14ac:dyDescent="0.2">
      <c r="A4" s="223"/>
      <c r="B4" s="215"/>
      <c r="C4" s="226"/>
      <c r="D4" s="237"/>
      <c r="E4" s="237"/>
      <c r="F4" s="237"/>
      <c r="G4" s="237"/>
      <c r="H4" s="237"/>
      <c r="I4" s="237"/>
      <c r="J4" s="237"/>
      <c r="K4" s="237"/>
      <c r="L4" s="238"/>
      <c r="N4" s="223"/>
      <c r="O4" s="215"/>
      <c r="P4" s="226"/>
      <c r="Q4" s="237"/>
      <c r="R4" s="237"/>
      <c r="S4" s="237"/>
      <c r="T4" s="237"/>
      <c r="U4" s="237"/>
      <c r="V4" s="237"/>
      <c r="W4" s="237"/>
      <c r="X4" s="237"/>
      <c r="Y4" s="238"/>
    </row>
    <row r="5" spans="1:25" ht="14.25" customHeight="1" x14ac:dyDescent="0.15">
      <c r="A5" s="206" t="s">
        <v>114</v>
      </c>
      <c r="B5" s="208">
        <f>IF(主表!B14="","",主表!B14)</f>
        <v>2</v>
      </c>
      <c r="C5" s="210" t="s">
        <v>115</v>
      </c>
      <c r="D5" s="211"/>
      <c r="E5" s="212"/>
      <c r="F5" s="216" t="str">
        <f>IF(B5="","",LOOKUP(B5,武装!A2:A32,武装!B2:B32))</f>
        <v>磁轨连射步枪</v>
      </c>
      <c r="G5" s="217"/>
      <c r="H5" s="217"/>
      <c r="I5" s="217"/>
      <c r="J5" s="217"/>
      <c r="K5" s="217"/>
      <c r="L5" s="218"/>
      <c r="N5" s="206" t="s">
        <v>114</v>
      </c>
      <c r="O5" s="208">
        <f>IF(主表!B16="","",主表!B16)</f>
        <v>17</v>
      </c>
      <c r="P5" s="210" t="s">
        <v>115</v>
      </c>
      <c r="Q5" s="211"/>
      <c r="R5" s="212"/>
      <c r="S5" s="216" t="str">
        <f>IF(O5="","",LOOKUP(O5,武装!A2:A32,武装!B2:B32))</f>
        <v>光束剑</v>
      </c>
      <c r="T5" s="217"/>
      <c r="U5" s="217"/>
      <c r="V5" s="217"/>
      <c r="W5" s="217"/>
      <c r="X5" s="217"/>
      <c r="Y5" s="218"/>
    </row>
    <row r="6" spans="1:25" ht="14.25" customHeight="1" thickBot="1" x14ac:dyDescent="0.2">
      <c r="A6" s="207"/>
      <c r="B6" s="209"/>
      <c r="C6" s="213"/>
      <c r="D6" s="214"/>
      <c r="E6" s="215"/>
      <c r="F6" s="219"/>
      <c r="G6" s="220"/>
      <c r="H6" s="220"/>
      <c r="I6" s="220"/>
      <c r="J6" s="220"/>
      <c r="K6" s="220"/>
      <c r="L6" s="221"/>
      <c r="N6" s="207"/>
      <c r="O6" s="209"/>
      <c r="P6" s="213"/>
      <c r="Q6" s="214"/>
      <c r="R6" s="215"/>
      <c r="S6" s="219"/>
      <c r="T6" s="220"/>
      <c r="U6" s="220"/>
      <c r="V6" s="220"/>
      <c r="W6" s="220"/>
      <c r="X6" s="220"/>
      <c r="Y6" s="221"/>
    </row>
    <row r="7" spans="1:25" ht="14.25" customHeight="1" x14ac:dyDescent="0.15">
      <c r="A7" s="222" t="s">
        <v>116</v>
      </c>
      <c r="B7" s="212"/>
      <c r="C7" s="224" t="str">
        <f>IF(B5="","",LOOKUP(B5,武装!A2:A32,武装!D2:D32))</f>
        <v>动能</v>
      </c>
      <c r="D7" s="225"/>
      <c r="E7" s="228" t="s">
        <v>112</v>
      </c>
      <c r="F7" s="208">
        <f>IF(B5="","",LOOKUP(B5,武装!A2:A32,武装!P2:P32))</f>
        <v>2</v>
      </c>
      <c r="G7" s="210" t="s">
        <v>118</v>
      </c>
      <c r="H7" s="212"/>
      <c r="I7" s="224" t="str">
        <f>IF(B5="","",IF(LOOKUP(B5,武装!A2:A32,武装!N2:N32)="","无",LOOKUP(B5,武装!A2:A32,武装!N2:N32)))</f>
        <v>无</v>
      </c>
      <c r="J7" s="232"/>
      <c r="K7" s="232"/>
      <c r="L7" s="233"/>
      <c r="N7" s="222" t="s">
        <v>116</v>
      </c>
      <c r="O7" s="212"/>
      <c r="P7" s="224" t="str">
        <f>IF(O5="","",LOOKUP(O5,武装!A2:A32,武装!D2:D32))</f>
        <v>能量</v>
      </c>
      <c r="Q7" s="225"/>
      <c r="R7" s="228" t="s">
        <v>112</v>
      </c>
      <c r="S7" s="208">
        <f>IF(O5="","",LOOKUP(O5,武装!A2:A32,武装!P2:P32))</f>
        <v>2</v>
      </c>
      <c r="T7" s="210" t="s">
        <v>118</v>
      </c>
      <c r="U7" s="212"/>
      <c r="V7" s="224" t="str">
        <f>IF(O5="","",IF(LOOKUP(O5,武装!A2:A32,武装!N2:N32)="","无",LOOKUP(O5,武装!A2:A32,武装!N2:N32)))</f>
        <v>无</v>
      </c>
      <c r="W7" s="232"/>
      <c r="X7" s="232"/>
      <c r="Y7" s="233"/>
    </row>
    <row r="8" spans="1:25" ht="14.25" customHeight="1" thickBot="1" x14ac:dyDescent="0.2">
      <c r="A8" s="223"/>
      <c r="B8" s="215"/>
      <c r="C8" s="226"/>
      <c r="D8" s="227"/>
      <c r="E8" s="229"/>
      <c r="F8" s="209"/>
      <c r="G8" s="230"/>
      <c r="H8" s="231"/>
      <c r="I8" s="234"/>
      <c r="J8" s="235"/>
      <c r="K8" s="235"/>
      <c r="L8" s="236"/>
      <c r="N8" s="223"/>
      <c r="O8" s="215"/>
      <c r="P8" s="226"/>
      <c r="Q8" s="227"/>
      <c r="R8" s="229"/>
      <c r="S8" s="209"/>
      <c r="T8" s="230"/>
      <c r="U8" s="231"/>
      <c r="V8" s="234"/>
      <c r="W8" s="235"/>
      <c r="X8" s="235"/>
      <c r="Y8" s="236"/>
    </row>
    <row r="9" spans="1:25" ht="14.25" customHeight="1" x14ac:dyDescent="0.15">
      <c r="A9" s="222" t="s">
        <v>117</v>
      </c>
      <c r="B9" s="212"/>
      <c r="C9" s="224" t="str">
        <f>IF(B5="","",LOOKUP(B5,武装!A2:A32,武装!C2:C32))</f>
        <v>中型枪械</v>
      </c>
      <c r="D9" s="232"/>
      <c r="E9" s="232"/>
      <c r="F9" s="225"/>
      <c r="G9" s="230"/>
      <c r="H9" s="231"/>
      <c r="I9" s="234"/>
      <c r="J9" s="235"/>
      <c r="K9" s="235"/>
      <c r="L9" s="236"/>
      <c r="N9" s="222" t="s">
        <v>117</v>
      </c>
      <c r="O9" s="212"/>
      <c r="P9" s="224" t="str">
        <f>IF(O5="","",LOOKUP(O5,武装!A2:A32,武装!C2:C32))</f>
        <v>中型近战</v>
      </c>
      <c r="Q9" s="232"/>
      <c r="R9" s="232"/>
      <c r="S9" s="225"/>
      <c r="T9" s="230"/>
      <c r="U9" s="231"/>
      <c r="V9" s="234"/>
      <c r="W9" s="235"/>
      <c r="X9" s="235"/>
      <c r="Y9" s="236"/>
    </row>
    <row r="10" spans="1:25" ht="14.25" customHeight="1" thickBot="1" x14ac:dyDescent="0.2">
      <c r="A10" s="223"/>
      <c r="B10" s="215"/>
      <c r="C10" s="226"/>
      <c r="D10" s="237"/>
      <c r="E10" s="237"/>
      <c r="F10" s="227"/>
      <c r="G10" s="213"/>
      <c r="H10" s="215"/>
      <c r="I10" s="226"/>
      <c r="J10" s="237"/>
      <c r="K10" s="237"/>
      <c r="L10" s="238"/>
      <c r="N10" s="223"/>
      <c r="O10" s="215"/>
      <c r="P10" s="226"/>
      <c r="Q10" s="237"/>
      <c r="R10" s="237"/>
      <c r="S10" s="227"/>
      <c r="T10" s="213"/>
      <c r="U10" s="215"/>
      <c r="V10" s="226"/>
      <c r="W10" s="237"/>
      <c r="X10" s="237"/>
      <c r="Y10" s="238"/>
    </row>
    <row r="11" spans="1:25" ht="14.25" customHeight="1" x14ac:dyDescent="0.15">
      <c r="A11" s="197" t="s">
        <v>120</v>
      </c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9"/>
      <c r="N11" s="197" t="s">
        <v>120</v>
      </c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9"/>
    </row>
    <row r="12" spans="1:25" ht="14.25" customHeight="1" thickBot="1" x14ac:dyDescent="0.2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2"/>
      <c r="N12" s="200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2"/>
    </row>
    <row r="13" spans="1:25" ht="16.5" customHeight="1" thickBot="1" x14ac:dyDescent="0.2">
      <c r="A13" s="191" t="s">
        <v>20</v>
      </c>
      <c r="B13" s="192"/>
      <c r="C13" s="46" t="s">
        <v>121</v>
      </c>
      <c r="D13" s="46" t="s">
        <v>22</v>
      </c>
      <c r="E13" s="46" t="s">
        <v>108</v>
      </c>
      <c r="F13" s="46" t="s">
        <v>46</v>
      </c>
      <c r="G13" s="46" t="s">
        <v>109</v>
      </c>
      <c r="H13" s="193" t="s">
        <v>111</v>
      </c>
      <c r="I13" s="192"/>
      <c r="J13" s="46" t="s">
        <v>131</v>
      </c>
      <c r="K13" s="46" t="s">
        <v>132</v>
      </c>
      <c r="L13" s="47" t="s">
        <v>23</v>
      </c>
      <c r="N13" s="191" t="s">
        <v>20</v>
      </c>
      <c r="O13" s="192"/>
      <c r="P13" s="46" t="s">
        <v>121</v>
      </c>
      <c r="Q13" s="46" t="s">
        <v>22</v>
      </c>
      <c r="R13" s="46" t="s">
        <v>108</v>
      </c>
      <c r="S13" s="46" t="s">
        <v>46</v>
      </c>
      <c r="T13" s="46" t="s">
        <v>109</v>
      </c>
      <c r="U13" s="193" t="s">
        <v>111</v>
      </c>
      <c r="V13" s="192"/>
      <c r="W13" s="46" t="s">
        <v>131</v>
      </c>
      <c r="X13" s="46" t="s">
        <v>132</v>
      </c>
      <c r="Y13" s="47" t="s">
        <v>23</v>
      </c>
    </row>
    <row r="14" spans="1:25" ht="17.25" customHeight="1" thickBot="1" x14ac:dyDescent="0.2">
      <c r="A14" s="203">
        <f>IF(B5="","",LOOKUP(B5,武装!A2:A32,武装!E2:E32))</f>
        <v>4</v>
      </c>
      <c r="B14" s="204"/>
      <c r="C14" s="50">
        <f>IF(B5="","",LOOKUP(B5,武装!A2:A32,武装!F2:F32))</f>
        <v>1</v>
      </c>
      <c r="D14" s="50">
        <f>IF(B5="","",LOOKUP(B5,武装!A2:A32,武装!G2:G32))</f>
        <v>0</v>
      </c>
      <c r="E14" s="48">
        <f>IF(B5="","",LOOKUP(B5,武装!A2:A32,武装!H2:H32))</f>
        <v>6</v>
      </c>
      <c r="F14" s="48">
        <f>IF(B5="","",LOOKUP(B5,武装!A2:A32,武装!J2:J32))</f>
        <v>1</v>
      </c>
      <c r="G14" s="48">
        <f>IF(B5="","",LOOKUP(B5,武装!A2:A32,武装!I2:I32))</f>
        <v>6</v>
      </c>
      <c r="H14" s="205">
        <f>IF(B5="","",LOOKUP(B5,武装!A2:A32,武装!K2:K32))</f>
        <v>3</v>
      </c>
      <c r="I14" s="204"/>
      <c r="J14" s="48" t="str">
        <f>IF(B5="","",LOOKUP(B5,武装!A2:A32,武装!L2:L32))</f>
        <v>0</v>
      </c>
      <c r="K14" s="48">
        <f>IF(B5="","",LOOKUP(B5,武装!A2:A32,武装!M2:M32))</f>
        <v>2</v>
      </c>
      <c r="L14" s="49">
        <f>IF(B5="","",LOOKUP(B5,武装!A2:A32,武装!O2:O32))</f>
        <v>1</v>
      </c>
      <c r="N14" s="203">
        <f>IF(O5="","",LOOKUP(O5,武装!A2:A32,武装!E2:E32))</f>
        <v>7</v>
      </c>
      <c r="O14" s="204"/>
      <c r="P14" s="50" t="str">
        <f>IF(O5="","",LOOKUP(O5,武装!A2:A32,武装!F2:F32))</f>
        <v>1</v>
      </c>
      <c r="Q14" s="50" t="str">
        <f>IF(O5="","",LOOKUP(O5,武装!A2:A32,武装!G2:G32))</f>
        <v>+1</v>
      </c>
      <c r="R14" s="48" t="str">
        <f>IF(O5="","",LOOKUP(O5,武装!A2:A32,武装!H2:H32))</f>
        <v>\</v>
      </c>
      <c r="S14" s="48" t="str">
        <f>IF(O5="","",LOOKUP(O5,武装!A2:A32,武装!J2:J32))</f>
        <v>\</v>
      </c>
      <c r="T14" s="48" t="str">
        <f>IF(O5="","",LOOKUP(O5,武装!A2:A32,武装!I2:I32))</f>
        <v>\</v>
      </c>
      <c r="U14" s="205" t="str">
        <f>IF(O5="","",LOOKUP(O5,武装!A2:A32,武装!K2:K32))</f>
        <v>1</v>
      </c>
      <c r="V14" s="204"/>
      <c r="W14" s="48" t="str">
        <f>IF(O5="","",LOOKUP(O5,武装!A2:A32,武装!L2:L32))</f>
        <v>0</v>
      </c>
      <c r="X14" s="48">
        <f>IF(O5="","",LOOKUP(O5,武装!A2:A32,武装!M2:M32))</f>
        <v>0</v>
      </c>
      <c r="Y14" s="49">
        <f>IF(O5="","",LOOKUP(O5,武装!A2:A32,武装!O2:O32))</f>
        <v>1</v>
      </c>
    </row>
    <row r="15" spans="1:25" ht="14.25" customHeight="1" x14ac:dyDescent="0.15">
      <c r="A15" s="197" t="s">
        <v>119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9"/>
      <c r="N15" s="197" t="s">
        <v>119</v>
      </c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9"/>
    </row>
    <row r="16" spans="1:25" ht="14.25" customHeight="1" thickBot="1" x14ac:dyDescent="0.2">
      <c r="A16" s="200"/>
      <c r="B16" s="201"/>
      <c r="C16" s="201"/>
      <c r="D16" s="201"/>
      <c r="E16" s="201"/>
      <c r="F16" s="201"/>
      <c r="G16" s="201"/>
      <c r="H16" s="201"/>
      <c r="I16" s="201"/>
      <c r="J16" s="201"/>
      <c r="K16" s="201"/>
      <c r="L16" s="202"/>
      <c r="N16" s="200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2"/>
    </row>
    <row r="17" spans="1:25" ht="15" customHeight="1" thickBot="1" x14ac:dyDescent="0.2">
      <c r="A17" s="191" t="s">
        <v>20</v>
      </c>
      <c r="B17" s="192"/>
      <c r="C17" s="46" t="s">
        <v>121</v>
      </c>
      <c r="D17" s="46" t="s">
        <v>22</v>
      </c>
      <c r="E17" s="46" t="s">
        <v>108</v>
      </c>
      <c r="F17" s="46" t="s">
        <v>46</v>
      </c>
      <c r="G17" s="46" t="s">
        <v>109</v>
      </c>
      <c r="H17" s="193" t="s">
        <v>111</v>
      </c>
      <c r="I17" s="192"/>
      <c r="J17" s="46" t="s">
        <v>131</v>
      </c>
      <c r="K17" s="46" t="s">
        <v>132</v>
      </c>
      <c r="L17" s="47" t="s">
        <v>23</v>
      </c>
      <c r="N17" s="191" t="s">
        <v>20</v>
      </c>
      <c r="O17" s="192"/>
      <c r="P17" s="46" t="s">
        <v>121</v>
      </c>
      <c r="Q17" s="46" t="s">
        <v>22</v>
      </c>
      <c r="R17" s="46" t="s">
        <v>108</v>
      </c>
      <c r="S17" s="46" t="s">
        <v>46</v>
      </c>
      <c r="T17" s="46" t="s">
        <v>109</v>
      </c>
      <c r="U17" s="193" t="s">
        <v>111</v>
      </c>
      <c r="V17" s="192"/>
      <c r="W17" s="46" t="s">
        <v>131</v>
      </c>
      <c r="X17" s="46" t="s">
        <v>132</v>
      </c>
      <c r="Y17" s="47" t="s">
        <v>23</v>
      </c>
    </row>
    <row r="18" spans="1:25" ht="14.25" customHeight="1" thickBot="1" x14ac:dyDescent="0.2">
      <c r="A18" s="203">
        <v>2</v>
      </c>
      <c r="B18" s="204"/>
      <c r="C18" s="50"/>
      <c r="D18" s="50">
        <v>1</v>
      </c>
      <c r="E18" s="48">
        <v>-3</v>
      </c>
      <c r="F18" s="48"/>
      <c r="G18" s="48"/>
      <c r="H18" s="205"/>
      <c r="I18" s="204"/>
      <c r="J18" s="48"/>
      <c r="K18" s="48"/>
      <c r="L18" s="49"/>
      <c r="N18" s="203"/>
      <c r="O18" s="204"/>
      <c r="P18" s="50"/>
      <c r="Q18" s="50"/>
      <c r="R18" s="48"/>
      <c r="S18" s="48"/>
      <c r="T18" s="48"/>
      <c r="U18" s="205"/>
      <c r="V18" s="204"/>
      <c r="W18" s="48"/>
      <c r="X18" s="48"/>
      <c r="Y18" s="49"/>
    </row>
    <row r="19" spans="1:25" ht="14.25" customHeight="1" x14ac:dyDescent="0.15">
      <c r="A19" s="197" t="s">
        <v>125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9"/>
      <c r="N19" s="197" t="s">
        <v>125</v>
      </c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9"/>
    </row>
    <row r="20" spans="1:25" ht="17.25" customHeight="1" thickBot="1" x14ac:dyDescent="0.2">
      <c r="A20" s="200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N20" s="200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2"/>
    </row>
    <row r="21" spans="1:25" ht="15" customHeight="1" thickBot="1" x14ac:dyDescent="0.2">
      <c r="A21" s="191" t="s">
        <v>20</v>
      </c>
      <c r="B21" s="192"/>
      <c r="C21" s="46" t="s">
        <v>121</v>
      </c>
      <c r="D21" s="46" t="s">
        <v>22</v>
      </c>
      <c r="E21" s="46" t="s">
        <v>108</v>
      </c>
      <c r="F21" s="46" t="s">
        <v>46</v>
      </c>
      <c r="G21" s="46" t="s">
        <v>109</v>
      </c>
      <c r="H21" s="193" t="s">
        <v>111</v>
      </c>
      <c r="I21" s="192"/>
      <c r="J21" s="46" t="s">
        <v>131</v>
      </c>
      <c r="K21" s="46" t="s">
        <v>132</v>
      </c>
      <c r="L21" s="47" t="s">
        <v>23</v>
      </c>
      <c r="N21" s="191" t="s">
        <v>20</v>
      </c>
      <c r="O21" s="192"/>
      <c r="P21" s="46" t="s">
        <v>121</v>
      </c>
      <c r="Q21" s="46" t="s">
        <v>22</v>
      </c>
      <c r="R21" s="46" t="s">
        <v>108</v>
      </c>
      <c r="S21" s="46" t="s">
        <v>46</v>
      </c>
      <c r="T21" s="46" t="s">
        <v>109</v>
      </c>
      <c r="U21" s="193" t="s">
        <v>111</v>
      </c>
      <c r="V21" s="192"/>
      <c r="W21" s="46" t="s">
        <v>131</v>
      </c>
      <c r="X21" s="46" t="s">
        <v>132</v>
      </c>
      <c r="Y21" s="47" t="s">
        <v>23</v>
      </c>
    </row>
    <row r="22" spans="1:25" ht="17.25" customHeight="1" thickBot="1" x14ac:dyDescent="0.2">
      <c r="A22" s="194">
        <f>IF(A14="\","\",IF(A14="","",A14+A18))</f>
        <v>6</v>
      </c>
      <c r="B22" s="195"/>
      <c r="C22" s="51">
        <f t="shared" ref="C22:H22" si="0">IF(C14="\","\",IF(C14="","",C14+C18))</f>
        <v>1</v>
      </c>
      <c r="D22" s="51">
        <f t="shared" si="0"/>
        <v>1</v>
      </c>
      <c r="E22" s="51">
        <f t="shared" si="0"/>
        <v>3</v>
      </c>
      <c r="F22" s="51">
        <f t="shared" si="0"/>
        <v>1</v>
      </c>
      <c r="G22" s="53">
        <f t="shared" si="0"/>
        <v>6</v>
      </c>
      <c r="H22" s="196">
        <f t="shared" si="0"/>
        <v>3</v>
      </c>
      <c r="I22" s="195"/>
      <c r="J22" s="51">
        <f>IF(J14="\","\",IF(J14="","",J14+J18))</f>
        <v>0</v>
      </c>
      <c r="K22" s="51">
        <f>IF(K14="\","\",IF(K14="","",K14+K18))</f>
        <v>2</v>
      </c>
      <c r="L22" s="54">
        <f>IF(L14="\","\",IF(L14="","",L14+L18))</f>
        <v>1</v>
      </c>
      <c r="N22" s="194">
        <f>IF(N14="\","\",IF(N14="","",N14+N18))</f>
        <v>7</v>
      </c>
      <c r="O22" s="195"/>
      <c r="P22" s="51">
        <f t="shared" ref="P22:U22" si="1">IF(P14="\","\",IF(P14="","",P14+P18))</f>
        <v>1</v>
      </c>
      <c r="Q22" s="51">
        <f t="shared" si="1"/>
        <v>1</v>
      </c>
      <c r="R22" s="51" t="str">
        <f t="shared" si="1"/>
        <v>\</v>
      </c>
      <c r="S22" s="51" t="str">
        <f t="shared" si="1"/>
        <v>\</v>
      </c>
      <c r="T22" s="51" t="str">
        <f t="shared" si="1"/>
        <v>\</v>
      </c>
      <c r="U22" s="196">
        <f t="shared" si="1"/>
        <v>1</v>
      </c>
      <c r="V22" s="195"/>
      <c r="W22" s="51">
        <f>IF(W14="\","\",IF(W14="","",W14+W18))</f>
        <v>0</v>
      </c>
      <c r="X22" s="51">
        <f>IF(X14="\","\",IF(X14="","",X14+X18))</f>
        <v>0</v>
      </c>
      <c r="Y22" s="54">
        <f>IF(Y14="\","\",IF(Y14="","",Y14+Y18))</f>
        <v>1</v>
      </c>
    </row>
    <row r="23" spans="1:25" s="52" customFormat="1" ht="15.75" thickTop="1" thickBot="1" x14ac:dyDescent="0.2"/>
    <row r="24" spans="1:25" ht="15" customHeight="1" thickTop="1" x14ac:dyDescent="0.15">
      <c r="A24" s="239" t="s">
        <v>128</v>
      </c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1"/>
      <c r="N24" s="239" t="s">
        <v>128</v>
      </c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1"/>
    </row>
    <row r="25" spans="1:25" ht="15" customHeight="1" thickBot="1" x14ac:dyDescent="0.2">
      <c r="A25" s="242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4"/>
      <c r="N25" s="242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4"/>
    </row>
    <row r="26" spans="1:25" ht="15" customHeight="1" thickTop="1" x14ac:dyDescent="0.15">
      <c r="A26" s="245" t="s">
        <v>113</v>
      </c>
      <c r="B26" s="246"/>
      <c r="C26" s="247" t="s">
        <v>209</v>
      </c>
      <c r="D26" s="248"/>
      <c r="E26" s="248"/>
      <c r="F26" s="248"/>
      <c r="G26" s="248"/>
      <c r="H26" s="248"/>
      <c r="I26" s="248"/>
      <c r="J26" s="248"/>
      <c r="K26" s="248"/>
      <c r="L26" s="249"/>
      <c r="N26" s="245" t="s">
        <v>113</v>
      </c>
      <c r="O26" s="246"/>
      <c r="P26" s="247"/>
      <c r="Q26" s="248"/>
      <c r="R26" s="248"/>
      <c r="S26" s="248"/>
      <c r="T26" s="248"/>
      <c r="U26" s="248"/>
      <c r="V26" s="248"/>
      <c r="W26" s="248"/>
      <c r="X26" s="248"/>
      <c r="Y26" s="249"/>
    </row>
    <row r="27" spans="1:25" ht="15" thickBot="1" x14ac:dyDescent="0.2">
      <c r="A27" s="223"/>
      <c r="B27" s="215"/>
      <c r="C27" s="226"/>
      <c r="D27" s="237"/>
      <c r="E27" s="237"/>
      <c r="F27" s="237"/>
      <c r="G27" s="237"/>
      <c r="H27" s="237"/>
      <c r="I27" s="237"/>
      <c r="J27" s="237"/>
      <c r="K27" s="237"/>
      <c r="L27" s="238"/>
      <c r="N27" s="223"/>
      <c r="O27" s="215"/>
      <c r="P27" s="226"/>
      <c r="Q27" s="237"/>
      <c r="R27" s="237"/>
      <c r="S27" s="237"/>
      <c r="T27" s="237"/>
      <c r="U27" s="237"/>
      <c r="V27" s="237"/>
      <c r="W27" s="237"/>
      <c r="X27" s="237"/>
      <c r="Y27" s="238"/>
    </row>
    <row r="28" spans="1:25" ht="14.25" customHeight="1" x14ac:dyDescent="0.15">
      <c r="A28" s="206" t="s">
        <v>114</v>
      </c>
      <c r="B28" s="208">
        <f>IF(主表!B18="","",主表!B18)</f>
        <v>9</v>
      </c>
      <c r="C28" s="210" t="s">
        <v>115</v>
      </c>
      <c r="D28" s="211"/>
      <c r="E28" s="212"/>
      <c r="F28" s="216" t="str">
        <f>IF(B28="","",LOOKUP(B28,武装!A2:A32,武装!B2:B32))</f>
        <v>磁轨霰射枪</v>
      </c>
      <c r="G28" s="217"/>
      <c r="H28" s="217"/>
      <c r="I28" s="217"/>
      <c r="J28" s="217"/>
      <c r="K28" s="217"/>
      <c r="L28" s="218"/>
      <c r="N28" s="206" t="s">
        <v>114</v>
      </c>
      <c r="O28" s="208" t="str">
        <f>IF(主表!B20="","",主表!B20)</f>
        <v/>
      </c>
      <c r="P28" s="210" t="s">
        <v>115</v>
      </c>
      <c r="Q28" s="211"/>
      <c r="R28" s="212"/>
      <c r="S28" s="216" t="str">
        <f>IF(O28="","",LOOKUP(O28,武装!A2:A32,武装!B2:B32))</f>
        <v/>
      </c>
      <c r="T28" s="217"/>
      <c r="U28" s="217"/>
      <c r="V28" s="217"/>
      <c r="W28" s="217"/>
      <c r="X28" s="217"/>
      <c r="Y28" s="218"/>
    </row>
    <row r="29" spans="1:25" ht="15" thickBot="1" x14ac:dyDescent="0.2">
      <c r="A29" s="207"/>
      <c r="B29" s="209"/>
      <c r="C29" s="213"/>
      <c r="D29" s="214"/>
      <c r="E29" s="215"/>
      <c r="F29" s="219"/>
      <c r="G29" s="220"/>
      <c r="H29" s="220"/>
      <c r="I29" s="220"/>
      <c r="J29" s="220"/>
      <c r="K29" s="220"/>
      <c r="L29" s="221"/>
      <c r="N29" s="207"/>
      <c r="O29" s="209"/>
      <c r="P29" s="213"/>
      <c r="Q29" s="214"/>
      <c r="R29" s="215"/>
      <c r="S29" s="219"/>
      <c r="T29" s="220"/>
      <c r="U29" s="220"/>
      <c r="V29" s="220"/>
      <c r="W29" s="220"/>
      <c r="X29" s="220"/>
      <c r="Y29" s="221"/>
    </row>
    <row r="30" spans="1:25" ht="14.25" customHeight="1" x14ac:dyDescent="0.15">
      <c r="A30" s="222" t="s">
        <v>116</v>
      </c>
      <c r="B30" s="212"/>
      <c r="C30" s="224" t="str">
        <f>IF(B28="","",LOOKUP(B28,武装!A2:A32,武装!D2:D32))</f>
        <v>动能</v>
      </c>
      <c r="D30" s="225"/>
      <c r="E30" s="228" t="s">
        <v>112</v>
      </c>
      <c r="F30" s="208">
        <f>IF(B28="","",LOOKUP(B28,武装!A2:A32,武装!P2:P32))</f>
        <v>2</v>
      </c>
      <c r="G30" s="210" t="s">
        <v>118</v>
      </c>
      <c r="H30" s="212"/>
      <c r="I30" s="224" t="str">
        <f>IF(B28="","",IF(LOOKUP(B28,武装!A2:A32,武装!N2:N32)="","无",LOOKUP(B28,武装!A2:A32,武装!N2:N32)))</f>
        <v>此武器命中下降与目标的距离的数值</v>
      </c>
      <c r="J30" s="232"/>
      <c r="K30" s="232"/>
      <c r="L30" s="233"/>
      <c r="N30" s="222" t="s">
        <v>116</v>
      </c>
      <c r="O30" s="212"/>
      <c r="P30" s="224" t="str">
        <f>IF(O28="","",LOOKUP(O28,武装!A2:A32,武装!D2:D32))</f>
        <v/>
      </c>
      <c r="Q30" s="225"/>
      <c r="R30" s="228" t="s">
        <v>112</v>
      </c>
      <c r="S30" s="208" t="str">
        <f>IF(O28="","",LOOKUP(O28,武装!A2:A32,武装!P2:P32))</f>
        <v/>
      </c>
      <c r="T30" s="210" t="s">
        <v>118</v>
      </c>
      <c r="U30" s="212"/>
      <c r="V30" s="224" t="str">
        <f>IF(O28="","",IF(LOOKUP(O28,武装!A2:A32,武装!N2:N32)="","无",LOOKUP(O28,武装!A2:A32,武装!N2:N32)))</f>
        <v/>
      </c>
      <c r="W30" s="232"/>
      <c r="X30" s="232"/>
      <c r="Y30" s="233"/>
    </row>
    <row r="31" spans="1:25" ht="15" thickBot="1" x14ac:dyDescent="0.2">
      <c r="A31" s="223"/>
      <c r="B31" s="215"/>
      <c r="C31" s="226"/>
      <c r="D31" s="227"/>
      <c r="E31" s="229"/>
      <c r="F31" s="209"/>
      <c r="G31" s="230"/>
      <c r="H31" s="231"/>
      <c r="I31" s="234"/>
      <c r="J31" s="235"/>
      <c r="K31" s="235"/>
      <c r="L31" s="236"/>
      <c r="N31" s="223"/>
      <c r="O31" s="215"/>
      <c r="P31" s="226"/>
      <c r="Q31" s="227"/>
      <c r="R31" s="229"/>
      <c r="S31" s="209"/>
      <c r="T31" s="230"/>
      <c r="U31" s="231"/>
      <c r="V31" s="234"/>
      <c r="W31" s="235"/>
      <c r="X31" s="235"/>
      <c r="Y31" s="236"/>
    </row>
    <row r="32" spans="1:25" ht="14.25" customHeight="1" x14ac:dyDescent="0.15">
      <c r="A32" s="222" t="s">
        <v>117</v>
      </c>
      <c r="B32" s="212"/>
      <c r="C32" s="224" t="str">
        <f>IF(B28="","",LOOKUP(B28,武装!A2:A32,武装!C2:C32))</f>
        <v>突进枪械</v>
      </c>
      <c r="D32" s="232"/>
      <c r="E32" s="232"/>
      <c r="F32" s="225"/>
      <c r="G32" s="230"/>
      <c r="H32" s="231"/>
      <c r="I32" s="234"/>
      <c r="J32" s="235"/>
      <c r="K32" s="235"/>
      <c r="L32" s="236"/>
      <c r="N32" s="222" t="s">
        <v>117</v>
      </c>
      <c r="O32" s="212"/>
      <c r="P32" s="224" t="str">
        <f>IF(O28="","",LOOKUP(O28,武装!A2:A32,武装!C2:C32))</f>
        <v/>
      </c>
      <c r="Q32" s="232"/>
      <c r="R32" s="232"/>
      <c r="S32" s="225"/>
      <c r="T32" s="230"/>
      <c r="U32" s="231"/>
      <c r="V32" s="234"/>
      <c r="W32" s="235"/>
      <c r="X32" s="235"/>
      <c r="Y32" s="236"/>
    </row>
    <row r="33" spans="1:25" ht="15" thickBot="1" x14ac:dyDescent="0.2">
      <c r="A33" s="223"/>
      <c r="B33" s="215"/>
      <c r="C33" s="226"/>
      <c r="D33" s="237"/>
      <c r="E33" s="237"/>
      <c r="F33" s="227"/>
      <c r="G33" s="213"/>
      <c r="H33" s="215"/>
      <c r="I33" s="226"/>
      <c r="J33" s="237"/>
      <c r="K33" s="237"/>
      <c r="L33" s="238"/>
      <c r="N33" s="223"/>
      <c r="O33" s="215"/>
      <c r="P33" s="226"/>
      <c r="Q33" s="237"/>
      <c r="R33" s="237"/>
      <c r="S33" s="227"/>
      <c r="T33" s="213"/>
      <c r="U33" s="215"/>
      <c r="V33" s="226"/>
      <c r="W33" s="237"/>
      <c r="X33" s="237"/>
      <c r="Y33" s="238"/>
    </row>
    <row r="34" spans="1:25" ht="14.25" customHeight="1" x14ac:dyDescent="0.15">
      <c r="A34" s="197" t="s">
        <v>120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9"/>
      <c r="N34" s="197" t="s">
        <v>120</v>
      </c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9"/>
    </row>
    <row r="35" spans="1:25" ht="15" thickBot="1" x14ac:dyDescent="0.2">
      <c r="A35" s="200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2"/>
      <c r="N35" s="200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2"/>
    </row>
    <row r="36" spans="1:25" ht="17.25" thickBot="1" x14ac:dyDescent="0.2">
      <c r="A36" s="191" t="s">
        <v>20</v>
      </c>
      <c r="B36" s="192"/>
      <c r="C36" s="46" t="s">
        <v>121</v>
      </c>
      <c r="D36" s="46" t="s">
        <v>22</v>
      </c>
      <c r="E36" s="46" t="s">
        <v>108</v>
      </c>
      <c r="F36" s="46" t="s">
        <v>46</v>
      </c>
      <c r="G36" s="46" t="s">
        <v>109</v>
      </c>
      <c r="H36" s="193" t="s">
        <v>111</v>
      </c>
      <c r="I36" s="192"/>
      <c r="J36" s="46" t="s">
        <v>131</v>
      </c>
      <c r="K36" s="46" t="s">
        <v>132</v>
      </c>
      <c r="L36" s="47" t="s">
        <v>23</v>
      </c>
      <c r="N36" s="191" t="s">
        <v>20</v>
      </c>
      <c r="O36" s="192"/>
      <c r="P36" s="46" t="s">
        <v>121</v>
      </c>
      <c r="Q36" s="46" t="s">
        <v>22</v>
      </c>
      <c r="R36" s="46" t="s">
        <v>108</v>
      </c>
      <c r="S36" s="46" t="s">
        <v>46</v>
      </c>
      <c r="T36" s="46" t="s">
        <v>109</v>
      </c>
      <c r="U36" s="193" t="s">
        <v>111</v>
      </c>
      <c r="V36" s="192"/>
      <c r="W36" s="46" t="s">
        <v>131</v>
      </c>
      <c r="X36" s="46" t="s">
        <v>132</v>
      </c>
      <c r="Y36" s="47" t="s">
        <v>23</v>
      </c>
    </row>
    <row r="37" spans="1:25" ht="17.25" thickBot="1" x14ac:dyDescent="0.2">
      <c r="A37" s="203">
        <f>IF(B28="","",LOOKUP(B28,武装!A2:A32,武装!E2:E32))</f>
        <v>4</v>
      </c>
      <c r="B37" s="204"/>
      <c r="C37" s="50" t="str">
        <f>IF(B28="","",LOOKUP(B28,武装!A2:A32,武装!F2:F32))</f>
        <v>3</v>
      </c>
      <c r="D37" s="50" t="str">
        <f>IF(B28="","",LOOKUP(B28,武装!A2:A32,武装!G2:G32))</f>
        <v>-1</v>
      </c>
      <c r="E37" s="48" t="str">
        <f>IF(B28="","",LOOKUP(B28,武装!A2:A32,武装!H2:H32))</f>
        <v>3</v>
      </c>
      <c r="F37" s="48">
        <f>IF(B28="","",LOOKUP(B28,武装!A2:A32,武装!J2:J32))</f>
        <v>1</v>
      </c>
      <c r="G37" s="48" t="str">
        <f>IF(B28="","",LOOKUP(B28,武装!A2:A32,武装!I2:I32))</f>
        <v>3</v>
      </c>
      <c r="H37" s="205">
        <f>IF(B28="","",LOOKUP(B28,武装!A2:A32,武装!K2:K32))</f>
        <v>1</v>
      </c>
      <c r="I37" s="204"/>
      <c r="J37" s="48" t="str">
        <f>IF(B28="","",LOOKUP(B28,武装!A2:A32,武装!L2:L32))</f>
        <v>0</v>
      </c>
      <c r="K37" s="48">
        <f>IF(B28="","",LOOKUP(B28,武装!A2:A32,武装!M2:M32))</f>
        <v>1</v>
      </c>
      <c r="L37" s="49">
        <f>IF(B28="","",LOOKUP(B28,武装!A2:A32,武装!O2:O32))</f>
        <v>1</v>
      </c>
      <c r="N37" s="203" t="str">
        <f>IF(O28="","",LOOKUP(O28,武装!A2:A32,武装!E2:E32))</f>
        <v/>
      </c>
      <c r="O37" s="204"/>
      <c r="P37" s="50" t="str">
        <f>IF(O28="","",LOOKUP(O28,武装!A2:A32,武装!F2:F32))</f>
        <v/>
      </c>
      <c r="Q37" s="50" t="str">
        <f>IF(O28="","",LOOKUP(O28,武装!A2:A32,武装!G2:G32))</f>
        <v/>
      </c>
      <c r="R37" s="48" t="str">
        <f>IF(O28="","",LOOKUP(O28,武装!A2:A32,武装!H2:H32))</f>
        <v/>
      </c>
      <c r="S37" s="48" t="str">
        <f>IF(O28="","",LOOKUP(O28,武装!A2:A32,武装!J2:J32))</f>
        <v/>
      </c>
      <c r="T37" s="48" t="str">
        <f>IF(O28="","",LOOKUP(O28,武装!A2:A32,武装!I2:I32))</f>
        <v/>
      </c>
      <c r="U37" s="205" t="str">
        <f>IF(O28="","",LOOKUP(O28,武装!A2:A32,武装!K2:K32))</f>
        <v/>
      </c>
      <c r="V37" s="204"/>
      <c r="W37" s="48" t="str">
        <f>IF(O28="","",LOOKUP(O28,武装!A2:A32,武装!L2:L32))</f>
        <v/>
      </c>
      <c r="X37" s="48" t="str">
        <f>IF(O28="","",LOOKUP(O28,武装!A2:A32,武装!M2:M32))</f>
        <v/>
      </c>
      <c r="Y37" s="49" t="str">
        <f>IF(O28="","",LOOKUP(O28,武装!A2:A32,武装!O2:O32))</f>
        <v/>
      </c>
    </row>
    <row r="38" spans="1:25" x14ac:dyDescent="0.15">
      <c r="A38" s="197" t="s">
        <v>119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9"/>
      <c r="N38" s="197" t="s">
        <v>8</v>
      </c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9"/>
    </row>
    <row r="39" spans="1:25" ht="15" thickBot="1" x14ac:dyDescent="0.2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2"/>
      <c r="N39" s="200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2"/>
    </row>
    <row r="40" spans="1:25" ht="17.25" thickBot="1" x14ac:dyDescent="0.2">
      <c r="A40" s="191" t="s">
        <v>20</v>
      </c>
      <c r="B40" s="192"/>
      <c r="C40" s="46" t="s">
        <v>121</v>
      </c>
      <c r="D40" s="46" t="s">
        <v>22</v>
      </c>
      <c r="E40" s="46" t="s">
        <v>108</v>
      </c>
      <c r="F40" s="46" t="s">
        <v>46</v>
      </c>
      <c r="G40" s="46" t="s">
        <v>109</v>
      </c>
      <c r="H40" s="193" t="s">
        <v>111</v>
      </c>
      <c r="I40" s="192"/>
      <c r="J40" s="46" t="s">
        <v>131</v>
      </c>
      <c r="K40" s="46" t="s">
        <v>132</v>
      </c>
      <c r="L40" s="47" t="s">
        <v>23</v>
      </c>
      <c r="N40" s="191" t="s">
        <v>20</v>
      </c>
      <c r="O40" s="192"/>
      <c r="P40" s="46" t="s">
        <v>121</v>
      </c>
      <c r="Q40" s="46" t="s">
        <v>22</v>
      </c>
      <c r="R40" s="46" t="s">
        <v>108</v>
      </c>
      <c r="S40" s="46" t="s">
        <v>46</v>
      </c>
      <c r="T40" s="46" t="s">
        <v>109</v>
      </c>
      <c r="U40" s="193" t="s">
        <v>111</v>
      </c>
      <c r="V40" s="192"/>
      <c r="W40" s="46" t="s">
        <v>131</v>
      </c>
      <c r="X40" s="46" t="s">
        <v>132</v>
      </c>
      <c r="Y40" s="47" t="s">
        <v>23</v>
      </c>
    </row>
    <row r="41" spans="1:25" ht="17.25" thickBot="1" x14ac:dyDescent="0.2">
      <c r="A41" s="203"/>
      <c r="B41" s="204"/>
      <c r="C41" s="50"/>
      <c r="D41" s="50">
        <v>1</v>
      </c>
      <c r="E41" s="48"/>
      <c r="F41" s="48"/>
      <c r="G41" s="48"/>
      <c r="H41" s="205"/>
      <c r="I41" s="204"/>
      <c r="J41" s="48"/>
      <c r="K41" s="48"/>
      <c r="L41" s="49"/>
      <c r="N41" s="203"/>
      <c r="O41" s="204"/>
      <c r="P41" s="50"/>
      <c r="Q41" s="50"/>
      <c r="R41" s="48"/>
      <c r="S41" s="48"/>
      <c r="T41" s="48"/>
      <c r="U41" s="205"/>
      <c r="V41" s="204"/>
      <c r="W41" s="48"/>
      <c r="X41" s="48"/>
      <c r="Y41" s="49"/>
    </row>
    <row r="42" spans="1:25" x14ac:dyDescent="0.15">
      <c r="A42" s="197" t="s">
        <v>125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9"/>
      <c r="N42" s="197" t="s">
        <v>125</v>
      </c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9"/>
    </row>
    <row r="43" spans="1:25" ht="15" thickBot="1" x14ac:dyDescent="0.2">
      <c r="A43" s="200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2"/>
      <c r="N43" s="200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2"/>
    </row>
    <row r="44" spans="1:25" ht="17.25" thickBot="1" x14ac:dyDescent="0.2">
      <c r="A44" s="191" t="s">
        <v>20</v>
      </c>
      <c r="B44" s="192"/>
      <c r="C44" s="46" t="s">
        <v>121</v>
      </c>
      <c r="D44" s="46" t="s">
        <v>22</v>
      </c>
      <c r="E44" s="46" t="s">
        <v>108</v>
      </c>
      <c r="F44" s="46" t="s">
        <v>46</v>
      </c>
      <c r="G44" s="46" t="s">
        <v>109</v>
      </c>
      <c r="H44" s="193" t="s">
        <v>111</v>
      </c>
      <c r="I44" s="192"/>
      <c r="J44" s="46" t="s">
        <v>131</v>
      </c>
      <c r="K44" s="46" t="s">
        <v>132</v>
      </c>
      <c r="L44" s="47" t="s">
        <v>23</v>
      </c>
      <c r="N44" s="191" t="s">
        <v>20</v>
      </c>
      <c r="O44" s="192"/>
      <c r="P44" s="46" t="s">
        <v>121</v>
      </c>
      <c r="Q44" s="46" t="s">
        <v>22</v>
      </c>
      <c r="R44" s="46" t="s">
        <v>108</v>
      </c>
      <c r="S44" s="46" t="s">
        <v>46</v>
      </c>
      <c r="T44" s="46" t="s">
        <v>109</v>
      </c>
      <c r="U44" s="193" t="s">
        <v>111</v>
      </c>
      <c r="V44" s="192"/>
      <c r="W44" s="46" t="s">
        <v>131</v>
      </c>
      <c r="X44" s="46" t="s">
        <v>132</v>
      </c>
      <c r="Y44" s="47" t="s">
        <v>23</v>
      </c>
    </row>
    <row r="45" spans="1:25" ht="17.25" thickBot="1" x14ac:dyDescent="0.2">
      <c r="A45" s="194">
        <f>IF(A37="\","\",IF(A37="","",A37+A41))</f>
        <v>4</v>
      </c>
      <c r="B45" s="195"/>
      <c r="C45" s="51">
        <f t="shared" ref="C45:H45" si="2">IF(C37="\","\",IF(C37="","",C37+C41))</f>
        <v>3</v>
      </c>
      <c r="D45" s="51">
        <f t="shared" si="2"/>
        <v>0</v>
      </c>
      <c r="E45" s="51">
        <f t="shared" si="2"/>
        <v>3</v>
      </c>
      <c r="F45" s="51">
        <f t="shared" si="2"/>
        <v>1</v>
      </c>
      <c r="G45" s="53">
        <f t="shared" si="2"/>
        <v>3</v>
      </c>
      <c r="H45" s="196">
        <f t="shared" si="2"/>
        <v>1</v>
      </c>
      <c r="I45" s="195"/>
      <c r="J45" s="51">
        <f>IF(J37="\","\",IF(J37="","",J37+J41))</f>
        <v>0</v>
      </c>
      <c r="K45" s="51">
        <f>IF(K37="\","\",IF(K37="","",K37+K41))</f>
        <v>1</v>
      </c>
      <c r="L45" s="54">
        <f>IF(L37="\","\",IF(L37="","",L37+L41))</f>
        <v>1</v>
      </c>
      <c r="N45" s="194" t="str">
        <f>IF(N37="\","\",IF(N37="","",N37+N41))</f>
        <v/>
      </c>
      <c r="O45" s="195"/>
      <c r="P45" s="51" t="str">
        <f t="shared" ref="P45:U45" si="3">IF(P37="\","\",IF(P37="","",P37+P41))</f>
        <v/>
      </c>
      <c r="Q45" s="51" t="str">
        <f t="shared" si="3"/>
        <v/>
      </c>
      <c r="R45" s="51" t="str">
        <f t="shared" si="3"/>
        <v/>
      </c>
      <c r="S45" s="51" t="str">
        <f t="shared" si="3"/>
        <v/>
      </c>
      <c r="T45" s="53" t="str">
        <f t="shared" si="3"/>
        <v/>
      </c>
      <c r="U45" s="196" t="str">
        <f t="shared" si="3"/>
        <v/>
      </c>
      <c r="V45" s="195"/>
      <c r="W45" s="51" t="str">
        <f>IF(W37="\","\",IF(W37="","",W37+W41))</f>
        <v/>
      </c>
      <c r="X45" s="51" t="str">
        <f>IF(X37="\","\",IF(X37="","",X37+X41))</f>
        <v/>
      </c>
      <c r="Y45" s="54" t="str">
        <f>IF(Y37="\","\",IF(Y37="","",Y37+Y41))</f>
        <v/>
      </c>
    </row>
    <row r="46" spans="1:25" ht="15" thickTop="1" x14ac:dyDescent="0.15"/>
  </sheetData>
  <mergeCells count="120">
    <mergeCell ref="N42:Y43"/>
    <mergeCell ref="N44:O44"/>
    <mergeCell ref="U44:V44"/>
    <mergeCell ref="N45:O45"/>
    <mergeCell ref="U45:V45"/>
    <mergeCell ref="N38:Y39"/>
    <mergeCell ref="N40:O40"/>
    <mergeCell ref="U40:V40"/>
    <mergeCell ref="N41:O41"/>
    <mergeCell ref="U41:V41"/>
    <mergeCell ref="N34:Y35"/>
    <mergeCell ref="N36:O36"/>
    <mergeCell ref="U36:V36"/>
    <mergeCell ref="N37:O37"/>
    <mergeCell ref="U37:V37"/>
    <mergeCell ref="N28:N29"/>
    <mergeCell ref="O28:O29"/>
    <mergeCell ref="P28:R29"/>
    <mergeCell ref="S28:Y29"/>
    <mergeCell ref="N30:O31"/>
    <mergeCell ref="P30:Q31"/>
    <mergeCell ref="R30:R31"/>
    <mergeCell ref="S30:S31"/>
    <mergeCell ref="T30:U33"/>
    <mergeCell ref="V30:Y33"/>
    <mergeCell ref="N32:O33"/>
    <mergeCell ref="P32:S33"/>
    <mergeCell ref="A11:L12"/>
    <mergeCell ref="A13:B13"/>
    <mergeCell ref="H13:I13"/>
    <mergeCell ref="A9:B10"/>
    <mergeCell ref="C7:D8"/>
    <mergeCell ref="G7:H10"/>
    <mergeCell ref="I7:L10"/>
    <mergeCell ref="C9:F10"/>
    <mergeCell ref="A7:B8"/>
    <mergeCell ref="E7:E8"/>
    <mergeCell ref="F7:F8"/>
    <mergeCell ref="A14:B14"/>
    <mergeCell ref="H14:I14"/>
    <mergeCell ref="A15:L16"/>
    <mergeCell ref="A17:B17"/>
    <mergeCell ref="H17:I17"/>
    <mergeCell ref="A18:B18"/>
    <mergeCell ref="H18:I18"/>
    <mergeCell ref="A19:L20"/>
    <mergeCell ref="A21:B21"/>
    <mergeCell ref="H21:I21"/>
    <mergeCell ref="A1:L2"/>
    <mergeCell ref="N1:Y2"/>
    <mergeCell ref="N3:O4"/>
    <mergeCell ref="P3:Y4"/>
    <mergeCell ref="N5:N6"/>
    <mergeCell ref="O5:O6"/>
    <mergeCell ref="P5:R6"/>
    <mergeCell ref="S5:Y6"/>
    <mergeCell ref="A5:A6"/>
    <mergeCell ref="B5:B6"/>
    <mergeCell ref="A3:B4"/>
    <mergeCell ref="C3:L4"/>
    <mergeCell ref="C5:E6"/>
    <mergeCell ref="F5:L6"/>
    <mergeCell ref="R7:R8"/>
    <mergeCell ref="S7:S8"/>
    <mergeCell ref="T7:U10"/>
    <mergeCell ref="V7:Y10"/>
    <mergeCell ref="N9:O10"/>
    <mergeCell ref="P9:S10"/>
    <mergeCell ref="N7:O8"/>
    <mergeCell ref="P7:Q8"/>
    <mergeCell ref="N21:O21"/>
    <mergeCell ref="U21:V21"/>
    <mergeCell ref="N11:Y12"/>
    <mergeCell ref="N13:O13"/>
    <mergeCell ref="U13:V13"/>
    <mergeCell ref="N14:O14"/>
    <mergeCell ref="U14:V14"/>
    <mergeCell ref="N15:Y16"/>
    <mergeCell ref="N17:O17"/>
    <mergeCell ref="U17:V17"/>
    <mergeCell ref="N18:O18"/>
    <mergeCell ref="U18:V18"/>
    <mergeCell ref="N19:Y20"/>
    <mergeCell ref="A24:L25"/>
    <mergeCell ref="A26:B27"/>
    <mergeCell ref="C26:L27"/>
    <mergeCell ref="N22:O22"/>
    <mergeCell ref="U22:V22"/>
    <mergeCell ref="A22:B22"/>
    <mergeCell ref="H22:I22"/>
    <mergeCell ref="N24:Y25"/>
    <mergeCell ref="N26:O27"/>
    <mergeCell ref="P26:Y27"/>
    <mergeCell ref="A37:B37"/>
    <mergeCell ref="H37:I37"/>
    <mergeCell ref="A28:A29"/>
    <mergeCell ref="B28:B29"/>
    <mergeCell ref="C28:E29"/>
    <mergeCell ref="F28:L29"/>
    <mergeCell ref="A30:B31"/>
    <mergeCell ref="C30:D31"/>
    <mergeCell ref="E30:E31"/>
    <mergeCell ref="F30:F31"/>
    <mergeCell ref="G30:H33"/>
    <mergeCell ref="I30:L33"/>
    <mergeCell ref="A32:B33"/>
    <mergeCell ref="C32:F33"/>
    <mergeCell ref="A34:L35"/>
    <mergeCell ref="A36:B36"/>
    <mergeCell ref="H36:I36"/>
    <mergeCell ref="A44:B44"/>
    <mergeCell ref="H44:I44"/>
    <mergeCell ref="A45:B45"/>
    <mergeCell ref="H45:I45"/>
    <mergeCell ref="A38:L39"/>
    <mergeCell ref="A40:B40"/>
    <mergeCell ref="H40:I40"/>
    <mergeCell ref="A41:B41"/>
    <mergeCell ref="H41:I41"/>
    <mergeCell ref="A42:L43"/>
  </mergeCells>
  <phoneticPr fontId="13" type="noConversion"/>
  <conditionalFormatting sqref="C13 E13:F13">
    <cfRule type="duplicateValues" dxfId="43" priority="49"/>
  </conditionalFormatting>
  <conditionalFormatting sqref="E14:F14">
    <cfRule type="duplicateValues" dxfId="42" priority="45"/>
  </conditionalFormatting>
  <conditionalFormatting sqref="G13">
    <cfRule type="duplicateValues" dxfId="41" priority="44"/>
  </conditionalFormatting>
  <conditionalFormatting sqref="D13">
    <cfRule type="duplicateValues" dxfId="40" priority="43"/>
  </conditionalFormatting>
  <conditionalFormatting sqref="C17 E17:F17">
    <cfRule type="duplicateValues" dxfId="39" priority="42"/>
  </conditionalFormatting>
  <conditionalFormatting sqref="E18:F18">
    <cfRule type="duplicateValues" dxfId="38" priority="41"/>
  </conditionalFormatting>
  <conditionalFormatting sqref="G17">
    <cfRule type="duplicateValues" dxfId="37" priority="40"/>
  </conditionalFormatting>
  <conditionalFormatting sqref="D17">
    <cfRule type="duplicateValues" dxfId="36" priority="39"/>
  </conditionalFormatting>
  <conditionalFormatting sqref="C21 E21:F21">
    <cfRule type="duplicateValues" dxfId="35" priority="38"/>
  </conditionalFormatting>
  <conditionalFormatting sqref="G21">
    <cfRule type="duplicateValues" dxfId="34" priority="36"/>
  </conditionalFormatting>
  <conditionalFormatting sqref="D21">
    <cfRule type="duplicateValues" dxfId="33" priority="35"/>
  </conditionalFormatting>
  <conditionalFormatting sqref="P13 R13:S13">
    <cfRule type="duplicateValues" dxfId="32" priority="34"/>
  </conditionalFormatting>
  <conditionalFormatting sqref="R14:S14">
    <cfRule type="duplicateValues" dxfId="31" priority="33"/>
  </conditionalFormatting>
  <conditionalFormatting sqref="T13">
    <cfRule type="duplicateValues" dxfId="30" priority="32"/>
  </conditionalFormatting>
  <conditionalFormatting sqref="Q13">
    <cfRule type="duplicateValues" dxfId="29" priority="31"/>
  </conditionalFormatting>
  <conditionalFormatting sqref="P17 R17:S17">
    <cfRule type="duplicateValues" dxfId="28" priority="30"/>
  </conditionalFormatting>
  <conditionalFormatting sqref="R18:S18">
    <cfRule type="duplicateValues" dxfId="27" priority="29"/>
  </conditionalFormatting>
  <conditionalFormatting sqref="T17">
    <cfRule type="duplicateValues" dxfId="26" priority="28"/>
  </conditionalFormatting>
  <conditionalFormatting sqref="Q17">
    <cfRule type="duplicateValues" dxfId="25" priority="27"/>
  </conditionalFormatting>
  <conditionalFormatting sqref="P21 R21:S21">
    <cfRule type="duplicateValues" dxfId="24" priority="26"/>
  </conditionalFormatting>
  <conditionalFormatting sqref="T21">
    <cfRule type="duplicateValues" dxfId="23" priority="25"/>
  </conditionalFormatting>
  <conditionalFormatting sqref="Q21">
    <cfRule type="duplicateValues" dxfId="22" priority="24"/>
  </conditionalFormatting>
  <conditionalFormatting sqref="C36 E36:F36">
    <cfRule type="duplicateValues" dxfId="21" priority="23"/>
  </conditionalFormatting>
  <conditionalFormatting sqref="E37:F37">
    <cfRule type="duplicateValues" dxfId="20" priority="22"/>
  </conditionalFormatting>
  <conditionalFormatting sqref="G36">
    <cfRule type="duplicateValues" dxfId="19" priority="21"/>
  </conditionalFormatting>
  <conditionalFormatting sqref="D36">
    <cfRule type="duplicateValues" dxfId="18" priority="20"/>
  </conditionalFormatting>
  <conditionalFormatting sqref="C40 E40:F40">
    <cfRule type="duplicateValues" dxfId="17" priority="19"/>
  </conditionalFormatting>
  <conditionalFormatting sqref="E41:F41">
    <cfRule type="duplicateValues" dxfId="16" priority="18"/>
  </conditionalFormatting>
  <conditionalFormatting sqref="G40">
    <cfRule type="duplicateValues" dxfId="15" priority="17"/>
  </conditionalFormatting>
  <conditionalFormatting sqref="D40">
    <cfRule type="duplicateValues" dxfId="14" priority="16"/>
  </conditionalFormatting>
  <conditionalFormatting sqref="C44 E44:F44">
    <cfRule type="duplicateValues" dxfId="13" priority="15"/>
  </conditionalFormatting>
  <conditionalFormatting sqref="G44">
    <cfRule type="duplicateValues" dxfId="12" priority="14"/>
  </conditionalFormatting>
  <conditionalFormatting sqref="D44">
    <cfRule type="duplicateValues" dxfId="11" priority="13"/>
  </conditionalFormatting>
  <conditionalFormatting sqref="P36 R36:S36">
    <cfRule type="duplicateValues" dxfId="10" priority="12"/>
  </conditionalFormatting>
  <conditionalFormatting sqref="T36">
    <cfRule type="duplicateValues" dxfId="9" priority="10"/>
  </conditionalFormatting>
  <conditionalFormatting sqref="Q36">
    <cfRule type="duplicateValues" dxfId="8" priority="9"/>
  </conditionalFormatting>
  <conditionalFormatting sqref="P40 R40:S40">
    <cfRule type="duplicateValues" dxfId="7" priority="8"/>
  </conditionalFormatting>
  <conditionalFormatting sqref="R41:S41">
    <cfRule type="duplicateValues" dxfId="6" priority="7"/>
  </conditionalFormatting>
  <conditionalFormatting sqref="T40">
    <cfRule type="duplicateValues" dxfId="5" priority="6"/>
  </conditionalFormatting>
  <conditionalFormatting sqref="Q40">
    <cfRule type="duplicateValues" dxfId="4" priority="5"/>
  </conditionalFormatting>
  <conditionalFormatting sqref="P44 R44:S44">
    <cfRule type="duplicateValues" dxfId="3" priority="4"/>
  </conditionalFormatting>
  <conditionalFormatting sqref="T44">
    <cfRule type="duplicateValues" dxfId="2" priority="3"/>
  </conditionalFormatting>
  <conditionalFormatting sqref="Q44">
    <cfRule type="duplicateValues" dxfId="1" priority="2"/>
  </conditionalFormatting>
  <conditionalFormatting sqref="R37:S3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3016-A2A2-4175-A33B-CC0DB5F3D125}">
  <dimension ref="A1:D119"/>
  <sheetViews>
    <sheetView workbookViewId="0">
      <selection sqref="A1:D1048576"/>
    </sheetView>
  </sheetViews>
  <sheetFormatPr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135</v>
      </c>
      <c r="C2" s="36" t="s">
        <v>136</v>
      </c>
      <c r="D2" s="38" t="s">
        <v>137</v>
      </c>
    </row>
    <row r="3" spans="1:4" ht="16.5" x14ac:dyDescent="0.15">
      <c r="A3" s="32">
        <v>2</v>
      </c>
      <c r="B3" s="35" t="s">
        <v>138</v>
      </c>
      <c r="C3" s="37" t="s">
        <v>140</v>
      </c>
      <c r="D3" s="39" t="s">
        <v>139</v>
      </c>
    </row>
    <row r="4" spans="1:4" ht="16.5" x14ac:dyDescent="0.15">
      <c r="A4" s="30">
        <v>3</v>
      </c>
      <c r="B4" s="34" t="s">
        <v>141</v>
      </c>
      <c r="C4" s="36" t="s">
        <v>142</v>
      </c>
      <c r="D4" s="38" t="s">
        <v>151</v>
      </c>
    </row>
    <row r="5" spans="1:4" ht="16.5" x14ac:dyDescent="0.15">
      <c r="A5" s="32">
        <v>4</v>
      </c>
      <c r="B5" s="35" t="s">
        <v>143</v>
      </c>
      <c r="C5" s="37" t="s">
        <v>148</v>
      </c>
      <c r="D5" s="39" t="s">
        <v>157</v>
      </c>
    </row>
    <row r="6" spans="1:4" ht="16.5" x14ac:dyDescent="0.15">
      <c r="A6" s="30">
        <v>5</v>
      </c>
      <c r="B6" s="34" t="s">
        <v>144</v>
      </c>
      <c r="C6" s="36" t="s">
        <v>149</v>
      </c>
      <c r="D6" s="38" t="s">
        <v>158</v>
      </c>
    </row>
    <row r="7" spans="1:4" ht="16.5" x14ac:dyDescent="0.15">
      <c r="A7" s="32">
        <v>6</v>
      </c>
      <c r="B7" s="35" t="s">
        <v>145</v>
      </c>
      <c r="C7" s="37" t="s">
        <v>150</v>
      </c>
      <c r="D7" s="39" t="s">
        <v>152</v>
      </c>
    </row>
    <row r="8" spans="1:4" ht="17.25" customHeight="1" x14ac:dyDescent="0.15">
      <c r="A8" s="30">
        <v>7</v>
      </c>
      <c r="B8" s="34" t="s">
        <v>155</v>
      </c>
      <c r="C8" s="36" t="s">
        <v>153</v>
      </c>
      <c r="D8" s="38" t="s">
        <v>159</v>
      </c>
    </row>
    <row r="9" spans="1:4" ht="16.5" x14ac:dyDescent="0.15">
      <c r="A9" s="32">
        <v>9</v>
      </c>
      <c r="B9" s="35" t="s">
        <v>154</v>
      </c>
      <c r="C9" s="37" t="s">
        <v>156</v>
      </c>
      <c r="D9" s="39" t="s">
        <v>161</v>
      </c>
    </row>
    <row r="10" spans="1:4" ht="16.5" x14ac:dyDescent="0.15">
      <c r="A10" s="30">
        <v>10</v>
      </c>
      <c r="B10" s="34" t="s">
        <v>146</v>
      </c>
      <c r="C10" s="36" t="s">
        <v>147</v>
      </c>
      <c r="D10" s="38" t="s">
        <v>160</v>
      </c>
    </row>
    <row r="11" spans="1:4" ht="16.5" x14ac:dyDescent="0.15">
      <c r="A11" s="32">
        <v>11</v>
      </c>
      <c r="B11" s="35" t="s">
        <v>162</v>
      </c>
      <c r="C11" s="37" t="s">
        <v>163</v>
      </c>
      <c r="D11" s="39" t="s">
        <v>164</v>
      </c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C9" sqref="C9"/>
    </sheetView>
  </sheetViews>
  <sheetFormatPr defaultColWidth="9" defaultRowHeight="14.25" x14ac:dyDescent="0.15"/>
  <cols>
    <col min="1" max="1" width="4.75" style="25" customWidth="1"/>
    <col min="2" max="2" width="19.1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33</v>
      </c>
      <c r="C2" s="36" t="s">
        <v>165</v>
      </c>
      <c r="D2" s="38" t="s">
        <v>166</v>
      </c>
    </row>
    <row r="3" spans="1:4" ht="16.5" x14ac:dyDescent="0.15">
      <c r="A3" s="32">
        <v>2</v>
      </c>
      <c r="B3" s="35" t="s">
        <v>167</v>
      </c>
      <c r="C3" s="37" t="s">
        <v>168</v>
      </c>
      <c r="D3" s="39"/>
    </row>
    <row r="4" spans="1:4" ht="16.5" x14ac:dyDescent="0.15">
      <c r="A4" s="30">
        <v>3</v>
      </c>
      <c r="B4" s="34" t="s">
        <v>169</v>
      </c>
      <c r="C4" s="36" t="s">
        <v>170</v>
      </c>
      <c r="D4" s="38"/>
    </row>
    <row r="5" spans="1:4" ht="16.5" x14ac:dyDescent="0.15">
      <c r="A5" s="32">
        <v>4</v>
      </c>
      <c r="B5" s="35" t="s">
        <v>171</v>
      </c>
      <c r="C5" s="37" t="s">
        <v>172</v>
      </c>
      <c r="D5" s="39"/>
    </row>
    <row r="6" spans="1:4" ht="16.5" x14ac:dyDescent="0.15">
      <c r="A6" s="30">
        <v>5</v>
      </c>
      <c r="B6" s="34" t="s">
        <v>173</v>
      </c>
      <c r="C6" s="36" t="s">
        <v>163</v>
      </c>
      <c r="D6" s="38"/>
    </row>
    <row r="7" spans="1:4" ht="16.5" x14ac:dyDescent="0.15">
      <c r="A7" s="32"/>
      <c r="B7" s="35"/>
      <c r="C7" s="37"/>
      <c r="D7" s="39"/>
    </row>
    <row r="8" spans="1:4" ht="16.5" x14ac:dyDescent="0.15">
      <c r="A8" s="30"/>
      <c r="B8" s="34"/>
      <c r="C8" s="36"/>
      <c r="D8" s="38"/>
    </row>
    <row r="9" spans="1:4" ht="16.5" x14ac:dyDescent="0.15">
      <c r="A9" s="32"/>
      <c r="B9" s="35"/>
      <c r="C9" s="37"/>
      <c r="D9" s="39"/>
    </row>
    <row r="10" spans="1:4" ht="16.5" x14ac:dyDescent="0.15">
      <c r="A10" s="30"/>
      <c r="B10" s="34"/>
      <c r="C10" s="36"/>
      <c r="D10" s="38"/>
    </row>
    <row r="11" spans="1:4" ht="16.5" x14ac:dyDescent="0.15">
      <c r="A11" s="32"/>
      <c r="B11" s="35"/>
      <c r="C11" s="37"/>
      <c r="D11" s="39"/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dataValidations count="1">
    <dataValidation type="list" allowBlank="1" showInputMessage="1" showErrorMessage="1" sqref="A1" xr:uid="{00000000-0002-0000-0200-000000000000}">
      <formula1>$A$1:$A$5</formula1>
    </dataValidation>
  </dataValidations>
  <pageMargins left="1.24722222222222" right="1.24722222222222" top="0.999305555555556" bottom="0.999305555555556" header="0.499305555555556" footer="0.49930555555555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25" x14ac:dyDescent="0.15"/>
  <sheetData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主表</vt:lpstr>
      <vt:lpstr>武装</vt:lpstr>
      <vt:lpstr>特殊装备</vt:lpstr>
      <vt:lpstr>特技</vt:lpstr>
      <vt:lpstr>武器页</vt:lpstr>
      <vt:lpstr>背包</vt:lpstr>
      <vt:lpstr>制造商</vt:lpstr>
      <vt:lpstr>工作表3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Zhaoxun</cp:lastModifiedBy>
  <cp:revision>1</cp:revision>
  <dcterms:created xsi:type="dcterms:W3CDTF">2017-05-05T10:15:00Z</dcterms:created>
  <dcterms:modified xsi:type="dcterms:W3CDTF">2019-07-24T04:47:18Z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