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CH\"/>
    </mc:Choice>
  </mc:AlternateContent>
  <xr:revisionPtr revIDLastSave="0" documentId="13_ncr:1_{E1746C0D-8F73-41A0-BF97-2947163DDF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2" r:id="rId1"/>
    <sheet name="GRAPH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2" l="1"/>
  <c r="M63" i="2"/>
  <c r="H74" i="2"/>
  <c r="M32" i="2"/>
  <c r="H61" i="2"/>
  <c r="Y5" i="3"/>
  <c r="Z7" i="3"/>
  <c r="Z6" i="3"/>
  <c r="Z5" i="3"/>
  <c r="Q7" i="3"/>
  <c r="Y7" i="3" s="1"/>
  <c r="Q6" i="3"/>
  <c r="Q5" i="3"/>
  <c r="Y6" i="3"/>
  <c r="E30" i="2" l="1"/>
  <c r="E59" i="2"/>
  <c r="L4" i="2" l="1"/>
  <c r="J4" i="2"/>
  <c r="X153" i="2" l="1"/>
  <c r="F3" i="2"/>
  <c r="E3" i="2"/>
  <c r="D3" i="2"/>
  <c r="F2" i="2"/>
  <c r="E2" i="2"/>
  <c r="D2" i="2"/>
  <c r="D30" i="2" l="1"/>
  <c r="D39" i="2"/>
  <c r="J37" i="2"/>
  <c r="I38" i="2"/>
  <c r="F37" i="2"/>
  <c r="I66" i="2" s="1"/>
  <c r="E38" i="2"/>
  <c r="E67" i="2" s="1"/>
  <c r="D37" i="2"/>
  <c r="D38" i="2"/>
  <c r="S38" i="2"/>
  <c r="R38" i="2"/>
  <c r="M67" i="2" s="1"/>
  <c r="Q38" i="2"/>
  <c r="L67" i="2" s="1"/>
  <c r="P38" i="2"/>
  <c r="J67" i="2" s="1"/>
  <c r="O38" i="2"/>
  <c r="F67" i="2" s="1"/>
  <c r="N38" i="2"/>
  <c r="G67" i="2" s="1"/>
  <c r="M38" i="2"/>
  <c r="H67" i="2" s="1"/>
  <c r="L38" i="2"/>
  <c r="K38" i="2"/>
  <c r="K67" i="2" s="1"/>
  <c r="J38" i="2"/>
  <c r="I37" i="2"/>
  <c r="H38" i="2"/>
  <c r="G37" i="2"/>
  <c r="G38" i="2"/>
  <c r="F38" i="2"/>
  <c r="I67" i="2" s="1"/>
  <c r="E37" i="2"/>
  <c r="E66" i="2" s="1"/>
  <c r="H37" i="2"/>
  <c r="S37" i="2"/>
  <c r="R37" i="2"/>
  <c r="M66" i="2" s="1"/>
  <c r="Q37" i="2"/>
  <c r="L66" i="2" s="1"/>
  <c r="P37" i="2"/>
  <c r="J66" i="2" s="1"/>
  <c r="O37" i="2"/>
  <c r="F66" i="2" s="1"/>
  <c r="N37" i="2"/>
  <c r="G66" i="2" s="1"/>
  <c r="M37" i="2"/>
  <c r="H66" i="2" s="1"/>
  <c r="L37" i="2"/>
  <c r="K37" i="2"/>
  <c r="K66" i="2" s="1"/>
  <c r="S39" i="2"/>
  <c r="R39" i="2"/>
  <c r="M68" i="2" s="1"/>
  <c r="Q39" i="2"/>
  <c r="L68" i="2" s="1"/>
  <c r="P39" i="2"/>
  <c r="J68" i="2" s="1"/>
  <c r="O39" i="2"/>
  <c r="F68" i="2" s="1"/>
  <c r="N39" i="2"/>
  <c r="G68" i="2" s="1"/>
  <c r="M39" i="2"/>
  <c r="H68" i="2" s="1"/>
  <c r="L39" i="2"/>
  <c r="J39" i="2"/>
  <c r="I39" i="2"/>
  <c r="H39" i="2"/>
  <c r="F39" i="2"/>
  <c r="I68" i="2" s="1"/>
  <c r="E39" i="2"/>
  <c r="E68" i="2" s="1"/>
  <c r="K39" i="2"/>
  <c r="K68" i="2" s="1"/>
  <c r="G39" i="2"/>
  <c r="G42" i="2"/>
  <c r="G41" i="2"/>
  <c r="D41" i="2"/>
  <c r="D40" i="2"/>
  <c r="D42" i="2"/>
  <c r="E42" i="2"/>
  <c r="E71" i="2" s="1"/>
  <c r="S42" i="2"/>
  <c r="R42" i="2"/>
  <c r="M71" i="2" s="1"/>
  <c r="Q42" i="2"/>
  <c r="L71" i="2" s="1"/>
  <c r="P42" i="2"/>
  <c r="J71" i="2" s="1"/>
  <c r="O42" i="2"/>
  <c r="F71" i="2" s="1"/>
  <c r="M42" i="2"/>
  <c r="H71" i="2" s="1"/>
  <c r="L42" i="2"/>
  <c r="K42" i="2"/>
  <c r="K71" i="2" s="1"/>
  <c r="J42" i="2"/>
  <c r="H42" i="2"/>
  <c r="E35" i="2"/>
  <c r="E64" i="2" s="1"/>
  <c r="N42" i="2"/>
  <c r="G71" i="2" s="1"/>
  <c r="I42" i="2"/>
  <c r="F42" i="2"/>
  <c r="I71" i="2" s="1"/>
  <c r="E34" i="2"/>
  <c r="E63" i="2" s="1"/>
  <c r="R40" i="2"/>
  <c r="M69" i="2" s="1"/>
  <c r="S36" i="2"/>
  <c r="S35" i="2"/>
  <c r="S34" i="2"/>
  <c r="R33" i="2"/>
  <c r="M62" i="2" s="1"/>
  <c r="R32" i="2"/>
  <c r="M61" i="2" s="1"/>
  <c r="R31" i="2"/>
  <c r="M60" i="2" s="1"/>
  <c r="R30" i="2"/>
  <c r="M59" i="2" s="1"/>
  <c r="P40" i="2"/>
  <c r="J69" i="2" s="1"/>
  <c r="N33" i="2"/>
  <c r="G62" i="2" s="1"/>
  <c r="N31" i="2"/>
  <c r="G60" i="2" s="1"/>
  <c r="O41" i="2"/>
  <c r="F70" i="2" s="1"/>
  <c r="N36" i="2"/>
  <c r="G65" i="2" s="1"/>
  <c r="N34" i="2"/>
  <c r="G63" i="2" s="1"/>
  <c r="M30" i="2"/>
  <c r="H59" i="2" s="1"/>
  <c r="L40" i="2"/>
  <c r="M35" i="2"/>
  <c r="H64" i="2" s="1"/>
  <c r="L32" i="2"/>
  <c r="L30" i="2"/>
  <c r="K40" i="2"/>
  <c r="K69" i="2" s="1"/>
  <c r="L36" i="2"/>
  <c r="L34" i="2"/>
  <c r="K32" i="2"/>
  <c r="K61" i="2" s="1"/>
  <c r="K30" i="2"/>
  <c r="K59" i="2" s="1"/>
  <c r="J40" i="2"/>
  <c r="K35" i="2"/>
  <c r="K64" i="2" s="1"/>
  <c r="K34" i="2"/>
  <c r="K63" i="2" s="1"/>
  <c r="J32" i="2"/>
  <c r="J30" i="2"/>
  <c r="J36" i="2"/>
  <c r="J34" i="2"/>
  <c r="I32" i="2"/>
  <c r="I30" i="2"/>
  <c r="H40" i="2"/>
  <c r="I35" i="2"/>
  <c r="I34" i="2"/>
  <c r="H31" i="2"/>
  <c r="I41" i="2"/>
  <c r="H36" i="2"/>
  <c r="H34" i="2"/>
  <c r="G32" i="2"/>
  <c r="H41" i="2"/>
  <c r="G36" i="2"/>
  <c r="F32" i="2"/>
  <c r="I61" i="2" s="1"/>
  <c r="F41" i="2"/>
  <c r="I70" i="2" s="1"/>
  <c r="F34" i="2"/>
  <c r="I63" i="2" s="1"/>
  <c r="E31" i="2"/>
  <c r="E60" i="2" s="1"/>
  <c r="E41" i="2"/>
  <c r="E70" i="2" s="1"/>
  <c r="D34" i="2"/>
  <c r="D32" i="2"/>
  <c r="S40" i="2"/>
  <c r="S33" i="2"/>
  <c r="S41" i="2"/>
  <c r="Q40" i="2"/>
  <c r="L69" i="2" s="1"/>
  <c r="R36" i="2"/>
  <c r="M65" i="2" s="1"/>
  <c r="R35" i="2"/>
  <c r="M64" i="2" s="1"/>
  <c r="R34" i="2"/>
  <c r="Q33" i="2"/>
  <c r="L62" i="2" s="1"/>
  <c r="Q32" i="2"/>
  <c r="L61" i="2" s="1"/>
  <c r="Q31" i="2"/>
  <c r="L60" i="2" s="1"/>
  <c r="Q30" i="2"/>
  <c r="L59" i="2" s="1"/>
  <c r="R41" i="2"/>
  <c r="M70" i="2" s="1"/>
  <c r="Q36" i="2"/>
  <c r="L65" i="2" s="1"/>
  <c r="Q35" i="2"/>
  <c r="L64" i="2" s="1"/>
  <c r="Q34" i="2"/>
  <c r="L63" i="2" s="1"/>
  <c r="P33" i="2"/>
  <c r="J62" i="2" s="1"/>
  <c r="P32" i="2"/>
  <c r="J61" i="2" s="1"/>
  <c r="P31" i="2"/>
  <c r="J60" i="2" s="1"/>
  <c r="P30" i="2"/>
  <c r="J59" i="2" s="1"/>
  <c r="Q41" i="2"/>
  <c r="L70" i="2" s="1"/>
  <c r="O40" i="2"/>
  <c r="F69" i="2" s="1"/>
  <c r="P36" i="2"/>
  <c r="J65" i="2" s="1"/>
  <c r="P35" i="2"/>
  <c r="J64" i="2" s="1"/>
  <c r="P34" i="2"/>
  <c r="J63" i="2" s="1"/>
  <c r="O33" i="2"/>
  <c r="F62" i="2" s="1"/>
  <c r="O32" i="2"/>
  <c r="F61" i="2" s="1"/>
  <c r="O31" i="2"/>
  <c r="F60" i="2" s="1"/>
  <c r="O30" i="2"/>
  <c r="F59" i="2" s="1"/>
  <c r="P41" i="2"/>
  <c r="J70" i="2" s="1"/>
  <c r="N40" i="2"/>
  <c r="G69" i="2" s="1"/>
  <c r="O36" i="2"/>
  <c r="F65" i="2" s="1"/>
  <c r="O34" i="2"/>
  <c r="F63" i="2" s="1"/>
  <c r="N32" i="2"/>
  <c r="G61" i="2" s="1"/>
  <c r="N30" i="2"/>
  <c r="G59" i="2" s="1"/>
  <c r="M40" i="2"/>
  <c r="H69" i="2" s="1"/>
  <c r="N35" i="2"/>
  <c r="G64" i="2" s="1"/>
  <c r="M33" i="2"/>
  <c r="H62" i="2" s="1"/>
  <c r="M31" i="2"/>
  <c r="H60" i="2" s="1"/>
  <c r="N41" i="2"/>
  <c r="G70" i="2" s="1"/>
  <c r="M36" i="2"/>
  <c r="H65" i="2" s="1"/>
  <c r="M34" i="2"/>
  <c r="H63" i="2" s="1"/>
  <c r="L31" i="2"/>
  <c r="M41" i="2"/>
  <c r="H70" i="2" s="1"/>
  <c r="L35" i="2"/>
  <c r="K33" i="2"/>
  <c r="K62" i="2" s="1"/>
  <c r="K31" i="2"/>
  <c r="K60" i="2" s="1"/>
  <c r="L41" i="2"/>
  <c r="K36" i="2"/>
  <c r="K65" i="2" s="1"/>
  <c r="J33" i="2"/>
  <c r="J31" i="2"/>
  <c r="I40" i="2"/>
  <c r="J35" i="2"/>
  <c r="I33" i="2"/>
  <c r="I31" i="2"/>
  <c r="J41" i="2"/>
  <c r="I36" i="2"/>
  <c r="H33" i="2"/>
  <c r="H32" i="2"/>
  <c r="H30" i="2"/>
  <c r="G40" i="2"/>
  <c r="H35" i="2"/>
  <c r="G33" i="2"/>
  <c r="F30" i="2"/>
  <c r="I59" i="2" s="1"/>
  <c r="F40" i="2"/>
  <c r="I69" i="2" s="1"/>
  <c r="G34" i="2"/>
  <c r="F33" i="2"/>
  <c r="I62" i="2" s="1"/>
  <c r="G30" i="2"/>
  <c r="F36" i="2"/>
  <c r="I65" i="2" s="1"/>
  <c r="E33" i="2"/>
  <c r="E62" i="2" s="1"/>
  <c r="D31" i="2"/>
  <c r="D35" i="2"/>
  <c r="S32" i="2"/>
  <c r="L33" i="2"/>
  <c r="E40" i="2"/>
  <c r="E69" i="2" s="1"/>
  <c r="E36" i="2"/>
  <c r="E65" i="2" s="1"/>
  <c r="D33" i="2"/>
  <c r="D36" i="2"/>
  <c r="S31" i="2"/>
  <c r="O35" i="2"/>
  <c r="F64" i="2" s="1"/>
  <c r="G31" i="2"/>
  <c r="G35" i="2"/>
  <c r="F31" i="2"/>
  <c r="I60" i="2" s="1"/>
  <c r="F35" i="2"/>
  <c r="I64" i="2" s="1"/>
  <c r="E32" i="2"/>
  <c r="E61" i="2" s="1"/>
  <c r="K41" i="2"/>
  <c r="K70" i="2" s="1"/>
  <c r="S30" i="2"/>
  <c r="D23" i="2"/>
  <c r="H29" i="2"/>
  <c r="H28" i="2"/>
  <c r="H27" i="2"/>
  <c r="H26" i="2"/>
  <c r="H25" i="2"/>
  <c r="H24" i="2"/>
  <c r="I23" i="2"/>
  <c r="G29" i="2"/>
  <c r="G28" i="2"/>
  <c r="G27" i="2"/>
  <c r="G26" i="2"/>
  <c r="G25" i="2"/>
  <c r="G24" i="2"/>
  <c r="H23" i="2"/>
  <c r="F29" i="2"/>
  <c r="I51" i="2" s="1"/>
  <c r="F28" i="2"/>
  <c r="I50" i="2" s="1"/>
  <c r="F27" i="2"/>
  <c r="I49" i="2" s="1"/>
  <c r="F26" i="2"/>
  <c r="I48" i="2" s="1"/>
  <c r="F25" i="2"/>
  <c r="I47" i="2" s="1"/>
  <c r="F24" i="2"/>
  <c r="I46" i="2" s="1"/>
  <c r="G23" i="2"/>
  <c r="E29" i="2"/>
  <c r="E51" i="2" s="1"/>
  <c r="E27" i="2"/>
  <c r="E49" i="2" s="1"/>
  <c r="E26" i="2"/>
  <c r="E48" i="2" s="1"/>
  <c r="E24" i="2"/>
  <c r="E46" i="2" s="1"/>
  <c r="E23" i="2"/>
  <c r="E45" i="2" s="1"/>
  <c r="D29" i="2"/>
  <c r="D28" i="2"/>
  <c r="D26" i="2"/>
  <c r="D25" i="2"/>
  <c r="D24" i="2"/>
  <c r="S29" i="2"/>
  <c r="S27" i="2"/>
  <c r="S26" i="2"/>
  <c r="S25" i="2"/>
  <c r="S24" i="2"/>
  <c r="R29" i="2"/>
  <c r="M51" i="2" s="1"/>
  <c r="R27" i="2"/>
  <c r="M49" i="2" s="1"/>
  <c r="R26" i="2"/>
  <c r="M48" i="2" s="1"/>
  <c r="S23" i="2"/>
  <c r="Q29" i="2"/>
  <c r="L51" i="2" s="1"/>
  <c r="Q26" i="2"/>
  <c r="L48" i="2" s="1"/>
  <c r="Q25" i="2"/>
  <c r="L47" i="2" s="1"/>
  <c r="P28" i="2"/>
  <c r="J50" i="2" s="1"/>
  <c r="P26" i="2"/>
  <c r="J48" i="2" s="1"/>
  <c r="Q23" i="2"/>
  <c r="L45" i="2" s="1"/>
  <c r="O27" i="2"/>
  <c r="F49" i="2" s="1"/>
  <c r="O25" i="2"/>
  <c r="F47" i="2" s="1"/>
  <c r="N29" i="2"/>
  <c r="G51" i="2" s="1"/>
  <c r="N26" i="2"/>
  <c r="G48" i="2" s="1"/>
  <c r="O23" i="2"/>
  <c r="F45" i="2" s="1"/>
  <c r="M29" i="2"/>
  <c r="H51" i="2" s="1"/>
  <c r="M26" i="2"/>
  <c r="H48" i="2" s="1"/>
  <c r="N23" i="2"/>
  <c r="G45" i="2" s="1"/>
  <c r="L28" i="2"/>
  <c r="L26" i="2"/>
  <c r="M23" i="2"/>
  <c r="H45" i="2" s="1"/>
  <c r="K29" i="2"/>
  <c r="K51" i="2" s="1"/>
  <c r="K26" i="2"/>
  <c r="K48" i="2" s="1"/>
  <c r="L23" i="2"/>
  <c r="J29" i="2"/>
  <c r="J25" i="2"/>
  <c r="J24" i="2"/>
  <c r="I28" i="2"/>
  <c r="I25" i="2"/>
  <c r="E28" i="2"/>
  <c r="E50" i="2" s="1"/>
  <c r="D27" i="2"/>
  <c r="S28" i="2"/>
  <c r="F23" i="2"/>
  <c r="I45" i="2" s="1"/>
  <c r="R28" i="2"/>
  <c r="M50" i="2" s="1"/>
  <c r="R24" i="2"/>
  <c r="M46" i="2" s="1"/>
  <c r="Q28" i="2"/>
  <c r="L50" i="2" s="1"/>
  <c r="Q24" i="2"/>
  <c r="L46" i="2" s="1"/>
  <c r="P29" i="2"/>
  <c r="J51" i="2" s="1"/>
  <c r="P25" i="2"/>
  <c r="J47" i="2" s="1"/>
  <c r="O28" i="2"/>
  <c r="F50" i="2" s="1"/>
  <c r="O24" i="2"/>
  <c r="F46" i="2" s="1"/>
  <c r="N27" i="2"/>
  <c r="G49" i="2" s="1"/>
  <c r="N24" i="2"/>
  <c r="G46" i="2" s="1"/>
  <c r="M28" i="2"/>
  <c r="H50" i="2" s="1"/>
  <c r="M24" i="2"/>
  <c r="H46" i="2" s="1"/>
  <c r="L27" i="2"/>
  <c r="L24" i="2"/>
  <c r="K28" i="2"/>
  <c r="K50" i="2" s="1"/>
  <c r="K24" i="2"/>
  <c r="K46" i="2" s="1"/>
  <c r="J27" i="2"/>
  <c r="K23" i="2"/>
  <c r="K45" i="2" s="1"/>
  <c r="I27" i="2"/>
  <c r="J23" i="2"/>
  <c r="E25" i="2"/>
  <c r="E47" i="2" s="1"/>
  <c r="R25" i="2"/>
  <c r="M47" i="2" s="1"/>
  <c r="Q27" i="2"/>
  <c r="L49" i="2" s="1"/>
  <c r="R23" i="2"/>
  <c r="M45" i="2" s="1"/>
  <c r="P27" i="2"/>
  <c r="J49" i="2" s="1"/>
  <c r="P24" i="2"/>
  <c r="J46" i="2" s="1"/>
  <c r="O29" i="2"/>
  <c r="F51" i="2" s="1"/>
  <c r="O26" i="2"/>
  <c r="F48" i="2" s="1"/>
  <c r="P23" i="2"/>
  <c r="J45" i="2" s="1"/>
  <c r="N28" i="2"/>
  <c r="G50" i="2" s="1"/>
  <c r="N25" i="2"/>
  <c r="G47" i="2" s="1"/>
  <c r="M27" i="2"/>
  <c r="H49" i="2" s="1"/>
  <c r="M25" i="2"/>
  <c r="H47" i="2" s="1"/>
  <c r="L29" i="2"/>
  <c r="L25" i="2"/>
  <c r="K27" i="2"/>
  <c r="K49" i="2" s="1"/>
  <c r="K25" i="2"/>
  <c r="K47" i="2" s="1"/>
  <c r="J28" i="2"/>
  <c r="J26" i="2"/>
  <c r="I29" i="2"/>
  <c r="I26" i="2"/>
  <c r="I24" i="2"/>
  <c r="G3" i="2"/>
  <c r="G2" i="2"/>
  <c r="N68" i="2" l="1"/>
  <c r="N62" i="2"/>
  <c r="N61" i="2"/>
  <c r="N70" i="2"/>
  <c r="N63" i="2"/>
  <c r="N67" i="2"/>
  <c r="N65" i="2"/>
  <c r="N69" i="2"/>
  <c r="N66" i="2"/>
  <c r="N59" i="2"/>
  <c r="N71" i="2"/>
  <c r="N60" i="2"/>
  <c r="N64" i="2"/>
</calcChain>
</file>

<file path=xl/sharedStrings.xml><?xml version="1.0" encoding="utf-8"?>
<sst xmlns="http://schemas.openxmlformats.org/spreadsheetml/2006/main" count="115" uniqueCount="67">
  <si>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</si>
  <si>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</si>
  <si>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</si>
  <si>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</si>
  <si>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</si>
  <si>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</si>
  <si>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</si>
  <si>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</si>
  <si>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</si>
  <si>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</si>
  <si>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</si>
  <si>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</si>
  <si>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</si>
  <si>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</si>
  <si>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OK</t>
  </si>
  <si>
    <t>Res</t>
  </si>
  <si>
    <t>Tech</t>
  </si>
  <si>
    <t>Op</t>
  </si>
  <si>
    <t>Post_processed</t>
  </si>
  <si>
    <t>LCA_breakdown</t>
  </si>
  <si>
    <t>Pop_WO</t>
  </si>
  <si>
    <t>PIB_WO</t>
  </si>
  <si>
    <t>Acidification</t>
  </si>
  <si>
    <t>Egalitarian</t>
  </si>
  <si>
    <t>Utilitarian</t>
  </si>
  <si>
    <t>Climate change</t>
  </si>
  <si>
    <t>Ecotoxicity freshwater</t>
  </si>
  <si>
    <t>LCA_FOSSIL</t>
  </si>
  <si>
    <t>LCA_OZONE_DEPL</t>
  </si>
  <si>
    <t>Eutrophication freshwater</t>
  </si>
  <si>
    <t>Eutrophication marine</t>
  </si>
  <si>
    <t>Eutrophication terrestrial</t>
  </si>
  <si>
    <t>Human toxicity, cancer</t>
  </si>
  <si>
    <t>Human toxicity, non-cancer</t>
  </si>
  <si>
    <t>PB</t>
  </si>
  <si>
    <t>Ionising radiation, human health</t>
  </si>
  <si>
    <t>Land use</t>
  </si>
  <si>
    <t>Resource use, mineral</t>
  </si>
  <si>
    <t>Particulate matter</t>
  </si>
  <si>
    <t>Ozone formation</t>
  </si>
  <si>
    <t>Water use</t>
  </si>
  <si>
    <t>CC</t>
  </si>
  <si>
    <t>PM</t>
  </si>
  <si>
    <t>MRD</t>
  </si>
  <si>
    <t>LU</t>
  </si>
  <si>
    <t>EFW</t>
  </si>
  <si>
    <t>POF</t>
  </si>
  <si>
    <t>HTOX_nC</t>
  </si>
  <si>
    <t>WU</t>
  </si>
  <si>
    <t>FRD</t>
  </si>
  <si>
    <t>Ozone depletion</t>
  </si>
  <si>
    <t>Reource use, fossil</t>
  </si>
  <si>
    <t>Egal</t>
  </si>
  <si>
    <t>UTILITARIAN</t>
  </si>
  <si>
    <t>EGALITARIAN</t>
  </si>
  <si>
    <t>1_MC</t>
  </si>
  <si>
    <t>2_MC</t>
  </si>
  <si>
    <t>3_MC</t>
  </si>
  <si>
    <t>Pop_ES</t>
  </si>
  <si>
    <t>PIB_ES</t>
  </si>
  <si>
    <t>MEDIAN</t>
  </si>
  <si>
    <t>AVG</t>
  </si>
  <si>
    <t>High</t>
  </si>
  <si>
    <t>Med</t>
  </si>
  <si>
    <t>Low</t>
  </si>
  <si>
    <t>MC</t>
  </si>
  <si>
    <t>MC2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</si>
</sst>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0" fontId="0" fillId="0" borderId="0" xfId="1" applyNumberFormat="1" applyFont="1"/>
    <xf numFmtId="0" fontId="4" fillId="0" borderId="0" xfId="2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86E010CE-05A3-44FF-A3B9-7E5591D88C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GRAPH!$M$5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GRAPH!$N$5:$V$5</c:f>
              <c:numCache>
                <c:formatCode>General</c:formatCode>
                <c:ptCount val="9"/>
                <c:pt idx="0">
                  <c:v>1.2964983056303034</c:v>
                </c:pt>
                <c:pt idx="1">
                  <c:v>2.2671196997590344</c:v>
                </c:pt>
                <c:pt idx="2">
                  <c:v>3.8726601482828871</c:v>
                </c:pt>
                <c:pt idx="3">
                  <c:v>9.3536911427726199</c:v>
                </c:pt>
                <c:pt idx="4">
                  <c:v>3.6898886967332269</c:v>
                </c:pt>
                <c:pt idx="5">
                  <c:v>9.2316708135733547E-2</c:v>
                </c:pt>
                <c:pt idx="6">
                  <c:v>0.1191542471731968</c:v>
                </c:pt>
                <c:pt idx="7">
                  <c:v>2.3324515116037524E-2</c:v>
                </c:pt>
                <c:pt idx="8">
                  <c:v>0.49399421095172547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419B-AD3E-79D72ECF9FE5}"/>
            </c:ext>
          </c:extLst>
        </c:ser>
        <c:ser>
          <c:idx val="1"/>
          <c:order val="1"/>
          <c:tx>
            <c:strRef>
              <c:f>GRAPH!$M$6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GRAPH!$N$6:$V$6</c:f>
              <c:numCache>
                <c:formatCode>General</c:formatCode>
                <c:ptCount val="9"/>
                <c:pt idx="0">
                  <c:v>1.0635749340190985</c:v>
                </c:pt>
                <c:pt idx="1">
                  <c:v>1.8087631346496189</c:v>
                </c:pt>
                <c:pt idx="2">
                  <c:v>1.3842931447991911</c:v>
                </c:pt>
                <c:pt idx="3">
                  <c:v>4.7723187830068303</c:v>
                </c:pt>
                <c:pt idx="4">
                  <c:v>1.8228649215723658</c:v>
                </c:pt>
                <c:pt idx="5">
                  <c:v>6.6966987332886987E-2</c:v>
                </c:pt>
                <c:pt idx="6">
                  <c:v>5.1196987392813094E-2</c:v>
                </c:pt>
                <c:pt idx="7">
                  <c:v>1.7773345029572528E-2</c:v>
                </c:pt>
                <c:pt idx="8">
                  <c:v>0.34067545885435824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5-419B-AD3E-79D72ECF9FE5}"/>
            </c:ext>
          </c:extLst>
        </c:ser>
        <c:ser>
          <c:idx val="2"/>
          <c:order val="2"/>
          <c:tx>
            <c:strRef>
              <c:f>GRAPH!$M$7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GRAPH!$N$7:$V$7</c:f>
              <c:numCache>
                <c:formatCode>General</c:formatCode>
                <c:ptCount val="9"/>
                <c:pt idx="0">
                  <c:v>0.28489177630437146</c:v>
                </c:pt>
                <c:pt idx="1">
                  <c:v>2.291729684067461</c:v>
                </c:pt>
                <c:pt idx="2">
                  <c:v>5.453802418887328</c:v>
                </c:pt>
                <c:pt idx="3">
                  <c:v>10.088913407514699</c:v>
                </c:pt>
                <c:pt idx="4">
                  <c:v>5.8811612986240549</c:v>
                </c:pt>
                <c:pt idx="5">
                  <c:v>8.5379045781853763E-2</c:v>
                </c:pt>
                <c:pt idx="6">
                  <c:v>0.14931619927661582</c:v>
                </c:pt>
                <c:pt idx="7">
                  <c:v>4.5024364064357156E-2</c:v>
                </c:pt>
                <c:pt idx="8">
                  <c:v>0.40355792539746965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5-419B-AD3E-79D72ECF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86160"/>
        <c:axId val="1204089040"/>
      </c:barChart>
      <c:catAx>
        <c:axId val="12040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9040"/>
        <c:crosses val="autoZero"/>
        <c:auto val="1"/>
        <c:lblAlgn val="ctr"/>
        <c:lblOffset val="100"/>
        <c:noMultiLvlLbl val="0"/>
      </c:catAx>
      <c:valAx>
        <c:axId val="12040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GRAPH!$Y$4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GRAPH!$Y$5:$Y$7</c:f>
              <c:numCache>
                <c:formatCode>General</c:formatCode>
                <c:ptCount val="3"/>
                <c:pt idx="0">
                  <c:v>1.2964983056303034</c:v>
                </c:pt>
                <c:pt idx="1">
                  <c:v>1.0635749340190985</c:v>
                </c:pt>
                <c:pt idx="2">
                  <c:v>0.40355792539746965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27F-895F-54FDD6F91F06}"/>
            </c:ext>
          </c:extLst>
        </c:ser>
        <c:ser>
          <c:idx val="1"/>
          <c:order val="1"/>
          <c:tx>
            <c:strRef>
              <c:f>GRAPH!$Z$4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GRAPH!$Z$5:$Z$7</c:f>
              <c:numCache>
                <c:formatCode>General</c:formatCode>
                <c:ptCount val="3"/>
                <c:pt idx="0">
                  <c:v>2.3565164082838628</c:v>
                </c:pt>
                <c:pt idx="1">
                  <c:v>1.2587141885174153</c:v>
                </c:pt>
                <c:pt idx="2">
                  <c:v>2.7426417911020229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27F-895F-54FDD6F9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63936"/>
        <c:axId val="1673265376"/>
      </c:lineChart>
      <c:catAx>
        <c:axId val="16732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5376"/>
        <c:crosses val="autoZero"/>
        <c:auto val="1"/>
        <c:lblAlgn val="ctr"/>
        <c:lblOffset val="100"/>
        <c:noMultiLvlLbl val="0"/>
      </c:catAx>
      <c:valAx>
        <c:axId val="16732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446466</xdr:colOff>
      <xdr:row>9</xdr:row>
      <xdr:rowOff>131660</xdr:rowOff>
    </xdr:from>
    <xdr:to>
      <xdr:col>21</xdr:col>
      <xdr:colOff>141666</xdr:colOff>
      <xdr:row>25</xdr:row>
      <xdr:rowOff>12696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717FD-B13C-F30F-7881-F5B75CD7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443753</xdr:colOff>
      <xdr:row>9</xdr:row>
      <xdr:rowOff>143435</xdr:rowOff>
    </xdr:from>
    <xdr:to>
      <xdr:col>13</xdr:col>
      <xdr:colOff>138953</xdr:colOff>
      <xdr:row>25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5E23-7D5D-1F4E-FE41-19ACED2B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huysn\Desktop\SC_RESULTS\Symposium\LCA_opti_BE_49.xlsx" TargetMode="External"/><Relationship Id="rId1" Type="http://schemas.openxmlformats.org/officeDocument/2006/relationships/externalLinkPath" Target="/Users/ghuysn/Desktop/SC_RESULTS/Symposium/LCA_opti_BE_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results"/>
      <sheetName val="Results_split"/>
      <sheetName val="Data_split"/>
      <sheetName val="Mult_split"/>
      <sheetName val="LCA_res_data"/>
      <sheetName val="Mult_res"/>
      <sheetName val="LCA_res_results"/>
      <sheetName val="LCA_tech_data"/>
      <sheetName val="Mult_tech"/>
      <sheetName val="LCA_tech_results"/>
      <sheetName val="Mult_op"/>
      <sheetName val="LCA_op_data"/>
      <sheetName val="LCA_op_results"/>
    </sheetNames>
    <sheetDataSet>
      <sheetData sheetId="0"/>
      <sheetData sheetId="1">
        <row r="39">
          <cell r="D39">
            <v>-18.372915637999998</v>
          </cell>
        </row>
        <row r="117">
          <cell r="H117">
            <v>31.669994748000001</v>
          </cell>
          <cell r="I117">
            <v>-12.297079113000011</v>
          </cell>
        </row>
      </sheetData>
      <sheetData sheetId="2"/>
      <sheetData sheetId="3"/>
      <sheetData sheetId="4"/>
      <sheetData sheetId="5"/>
      <sheetData sheetId="6">
        <row r="40">
          <cell r="E40">
            <v>-18.167535790314314</v>
          </cell>
        </row>
      </sheetData>
      <sheetData sheetId="7"/>
      <sheetData sheetId="8"/>
      <sheetData sheetId="9">
        <row r="119">
          <cell r="D119">
            <v>31.669994744781832</v>
          </cell>
        </row>
      </sheetData>
      <sheetData sheetId="10"/>
      <sheetData sheetId="11"/>
      <sheetData sheetId="12">
        <row r="118">
          <cell r="F118">
            <v>-12.297068071196827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0EE-8B7A-4A41-A1B9-1926FE2B1651}">
  <dimension ref="A1:Y153"/>
  <sheetViews>
    <sheetView tabSelected="1" topLeftCell="A38" zoomScale="55" zoomScaleNormal="55" workbookViewId="0">
      <selection activeCell="H37" sqref="H37"/>
    </sheetView>
  </sheetViews>
  <sheetFormatPr defaultColWidth="11.5546875" defaultRowHeight="14.4" x14ac:dyDescent="0.3"/>
  <cols>
    <col min="3" max="3" width="15.33203125" bestFit="1" customWidth="1"/>
    <col min="4" max="4" width="17.44140625" bestFit="1" customWidth="1"/>
    <col min="5" max="5" width="29" bestFit="1" customWidth="1"/>
    <col min="6" max="6" width="27" bestFit="1" customWidth="1"/>
    <col min="7" max="7" width="22.6640625" bestFit="1" customWidth="1"/>
    <col min="8" max="8" width="25.77734375" bestFit="1" customWidth="1"/>
    <col min="9" max="9" width="28" bestFit="1" customWidth="1"/>
    <col min="10" max="11" width="20.44140625" bestFit="1" customWidth="1"/>
    <col min="12" max="12" width="31.21875" bestFit="1" customWidth="1"/>
    <col min="13" max="13" width="25.77734375" bestFit="1" customWidth="1"/>
    <col min="14" max="14" width="20.44140625" bestFit="1" customWidth="1"/>
    <col min="15" max="15" width="18.44140625" bestFit="1" customWidth="1"/>
    <col min="16" max="16" width="25.77734375" bestFit="1" customWidth="1"/>
    <col min="17" max="17" width="29" bestFit="1" customWidth="1"/>
    <col min="18" max="18" width="28" bestFit="1" customWidth="1"/>
    <col min="19" max="19" width="24.77734375" bestFit="1" customWidth="1"/>
  </cols>
  <sheetData>
    <row r="1" spans="1:25" x14ac:dyDescent="0.3">
      <c r="A1" s="3" t="s">
        <v>14</v>
      </c>
      <c r="D1" t="s">
        <v>15</v>
      </c>
      <c r="E1" t="s">
        <v>16</v>
      </c>
      <c r="F1" t="s">
        <v>17</v>
      </c>
    </row>
    <row r="2" spans="1:25" x14ac:dyDescent="0.3">
      <c r="C2" t="s">
        <v>18</v>
      </c>
      <c r="D2" s="4">
        <f>[1]LCA_res_results!E40</f>
        <v>-18.167535790314314</v>
      </c>
      <c r="E2" s="5">
        <f>[1]LCA_tech_results!D119</f>
        <v>31.669994744781832</v>
      </c>
      <c r="F2" s="4">
        <f>[1]LCA_op_results!F118</f>
        <v>-12.297068071196827</v>
      </c>
      <c r="G2" s="4">
        <f>SUM(D2:F2)</f>
        <v>1.2053908832706899</v>
      </c>
      <c r="I2" t="s">
        <v>58</v>
      </c>
      <c r="J2">
        <v>8.85</v>
      </c>
      <c r="K2" t="s">
        <v>59</v>
      </c>
      <c r="L2">
        <v>885</v>
      </c>
    </row>
    <row r="3" spans="1:25" x14ac:dyDescent="0.3">
      <c r="C3" t="s">
        <v>19</v>
      </c>
      <c r="D3" s="4">
        <f>[1]Results_split!D39</f>
        <v>-18.372915637999998</v>
      </c>
      <c r="E3" s="4">
        <f>[1]Results_split!H117</f>
        <v>31.669994748000001</v>
      </c>
      <c r="F3" s="4">
        <f>[1]Results_split!I117</f>
        <v>-12.297079113000011</v>
      </c>
      <c r="G3" s="4">
        <f>SUM(D3:F3)</f>
        <v>0.99999999699999087</v>
      </c>
      <c r="I3" t="s">
        <v>20</v>
      </c>
      <c r="J3">
        <v>7950</v>
      </c>
      <c r="K3" t="s">
        <v>21</v>
      </c>
      <c r="L3">
        <v>101000</v>
      </c>
      <c r="X3" t="s">
        <v>22</v>
      </c>
      <c r="Y3" s="6">
        <v>1000000000000</v>
      </c>
    </row>
    <row r="4" spans="1:25" x14ac:dyDescent="0.3">
      <c r="I4" t="s">
        <v>23</v>
      </c>
      <c r="J4" s="7">
        <f>J2/J3</f>
        <v>1.1132075471698114E-3</v>
      </c>
      <c r="K4" t="s">
        <v>24</v>
      </c>
      <c r="L4" s="7">
        <f>L2/L3</f>
        <v>8.7623762376237632E-3</v>
      </c>
      <c r="X4" t="s">
        <v>25</v>
      </c>
      <c r="Y4" s="6">
        <v>6810000000000</v>
      </c>
    </row>
    <row r="5" spans="1:25" x14ac:dyDescent="0.3">
      <c r="X5" t="s">
        <v>26</v>
      </c>
      <c r="Y5" s="6">
        <v>131000000000000</v>
      </c>
    </row>
    <row r="6" spans="1:25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27</v>
      </c>
      <c r="S6" s="8" t="s">
        <v>28</v>
      </c>
      <c r="X6" t="s">
        <v>29</v>
      </c>
      <c r="Y6" s="6">
        <v>5810000000</v>
      </c>
    </row>
    <row r="7" spans="1:25" x14ac:dyDescent="0.3">
      <c r="C7">
        <v>1</v>
      </c>
      <c r="D7">
        <v>571.56744066345834</v>
      </c>
      <c r="E7">
        <v>77.36436448799995</v>
      </c>
      <c r="F7">
        <v>4235517.2876808578</v>
      </c>
      <c r="G7">
        <v>32.27882500391744</v>
      </c>
      <c r="H7">
        <v>120.62669019196997</v>
      </c>
      <c r="I7">
        <v>1183.8210428751111</v>
      </c>
      <c r="J7">
        <v>3.1209080086816985E-4</v>
      </c>
      <c r="K7">
        <v>4.2807048105737086E-3</v>
      </c>
      <c r="L7">
        <v>15706.616349955628</v>
      </c>
      <c r="M7">
        <v>1040899.1247444837</v>
      </c>
      <c r="N7">
        <v>7.4314814518757215</v>
      </c>
      <c r="O7">
        <v>1.0250523585068916E-2</v>
      </c>
      <c r="P7">
        <v>329.22788798960937</v>
      </c>
      <c r="Q7">
        <v>37196.828215249152</v>
      </c>
      <c r="R7">
        <v>969598.14236703026</v>
      </c>
      <c r="S7">
        <v>1.0188663584102111E-2</v>
      </c>
      <c r="X7" t="s">
        <v>30</v>
      </c>
      <c r="Y7" s="6">
        <v>201000000000</v>
      </c>
    </row>
    <row r="8" spans="1:25" ht="15" thickBot="1" x14ac:dyDescent="0.35">
      <c r="C8">
        <v>2</v>
      </c>
      <c r="D8">
        <v>319.07870921698873</v>
      </c>
      <c r="E8">
        <v>63.465411793000037</v>
      </c>
      <c r="F8">
        <v>2092414.3037870517</v>
      </c>
      <c r="G8">
        <v>14.663057274348532</v>
      </c>
      <c r="H8">
        <v>87.034738796298882</v>
      </c>
      <c r="I8">
        <v>844.37489183737819</v>
      </c>
      <c r="J8">
        <v>1.9471829484552481E-4</v>
      </c>
      <c r="K8">
        <v>1.839289789651706E-3</v>
      </c>
      <c r="L8">
        <v>12852.796050634071</v>
      </c>
      <c r="M8">
        <v>531074.02932282479</v>
      </c>
      <c r="N8">
        <v>2.6564037213787652</v>
      </c>
      <c r="O8">
        <v>8.1781165650405448E-3</v>
      </c>
      <c r="P8">
        <v>238.82350497395277</v>
      </c>
      <c r="Q8">
        <v>28344.085979339085</v>
      </c>
      <c r="R8">
        <v>668668.34617116814</v>
      </c>
      <c r="S8">
        <v>7.1737574597777812E-3</v>
      </c>
      <c r="X8" t="s">
        <v>31</v>
      </c>
      <c r="Y8" s="6">
        <v>6130000000000</v>
      </c>
    </row>
    <row r="9" spans="1:25" ht="15" thickBot="1" x14ac:dyDescent="0.35">
      <c r="C9">
        <v>3</v>
      </c>
      <c r="D9" s="1">
        <v>654.25804034852604</v>
      </c>
      <c r="E9" s="15">
        <v>17.000000020000012</v>
      </c>
      <c r="F9" s="15">
        <v>6750816.1896631662</v>
      </c>
      <c r="G9" s="15">
        <v>39.848511693571602</v>
      </c>
      <c r="H9" s="15">
        <v>129.00662753881318</v>
      </c>
      <c r="I9" s="15">
        <v>1005.9504578302575</v>
      </c>
      <c r="J9" s="15">
        <v>2.6042729721182468E-4</v>
      </c>
      <c r="K9" s="15">
        <v>5.3642953373782233E-3</v>
      </c>
      <c r="L9" s="15">
        <v>7540.4843434416962</v>
      </c>
      <c r="M9" s="15">
        <v>1122716.25983922</v>
      </c>
      <c r="N9" s="15">
        <v>10.465630849669779</v>
      </c>
      <c r="O9" s="15">
        <v>1.0361794826992541E-2</v>
      </c>
      <c r="P9" s="15">
        <v>304.4861920336121</v>
      </c>
      <c r="Q9" s="16">
        <v>71802.716038079277</v>
      </c>
      <c r="R9" s="16">
        <v>792092.30822568701</v>
      </c>
      <c r="S9" s="16">
        <v>2.031816742565256E-2</v>
      </c>
      <c r="X9" t="s">
        <v>32</v>
      </c>
      <c r="Y9" s="6">
        <v>962000</v>
      </c>
    </row>
    <row r="10" spans="1:25" x14ac:dyDescent="0.3">
      <c r="C10" t="s">
        <v>65</v>
      </c>
      <c r="D10">
        <v>367.33689680711666</v>
      </c>
      <c r="E10">
        <v>50.000003848000048</v>
      </c>
      <c r="F10">
        <v>2433532.8816002454</v>
      </c>
      <c r="G10">
        <v>14.944045806975375</v>
      </c>
      <c r="H10">
        <v>104.19546892699859</v>
      </c>
      <c r="I10">
        <v>970.59070789292036</v>
      </c>
      <c r="J10">
        <v>1.9982384571849113E-4</v>
      </c>
      <c r="K10">
        <v>1.8980099012177321E-3</v>
      </c>
      <c r="L10">
        <v>17024.779222195135</v>
      </c>
      <c r="M10">
        <v>809363.78749939194</v>
      </c>
      <c r="N10">
        <v>2.560282473008467</v>
      </c>
      <c r="O10">
        <v>8.7136071531863646E-3</v>
      </c>
      <c r="P10">
        <v>269.63341233783058</v>
      </c>
      <c r="Q10">
        <v>89184.284946265136</v>
      </c>
      <c r="R10">
        <v>887928.36628101277</v>
      </c>
      <c r="S10">
        <v>8.8221088274891939E-3</v>
      </c>
      <c r="X10" t="s">
        <v>33</v>
      </c>
      <c r="Y10" s="6">
        <v>4100000</v>
      </c>
    </row>
    <row r="11" spans="1:25" x14ac:dyDescent="0.3">
      <c r="D11">
        <v>320.20323772778931</v>
      </c>
      <c r="E11">
        <v>56.405033678999999</v>
      </c>
      <c r="F11">
        <v>2064660.4339339077</v>
      </c>
      <c r="G11">
        <v>13.490952386694213</v>
      </c>
      <c r="H11">
        <v>94.402808172943651</v>
      </c>
      <c r="I11">
        <v>882.64191644820858</v>
      </c>
      <c r="J11">
        <v>1.8841110795594619E-4</v>
      </c>
      <c r="K11">
        <v>1.6846508287268482E-3</v>
      </c>
      <c r="L11">
        <v>14635.457256459156</v>
      </c>
      <c r="M11">
        <v>609128.53378748009</v>
      </c>
      <c r="N11">
        <v>2.2111950305976129</v>
      </c>
      <c r="O11">
        <v>8.4161761154751408E-3</v>
      </c>
      <c r="P11">
        <v>246.5411592549919</v>
      </c>
      <c r="Q11">
        <v>27911.465297811032</v>
      </c>
      <c r="R11">
        <v>833152.30411354359</v>
      </c>
      <c r="S11">
        <v>8.3886560455352522E-3</v>
      </c>
      <c r="X11" t="s">
        <v>35</v>
      </c>
      <c r="Y11" s="6">
        <v>527000000000000</v>
      </c>
    </row>
    <row r="12" spans="1:25" x14ac:dyDescent="0.3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 t="s">
        <v>36</v>
      </c>
      <c r="Y12" s="6">
        <v>12700000000000</v>
      </c>
    </row>
    <row r="13" spans="1:25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 t="s">
        <v>37</v>
      </c>
      <c r="Y13" s="6">
        <v>219000000</v>
      </c>
    </row>
    <row r="14" spans="1:25" x14ac:dyDescent="0.3">
      <c r="X14" t="s">
        <v>38</v>
      </c>
      <c r="Y14" s="6">
        <v>516000</v>
      </c>
    </row>
    <row r="15" spans="1:25" x14ac:dyDescent="0.3">
      <c r="C15" t="s">
        <v>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 t="s">
        <v>39</v>
      </c>
      <c r="Y15" s="6">
        <v>407000000000</v>
      </c>
    </row>
    <row r="16" spans="1:25" x14ac:dyDescent="0.3">
      <c r="C16" t="s">
        <v>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40</v>
      </c>
      <c r="Y16" s="6">
        <v>182000000000000</v>
      </c>
    </row>
    <row r="17" spans="1:25" x14ac:dyDescent="0.3">
      <c r="C17" t="s">
        <v>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5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50</v>
      </c>
      <c r="Y18" s="6">
        <v>539000000</v>
      </c>
    </row>
    <row r="19" spans="1:25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 t="s">
        <v>51</v>
      </c>
      <c r="Y19" s="6">
        <v>224000000000000</v>
      </c>
    </row>
    <row r="20" spans="1:25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5" ht="15" thickBot="1" x14ac:dyDescent="0.35"/>
    <row r="22" spans="1:25" ht="15" thickBot="1" x14ac:dyDescent="0.35">
      <c r="C22" s="1" t="s">
        <v>34</v>
      </c>
      <c r="D22" s="9">
        <v>1000000000000</v>
      </c>
      <c r="E22" s="10">
        <v>6810000000000</v>
      </c>
      <c r="F22" s="10">
        <v>131000000000000</v>
      </c>
      <c r="G22" s="10">
        <v>5810000000</v>
      </c>
      <c r="H22" s="10">
        <v>201000000000</v>
      </c>
      <c r="I22" s="10">
        <v>6130000000000</v>
      </c>
      <c r="J22" s="10">
        <v>962000</v>
      </c>
      <c r="K22" s="10">
        <v>4100000</v>
      </c>
      <c r="L22" s="10">
        <v>527000000000000</v>
      </c>
      <c r="M22" s="10">
        <v>12700000000000</v>
      </c>
      <c r="N22" s="10">
        <v>219000000</v>
      </c>
      <c r="O22" s="10">
        <v>516000</v>
      </c>
      <c r="P22" s="10">
        <v>407000000000</v>
      </c>
      <c r="Q22" s="10">
        <v>182000000000000</v>
      </c>
      <c r="R22" s="10">
        <v>224000000000000</v>
      </c>
      <c r="S22" s="11">
        <v>539000000</v>
      </c>
    </row>
    <row r="23" spans="1:25" x14ac:dyDescent="0.3">
      <c r="A23" t="s">
        <v>52</v>
      </c>
      <c r="B23" t="s">
        <v>52</v>
      </c>
      <c r="C23">
        <v>1</v>
      </c>
      <c r="D23" s="2">
        <f>(D7*1000000)/($D$22*$J$4)</f>
        <v>0.51344193822310658</v>
      </c>
      <c r="E23" s="2">
        <f>(E7*1000000000)/($E$22*$J$4)</f>
        <v>10.205110425505854</v>
      </c>
      <c r="F23" s="2">
        <f>(F7*1000000)/($F$22*$J$4)</f>
        <v>29.044173404979357</v>
      </c>
      <c r="G23" s="2">
        <f>(G7*1000000)/($G$22*$J$4)</f>
        <v>4.9907457195589844</v>
      </c>
      <c r="H23" s="2">
        <f>(H7*1000000)/($H$22*$J$4)</f>
        <v>0.5391023341069574</v>
      </c>
      <c r="I23" s="2">
        <f>(I7*1000000)/($I$22*$J$4)</f>
        <v>0.17348001015395495</v>
      </c>
      <c r="J23" s="2">
        <f>(J7*1000000)/($J$22*$J$4)</f>
        <v>0.29142697850546184</v>
      </c>
      <c r="K23" s="2">
        <f>(K7*1000000)/($K$22*$J$4)</f>
        <v>0.93789729210585593</v>
      </c>
      <c r="L23" s="2">
        <f>(L7*1000000)/($L$22*$J$4)</f>
        <v>2.6772928522421389E-2</v>
      </c>
      <c r="M23" s="2">
        <f>(M7*1000000)/($M$22*$J$4)</f>
        <v>73.625588698061705</v>
      </c>
      <c r="N23" s="2">
        <f>(N7*1000000)/($N$22*$J$4)</f>
        <v>30.48281997905837</v>
      </c>
      <c r="O23" s="2">
        <f>(O7*1000000)/($O$22*$J$4)</f>
        <v>17.845150111964674</v>
      </c>
      <c r="P23" s="2">
        <f>(P7*1000000)/($P$22*$J$4)</f>
        <v>0.72665131651394232</v>
      </c>
      <c r="Q23" s="2">
        <f>(Q7*1000000)/($Q$22*$J$4)</f>
        <v>0.18359395561633499</v>
      </c>
      <c r="R23" s="2">
        <f>(R7*1000000)/($R$22*$J$4)</f>
        <v>3.8883702743229875</v>
      </c>
      <c r="S23" s="2">
        <f>(S7*1000000)/($S$22*$J$4)</f>
        <v>1.6980571993252157E-2</v>
      </c>
    </row>
    <row r="24" spans="1:25" x14ac:dyDescent="0.3">
      <c r="B24" s="13"/>
      <c r="C24">
        <v>2</v>
      </c>
      <c r="D24" s="2">
        <f t="shared" ref="D24:D29" si="0">(D8*1000000)/($D$22*$J$4)</f>
        <v>0.28663002692373563</v>
      </c>
      <c r="E24" s="2">
        <f t="shared" ref="E24:E29" si="1">(E8*1000000000)/($E$22*$J$4)</f>
        <v>8.3717036885661713</v>
      </c>
      <c r="F24" s="2">
        <f t="shared" ref="F24:F29" si="2">(F8*1000000)/($F$22*$J$4)</f>
        <v>14.348293194554758</v>
      </c>
      <c r="G24" s="2">
        <f t="shared" ref="G24:G29" si="3">(G8*1000000)/($G$22*$J$4)</f>
        <v>2.267108245691158</v>
      </c>
      <c r="H24" s="2">
        <f t="shared" ref="H24:H29" si="4">(H8*1000000)/($H$22*$J$4)</f>
        <v>0.3889738726877342</v>
      </c>
      <c r="I24" s="2">
        <f t="shared" ref="I24:I29" si="5">(I8*1000000)/($I$22*$J$4)</f>
        <v>0.12373674694439971</v>
      </c>
      <c r="J24" s="2">
        <f t="shared" ref="J24:J29" si="6">(J8*1000000)/($J$22*$J$4)</f>
        <v>0.1818258153355089</v>
      </c>
      <c r="K24" s="2">
        <f t="shared" ref="K24:K29" si="7">(K8*1000000)/($K$22*$J$4)</f>
        <v>0.40298618789392487</v>
      </c>
      <c r="L24" s="2">
        <f t="shared" ref="L24:L29" si="8">(L8*1000000)/($L$22*$J$4)</f>
        <v>2.1908409953481676E-2</v>
      </c>
      <c r="M24" s="2">
        <f t="shared" ref="M24:M29" si="9">(M8*1000000)/($M$22*$J$4)</f>
        <v>37.564291410796358</v>
      </c>
      <c r="N24" s="2">
        <f t="shared" ref="N24:N29" si="10">(N8*1000000)/($N$22*$J$4)</f>
        <v>10.896168813023337</v>
      </c>
      <c r="O24" s="2">
        <f t="shared" ref="O24:O29" si="11">(O8*1000000)/($O$22*$J$4)</f>
        <v>14.237293980657892</v>
      </c>
      <c r="P24" s="2">
        <f t="shared" ref="P24:P29" si="12">(P8*1000000)/($P$22*$J$4)</f>
        <v>0.52711638544203132</v>
      </c>
      <c r="Q24" s="2">
        <f t="shared" ref="Q24:Q29" si="13">(Q8*1000000)/($Q$22*$J$4)</f>
        <v>0.13989910196544714</v>
      </c>
      <c r="R24" s="2">
        <f t="shared" ref="R24:R29" si="14">(R8*1000000)/($R$22*$J$4)</f>
        <v>2.6815543543486613</v>
      </c>
      <c r="S24" s="2">
        <f t="shared" ref="S24:S29" si="15">(S8*1000000)/($S$22*$J$4)</f>
        <v>1.1955886461690587E-2</v>
      </c>
    </row>
    <row r="25" spans="1:25" x14ac:dyDescent="0.3">
      <c r="C25">
        <v>3</v>
      </c>
      <c r="D25" s="2">
        <f t="shared" si="0"/>
        <v>0.58772332438087915</v>
      </c>
      <c r="E25" s="2">
        <f t="shared" si="1"/>
        <v>2.2424649719007457</v>
      </c>
      <c r="F25" s="2">
        <f t="shared" si="2"/>
        <v>46.292309231743793</v>
      </c>
      <c r="G25" s="2">
        <f t="shared" si="3"/>
        <v>6.1611223190854307</v>
      </c>
      <c r="H25" s="2">
        <f t="shared" si="4"/>
        <v>0.57655377852745571</v>
      </c>
      <c r="I25" s="2">
        <f t="shared" si="5"/>
        <v>0.14741442271961636</v>
      </c>
      <c r="J25" s="2">
        <f t="shared" si="6"/>
        <v>0.24318416350517472</v>
      </c>
      <c r="K25" s="2">
        <f t="shared" si="7"/>
        <v>1.1753106774743523</v>
      </c>
      <c r="L25" s="2">
        <f t="shared" si="8"/>
        <v>1.2853236104666963E-2</v>
      </c>
      <c r="M25" s="2">
        <f t="shared" si="9"/>
        <v>79.412734247268986</v>
      </c>
      <c r="N25" s="2">
        <f t="shared" si="10"/>
        <v>42.928444782330949</v>
      </c>
      <c r="O25" s="2">
        <f t="shared" si="11"/>
        <v>18.038862364689418</v>
      </c>
      <c r="P25" s="2">
        <f t="shared" si="12"/>
        <v>0.67204298412449259</v>
      </c>
      <c r="Q25" s="2">
        <f t="shared" si="13"/>
        <v>0.35439969733825682</v>
      </c>
      <c r="R25" s="2">
        <f t="shared" si="14"/>
        <v>3.1765203038711718</v>
      </c>
      <c r="S25" s="2">
        <f t="shared" si="15"/>
        <v>3.3862547516102813E-2</v>
      </c>
    </row>
    <row r="26" spans="1:25" x14ac:dyDescent="0.3">
      <c r="C26" t="s">
        <v>65</v>
      </c>
      <c r="D26" s="2">
        <f t="shared" si="0"/>
        <v>0.32998060221656239</v>
      </c>
      <c r="E26" s="2">
        <f t="shared" si="1"/>
        <v>6.5954857113019294</v>
      </c>
      <c r="F26" s="2">
        <f t="shared" si="2"/>
        <v>16.687442453721438</v>
      </c>
      <c r="G26" s="2">
        <f t="shared" si="3"/>
        <v>2.3105528976040572</v>
      </c>
      <c r="H26" s="2">
        <f t="shared" si="4"/>
        <v>0.46566825644075593</v>
      </c>
      <c r="I26" s="2">
        <f t="shared" si="5"/>
        <v>0.14223271910394775</v>
      </c>
      <c r="J26" s="2">
        <f t="shared" si="6"/>
        <v>0.18659332293386005</v>
      </c>
      <c r="K26" s="2">
        <f t="shared" si="7"/>
        <v>0.41585169394187599</v>
      </c>
      <c r="L26" s="2">
        <f t="shared" si="8"/>
        <v>2.9019821142261669E-2</v>
      </c>
      <c r="M26" s="2">
        <f t="shared" si="9"/>
        <v>57.248472891322265</v>
      </c>
      <c r="N26" s="2">
        <f t="shared" si="10"/>
        <v>10.501893899036354</v>
      </c>
      <c r="O26" s="2">
        <f t="shared" si="11"/>
        <v>15.169530256171244</v>
      </c>
      <c r="P26" s="2">
        <f t="shared" si="12"/>
        <v>0.59511809661037862</v>
      </c>
      <c r="Q26" s="2">
        <f t="shared" si="13"/>
        <v>0.44019064091563159</v>
      </c>
      <c r="R26" s="2">
        <f t="shared" si="14"/>
        <v>3.5608507425010347</v>
      </c>
      <c r="S26" s="2">
        <f t="shared" si="15"/>
        <v>1.4703052352345123E-2</v>
      </c>
    </row>
    <row r="27" spans="1:25" x14ac:dyDescent="0.3">
      <c r="D27" s="2">
        <f t="shared" si="0"/>
        <v>0.28764019660292939</v>
      </c>
      <c r="E27" s="2">
        <f t="shared" si="1"/>
        <v>7.4403713008959897</v>
      </c>
      <c r="F27" s="2">
        <f t="shared" si="2"/>
        <v>14.157976840276504</v>
      </c>
      <c r="G27" s="2">
        <f t="shared" si="3"/>
        <v>2.0858848755646116</v>
      </c>
      <c r="H27" s="2">
        <f t="shared" si="4"/>
        <v>0.4219030974927071</v>
      </c>
      <c r="I27" s="2">
        <f t="shared" si="5"/>
        <v>0.12934448965010936</v>
      </c>
      <c r="J27" s="2">
        <f t="shared" si="6"/>
        <v>0.1759362331594691</v>
      </c>
      <c r="K27" s="2">
        <f t="shared" si="7"/>
        <v>0.3691049769430465</v>
      </c>
      <c r="L27" s="2">
        <f t="shared" si="8"/>
        <v>2.4947069584547493E-2</v>
      </c>
      <c r="M27" s="2">
        <f t="shared" si="9"/>
        <v>43.085295997246021</v>
      </c>
      <c r="N27" s="2">
        <f t="shared" si="10"/>
        <v>9.0699896773990769</v>
      </c>
      <c r="O27" s="2">
        <f t="shared" si="11"/>
        <v>14.651732167920851</v>
      </c>
      <c r="P27" s="2">
        <f t="shared" si="12"/>
        <v>0.54415031193580854</v>
      </c>
      <c r="Q27" s="2">
        <f t="shared" si="13"/>
        <v>0.13776379780070633</v>
      </c>
      <c r="R27" s="2">
        <f t="shared" si="14"/>
        <v>3.3411828176466258</v>
      </c>
      <c r="S27" s="2">
        <f t="shared" si="15"/>
        <v>1.398065376602523E-2</v>
      </c>
    </row>
    <row r="28" spans="1:25" x14ac:dyDescent="0.3">
      <c r="D28" s="2">
        <f t="shared" si="0"/>
        <v>0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2">
        <f t="shared" si="4"/>
        <v>0</v>
      </c>
      <c r="I28" s="2">
        <f t="shared" si="5"/>
        <v>0</v>
      </c>
      <c r="J28" s="2">
        <f t="shared" si="6"/>
        <v>0</v>
      </c>
      <c r="K28" s="2">
        <f t="shared" si="7"/>
        <v>0</v>
      </c>
      <c r="L28" s="2">
        <f t="shared" si="8"/>
        <v>0</v>
      </c>
      <c r="M28" s="2">
        <f t="shared" si="9"/>
        <v>0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2">
        <f t="shared" si="13"/>
        <v>0</v>
      </c>
      <c r="R28" s="2">
        <f t="shared" si="14"/>
        <v>0</v>
      </c>
      <c r="S28" s="2">
        <f t="shared" si="15"/>
        <v>0</v>
      </c>
    </row>
    <row r="29" spans="1:25" x14ac:dyDescent="0.3"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  <c r="R29" s="2">
        <f t="shared" si="14"/>
        <v>0</v>
      </c>
      <c r="S29" s="2">
        <f t="shared" si="15"/>
        <v>0</v>
      </c>
    </row>
    <row r="30" spans="1:25" x14ac:dyDescent="0.3">
      <c r="B30" t="s">
        <v>24</v>
      </c>
      <c r="C30">
        <v>1</v>
      </c>
      <c r="D30" s="14">
        <f>(D7*1000000)/($D$22*$L$4)</f>
        <v>6.5229730516394663E-2</v>
      </c>
      <c r="E30" s="14">
        <f>(E7*1000000000)/($E$22*$L$4)</f>
        <v>1.2964983056303034</v>
      </c>
      <c r="F30" s="14">
        <f>(F7*1000000)/($F$22*$L$4)</f>
        <v>3.6898886967332269</v>
      </c>
      <c r="G30" s="14">
        <f>(G7*1000000)/($G$22*$L$4)</f>
        <v>0.63404442474900302</v>
      </c>
      <c r="H30" s="14">
        <f>(H7*1000000)/($H$22*$L$4)</f>
        <v>6.8489730496607171E-2</v>
      </c>
      <c r="I30" s="14">
        <f>(I7*1000000)/($I$22*$L$4)</f>
        <v>2.2039598774276036E-2</v>
      </c>
      <c r="J30" s="14">
        <f>(J7*1000000)/($J$22*$L$4)</f>
        <v>3.7024056388744203E-2</v>
      </c>
      <c r="K30" s="14">
        <f>(K7*1000000)/($K$22*$L$4)</f>
        <v>0.1191542471731968</v>
      </c>
      <c r="L30" s="14">
        <f>(L7*1000000)/($L$22*$L$4)</f>
        <v>3.4013406047352954E-3</v>
      </c>
      <c r="M30" s="14">
        <f>(M7*1000000)/($M$22*$L$4)</f>
        <v>9.3536911427726182</v>
      </c>
      <c r="N30" s="14">
        <f>(N7*1000000)/($N$22*$L$4)</f>
        <v>3.8726601482828871</v>
      </c>
      <c r="O30" s="14">
        <f>(O7*1000000)/($O$22*$L$4)</f>
        <v>2.2671196997590344</v>
      </c>
      <c r="P30" s="14">
        <f>(P7*1000000)/($P$22*$L$4)</f>
        <v>9.2316708135733547E-2</v>
      </c>
      <c r="Q30" s="14">
        <f>(Q7*1000000)/($Q$22*$L$4)</f>
        <v>2.3324515116037524E-2</v>
      </c>
      <c r="R30" s="14">
        <f>(R7*1000000)/($R$22*$L$4)</f>
        <v>0.49399421095172547</v>
      </c>
      <c r="S30" s="14">
        <f>(S7*1000000)/($S$22*$L$4)</f>
        <v>2.157280215494928E-3</v>
      </c>
    </row>
    <row r="31" spans="1:25" x14ac:dyDescent="0.3">
      <c r="C31">
        <v>2</v>
      </c>
      <c r="D31" s="2">
        <f t="shared" ref="D31:D36" si="16">(D8*1000000)/($D$22*$L$4)</f>
        <v>3.6414632351317353E-2</v>
      </c>
      <c r="E31" s="2">
        <f t="shared" ref="E31:E36" si="17">(E8*1000000000)/($E$22*$L$4)</f>
        <v>1.0635749340190985</v>
      </c>
      <c r="F31" s="2">
        <f t="shared" ref="F31:F36" si="18">(F8*1000000)/($F$22*$L$4)</f>
        <v>1.8228649215723658</v>
      </c>
      <c r="G31" s="2">
        <f t="shared" ref="G31:G36" si="19">(G8*1000000)/($G$22*$L$4)</f>
        <v>0.28802255699975721</v>
      </c>
      <c r="H31" s="2">
        <f t="shared" ref="H31:H36" si="20">(H8*1000000)/($H$22*$L$4)</f>
        <v>4.9416806467246742E-2</v>
      </c>
      <c r="I31" s="2">
        <f t="shared" ref="I31:I36" si="21">(I8*1000000)/($I$22*$L$4)</f>
        <v>1.5720014391678451E-2</v>
      </c>
      <c r="J31" s="2">
        <f t="shared" ref="J31:J36" si="22">(J8*1000000)/($J$22*$L$4)</f>
        <v>2.309988345771874E-2</v>
      </c>
      <c r="K31" s="2">
        <f t="shared" ref="K31:K36" si="23">(K8*1000000)/($K$22*$L$4)</f>
        <v>5.1196987392813094E-2</v>
      </c>
      <c r="L31" s="2">
        <f t="shared" ref="L31:L36" si="24">(L8*1000000)/($L$22*$L$4)</f>
        <v>2.7833325852850929E-3</v>
      </c>
      <c r="M31" s="2">
        <f t="shared" ref="M31:M36" si="25">(M8*1000000)/($M$22*$L$4)</f>
        <v>4.772318783006833</v>
      </c>
      <c r="N31" s="2">
        <f t="shared" ref="N31:N36" si="26">(N8*1000000)/($N$22*$L$4)</f>
        <v>1.3842931447991911</v>
      </c>
      <c r="O31" s="2">
        <f t="shared" ref="O31:O36" si="27">(O8*1000000)/($O$22*$L$4)</f>
        <v>1.8087631346496189</v>
      </c>
      <c r="P31" s="2">
        <f t="shared" ref="P31:P36" si="28">(P8*1000000)/($P$22*$L$4)</f>
        <v>6.6966987332886987E-2</v>
      </c>
      <c r="Q31" s="2">
        <f t="shared" ref="Q31:Q36" si="29">(Q8*1000000)/($Q$22*$L$4)</f>
        <v>1.7773345029572528E-2</v>
      </c>
      <c r="R31" s="2">
        <f t="shared" ref="R31:R36" si="30">(R8*1000000)/($R$22*$L$4)</f>
        <v>0.34067545885435824</v>
      </c>
      <c r="S31" s="2">
        <f t="shared" ref="S31:S36" si="31">(S8*1000000)/($S$22*$L$4)</f>
        <v>1.5189239404160369E-3</v>
      </c>
    </row>
    <row r="32" spans="1:25" x14ac:dyDescent="0.3">
      <c r="C32">
        <v>3</v>
      </c>
      <c r="D32" s="2">
        <f t="shared" si="16"/>
        <v>7.4666736808136847E-2</v>
      </c>
      <c r="E32" s="2">
        <f t="shared" si="17"/>
        <v>0.28489177630437146</v>
      </c>
      <c r="F32" s="2">
        <f t="shared" si="18"/>
        <v>5.8811612986240549</v>
      </c>
      <c r="G32" s="2">
        <f t="shared" si="19"/>
        <v>0.78273377890267737</v>
      </c>
      <c r="H32" s="2">
        <f t="shared" si="20"/>
        <v>7.324771274373966E-2</v>
      </c>
      <c r="I32" s="2">
        <f t="shared" si="21"/>
        <v>1.8728121628529878E-2</v>
      </c>
      <c r="J32" s="2">
        <f t="shared" si="22"/>
        <v>3.0895094986192008E-2</v>
      </c>
      <c r="K32" s="2">
        <f t="shared" si="23"/>
        <v>0.14931619927661582</v>
      </c>
      <c r="L32" s="2">
        <f t="shared" si="24"/>
        <v>1.6329268510331611E-3</v>
      </c>
      <c r="M32" s="2">
        <f>(M9*1000000)/($M$22*$L$4)</f>
        <v>10.088913407514676</v>
      </c>
      <c r="N32" s="2">
        <f t="shared" si="26"/>
        <v>5.453802418887328</v>
      </c>
      <c r="O32" s="2">
        <f t="shared" si="27"/>
        <v>2.291729684067461</v>
      </c>
      <c r="P32" s="2">
        <f t="shared" si="28"/>
        <v>8.5379045781853763E-2</v>
      </c>
      <c r="Q32" s="2">
        <f t="shared" si="29"/>
        <v>4.5024364064357156E-2</v>
      </c>
      <c r="R32" s="2">
        <f t="shared" si="30"/>
        <v>0.40355792539746965</v>
      </c>
      <c r="S32" s="2">
        <f t="shared" si="31"/>
        <v>4.302034338523753E-3</v>
      </c>
    </row>
    <row r="33" spans="3:19" x14ac:dyDescent="0.3">
      <c r="C33" t="s">
        <v>65</v>
      </c>
      <c r="D33" s="2">
        <f t="shared" si="16"/>
        <v>4.1922063929399747E-2</v>
      </c>
      <c r="E33" s="2">
        <f t="shared" si="17"/>
        <v>0.83791705263081118</v>
      </c>
      <c r="F33" s="2">
        <f t="shared" si="18"/>
        <v>2.1200398589004599</v>
      </c>
      <c r="G33" s="2">
        <f t="shared" si="19"/>
        <v>0.29354194045032678</v>
      </c>
      <c r="H33" s="2">
        <f t="shared" si="20"/>
        <v>5.9160369686184086E-2</v>
      </c>
      <c r="I33" s="2">
        <f t="shared" si="21"/>
        <v>1.8069817144023548E-2</v>
      </c>
      <c r="J33" s="2">
        <f t="shared" si="22"/>
        <v>2.3705566812980961E-2</v>
      </c>
      <c r="K33" s="2">
        <f t="shared" si="23"/>
        <v>5.2831473066829532E-2</v>
      </c>
      <c r="L33" s="2">
        <f t="shared" si="24"/>
        <v>3.6867948872558848E-3</v>
      </c>
      <c r="M33" s="2">
        <f t="shared" si="25"/>
        <v>7.2730764302182997</v>
      </c>
      <c r="N33" s="2">
        <f t="shared" si="26"/>
        <v>1.3342028727077633</v>
      </c>
      <c r="O33" s="2">
        <f t="shared" si="27"/>
        <v>1.9271981834884222</v>
      </c>
      <c r="P33" s="2">
        <f t="shared" si="28"/>
        <v>7.5606198437293382E-2</v>
      </c>
      <c r="Q33" s="2">
        <f t="shared" si="29"/>
        <v>5.5923590858463886E-2</v>
      </c>
      <c r="R33" s="2">
        <f t="shared" si="30"/>
        <v>0.45238481131145225</v>
      </c>
      <c r="S33" s="2">
        <f t="shared" si="31"/>
        <v>1.8679349529394432E-3</v>
      </c>
    </row>
    <row r="34" spans="3:19" x14ac:dyDescent="0.3">
      <c r="D34" s="2">
        <f t="shared" si="16"/>
        <v>3.6542968373453916E-2</v>
      </c>
      <c r="E34" s="2">
        <f>(E11*1000000000)/($E$22*$L$4)</f>
        <v>0.94525471873018241</v>
      </c>
      <c r="F34" s="2">
        <f t="shared" si="18"/>
        <v>1.7986863658716064</v>
      </c>
      <c r="G34" s="2">
        <f t="shared" si="19"/>
        <v>0.26499921060632176</v>
      </c>
      <c r="H34" s="2">
        <f t="shared" si="20"/>
        <v>5.3600267731777881E-2</v>
      </c>
      <c r="I34" s="2">
        <f t="shared" si="21"/>
        <v>1.6432444597057918E-2</v>
      </c>
      <c r="J34" s="2">
        <f t="shared" si="22"/>
        <v>2.2351647231580351E-2</v>
      </c>
      <c r="K34" s="2">
        <f t="shared" si="23"/>
        <v>4.6892581976412197E-2</v>
      </c>
      <c r="L34" s="2">
        <f t="shared" si="24"/>
        <v>3.1693761358984863E-3</v>
      </c>
      <c r="M34" s="2">
        <f t="shared" si="25"/>
        <v>5.473729428580941</v>
      </c>
      <c r="N34" s="2">
        <f t="shared" si="26"/>
        <v>1.1522879967513291</v>
      </c>
      <c r="O34" s="2">
        <f t="shared" si="27"/>
        <v>1.8614150301383725</v>
      </c>
      <c r="P34" s="2">
        <f t="shared" si="28"/>
        <v>6.913104591888887E-2</v>
      </c>
      <c r="Q34" s="2">
        <f t="shared" si="29"/>
        <v>1.7502067393548853E-2</v>
      </c>
      <c r="R34" s="2">
        <f t="shared" si="30"/>
        <v>0.42447731394001159</v>
      </c>
      <c r="S34" s="2">
        <f t="shared" si="31"/>
        <v>1.7761585287654692E-3</v>
      </c>
    </row>
    <row r="35" spans="3:19" x14ac:dyDescent="0.3">
      <c r="D35" s="2">
        <f t="shared" si="16"/>
        <v>0</v>
      </c>
      <c r="E35" s="2">
        <f>(E12*1000000000)/($E$22*$L$4)</f>
        <v>0</v>
      </c>
      <c r="F35" s="2">
        <f t="shared" si="18"/>
        <v>0</v>
      </c>
      <c r="G35" s="2">
        <f t="shared" si="19"/>
        <v>0</v>
      </c>
      <c r="H35" s="2">
        <f t="shared" si="20"/>
        <v>0</v>
      </c>
      <c r="I35" s="2">
        <f t="shared" si="21"/>
        <v>0</v>
      </c>
      <c r="J35" s="2">
        <f t="shared" si="22"/>
        <v>0</v>
      </c>
      <c r="K35" s="2">
        <f t="shared" si="23"/>
        <v>0</v>
      </c>
      <c r="L35" s="2">
        <f t="shared" si="24"/>
        <v>0</v>
      </c>
      <c r="M35" s="2">
        <f t="shared" si="25"/>
        <v>0</v>
      </c>
      <c r="N35" s="2">
        <f t="shared" si="26"/>
        <v>0</v>
      </c>
      <c r="O35" s="2">
        <f t="shared" si="27"/>
        <v>0</v>
      </c>
      <c r="P35" s="2">
        <f t="shared" si="28"/>
        <v>0</v>
      </c>
      <c r="Q35" s="2">
        <f t="shared" si="29"/>
        <v>0</v>
      </c>
      <c r="R35" s="2">
        <f t="shared" si="30"/>
        <v>0</v>
      </c>
      <c r="S35" s="2">
        <f t="shared" si="31"/>
        <v>0</v>
      </c>
    </row>
    <row r="36" spans="3:19" x14ac:dyDescent="0.3">
      <c r="D36" s="2">
        <f t="shared" si="16"/>
        <v>0</v>
      </c>
      <c r="E36" s="2">
        <f t="shared" si="17"/>
        <v>0</v>
      </c>
      <c r="F36" s="2">
        <f t="shared" si="18"/>
        <v>0</v>
      </c>
      <c r="G36" s="2">
        <f t="shared" si="19"/>
        <v>0</v>
      </c>
      <c r="H36" s="2">
        <f t="shared" si="20"/>
        <v>0</v>
      </c>
      <c r="I36" s="2">
        <f t="shared" si="21"/>
        <v>0</v>
      </c>
      <c r="J36" s="2">
        <f t="shared" si="22"/>
        <v>0</v>
      </c>
      <c r="K36" s="2">
        <f t="shared" si="23"/>
        <v>0</v>
      </c>
      <c r="L36" s="2">
        <f t="shared" si="24"/>
        <v>0</v>
      </c>
      <c r="M36" s="2">
        <f t="shared" si="25"/>
        <v>0</v>
      </c>
      <c r="N36" s="2">
        <f t="shared" si="26"/>
        <v>0</v>
      </c>
      <c r="O36" s="2">
        <f t="shared" si="27"/>
        <v>0</v>
      </c>
      <c r="P36" s="2">
        <f t="shared" si="28"/>
        <v>0</v>
      </c>
      <c r="Q36" s="2">
        <f t="shared" si="29"/>
        <v>0</v>
      </c>
      <c r="R36" s="2">
        <f t="shared" si="30"/>
        <v>0</v>
      </c>
      <c r="S36" s="2">
        <f t="shared" si="31"/>
        <v>0</v>
      </c>
    </row>
    <row r="37" spans="3:19" x14ac:dyDescent="0.3">
      <c r="C37" t="s">
        <v>55</v>
      </c>
      <c r="D37" s="2">
        <f t="shared" ref="D37:D42" si="32">(D15*1000000)/($D$22*$L$4)</f>
        <v>0</v>
      </c>
      <c r="E37" s="2">
        <f t="shared" ref="E37:E42" si="33">(E15*1000000000)/($E$22*$L$4)</f>
        <v>0</v>
      </c>
      <c r="F37" s="2">
        <f t="shared" ref="F37:F42" si="34">(F15*1000000)/($F$22*$L$4)</f>
        <v>0</v>
      </c>
      <c r="G37" s="2">
        <f t="shared" ref="G37:G42" si="35">(G15*1000000)/($G$22*$L$4)</f>
        <v>0</v>
      </c>
      <c r="H37" s="2">
        <f t="shared" ref="H37:H42" si="36">(H15*1000000)/($H$22*$L$4)</f>
        <v>0</v>
      </c>
      <c r="I37" s="2">
        <f t="shared" ref="I37:I42" si="37">(I15*1000000)/($I$22*$L$4)</f>
        <v>0</v>
      </c>
      <c r="J37" s="2">
        <f t="shared" ref="J37:J42" si="38">(J15*1000000)/($J$22*$L$4)</f>
        <v>0</v>
      </c>
      <c r="K37" s="2">
        <f t="shared" ref="K37:K42" si="39">(K15*1000000)/($K$22*$L$4)</f>
        <v>0</v>
      </c>
      <c r="L37" s="2">
        <f t="shared" ref="L37:L42" si="40">(L15*1000000)/($L$22*$L$4)</f>
        <v>0</v>
      </c>
      <c r="M37" s="2">
        <f t="shared" ref="M37:M42" si="41">(M15*1000000)/($M$22*$L$4)</f>
        <v>0</v>
      </c>
      <c r="N37" s="2">
        <f t="shared" ref="N37:N42" si="42">(N15*1000000)/($N$22*$L$4)</f>
        <v>0</v>
      </c>
      <c r="O37" s="2">
        <f t="shared" ref="O37:O42" si="43">(O15*1000000)/($O$22*$L$4)</f>
        <v>0</v>
      </c>
      <c r="P37" s="2">
        <f t="shared" ref="P37:P42" si="44">(P15*1000000)/($P$22*$L$4)</f>
        <v>0</v>
      </c>
      <c r="Q37" s="2">
        <f t="shared" ref="Q37:Q42" si="45">(Q15*1000000)/($Q$22*$L$4)</f>
        <v>0</v>
      </c>
      <c r="R37" s="2">
        <f t="shared" ref="R37:R42" si="46">(R15*1000000)/($R$22*$L$4)</f>
        <v>0</v>
      </c>
      <c r="S37" s="2">
        <f t="shared" ref="S37:S42" si="47">(S15*1000000)/($S$22*$L$4)</f>
        <v>0</v>
      </c>
    </row>
    <row r="38" spans="3:19" x14ac:dyDescent="0.3">
      <c r="C38" t="s">
        <v>56</v>
      </c>
      <c r="D38" s="2">
        <f t="shared" si="32"/>
        <v>0</v>
      </c>
      <c r="E38" s="2">
        <f t="shared" si="33"/>
        <v>0</v>
      </c>
      <c r="F38" s="2">
        <f t="shared" si="34"/>
        <v>0</v>
      </c>
      <c r="G38" s="2">
        <f t="shared" si="35"/>
        <v>0</v>
      </c>
      <c r="H38" s="2">
        <f t="shared" si="36"/>
        <v>0</v>
      </c>
      <c r="I38" s="2">
        <f t="shared" si="37"/>
        <v>0</v>
      </c>
      <c r="J38" s="2">
        <f t="shared" si="38"/>
        <v>0</v>
      </c>
      <c r="K38" s="2">
        <f t="shared" si="39"/>
        <v>0</v>
      </c>
      <c r="L38" s="2">
        <f t="shared" si="40"/>
        <v>0</v>
      </c>
      <c r="M38" s="2">
        <f t="shared" si="41"/>
        <v>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</row>
    <row r="39" spans="3:19" x14ac:dyDescent="0.3">
      <c r="C39" t="s">
        <v>57</v>
      </c>
      <c r="D39" s="2">
        <f t="shared" si="32"/>
        <v>0</v>
      </c>
      <c r="E39" s="2">
        <f t="shared" si="33"/>
        <v>0</v>
      </c>
      <c r="F39" s="2">
        <f t="shared" si="34"/>
        <v>0</v>
      </c>
      <c r="G39" s="2">
        <f t="shared" si="35"/>
        <v>0</v>
      </c>
      <c r="H39" s="2">
        <f t="shared" si="36"/>
        <v>0</v>
      </c>
      <c r="I39" s="2">
        <f t="shared" si="37"/>
        <v>0</v>
      </c>
      <c r="J39" s="2">
        <f t="shared" si="38"/>
        <v>0</v>
      </c>
      <c r="K39" s="2">
        <f t="shared" si="39"/>
        <v>0</v>
      </c>
      <c r="L39" s="2">
        <f t="shared" si="40"/>
        <v>0</v>
      </c>
      <c r="M39" s="2">
        <f t="shared" si="41"/>
        <v>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</row>
    <row r="40" spans="3:19" x14ac:dyDescent="0.3">
      <c r="D40" s="2">
        <f t="shared" si="32"/>
        <v>0</v>
      </c>
      <c r="E40" s="2">
        <f t="shared" si="33"/>
        <v>0</v>
      </c>
      <c r="F40" s="2">
        <f t="shared" si="34"/>
        <v>0</v>
      </c>
      <c r="G40" s="2">
        <f t="shared" si="35"/>
        <v>0</v>
      </c>
      <c r="H40" s="2">
        <f t="shared" si="36"/>
        <v>0</v>
      </c>
      <c r="I40" s="2">
        <f t="shared" si="37"/>
        <v>0</v>
      </c>
      <c r="J40" s="2">
        <f t="shared" si="38"/>
        <v>0</v>
      </c>
      <c r="K40" s="2">
        <f t="shared" si="39"/>
        <v>0</v>
      </c>
      <c r="L40" s="2">
        <f t="shared" si="40"/>
        <v>0</v>
      </c>
      <c r="M40" s="2">
        <f t="shared" si="41"/>
        <v>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</row>
    <row r="41" spans="3:19" x14ac:dyDescent="0.3">
      <c r="D41" s="2">
        <f t="shared" si="32"/>
        <v>0</v>
      </c>
      <c r="E41" s="2">
        <f t="shared" si="33"/>
        <v>0</v>
      </c>
      <c r="F41" s="2">
        <f t="shared" si="34"/>
        <v>0</v>
      </c>
      <c r="G41" s="2">
        <f t="shared" si="35"/>
        <v>0</v>
      </c>
      <c r="H41" s="2">
        <f t="shared" si="36"/>
        <v>0</v>
      </c>
      <c r="I41" s="2">
        <f t="shared" si="37"/>
        <v>0</v>
      </c>
      <c r="J41" s="2">
        <f t="shared" si="38"/>
        <v>0</v>
      </c>
      <c r="K41" s="2">
        <f t="shared" si="39"/>
        <v>0</v>
      </c>
      <c r="L41" s="2">
        <f t="shared" si="40"/>
        <v>0</v>
      </c>
      <c r="M41" s="2">
        <f t="shared" si="41"/>
        <v>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</row>
    <row r="42" spans="3:19" x14ac:dyDescent="0.3">
      <c r="D42" s="2">
        <f t="shared" si="32"/>
        <v>0</v>
      </c>
      <c r="E42" s="2">
        <f t="shared" si="33"/>
        <v>0</v>
      </c>
      <c r="F42" s="2">
        <f t="shared" si="34"/>
        <v>0</v>
      </c>
      <c r="G42" s="2">
        <f t="shared" si="35"/>
        <v>0</v>
      </c>
      <c r="H42" s="2">
        <f t="shared" si="36"/>
        <v>0</v>
      </c>
      <c r="I42" s="2">
        <f t="shared" si="37"/>
        <v>0</v>
      </c>
      <c r="J42" s="2">
        <f t="shared" si="38"/>
        <v>0</v>
      </c>
      <c r="K42" s="2">
        <f t="shared" si="39"/>
        <v>0</v>
      </c>
      <c r="L42" s="2">
        <f t="shared" si="40"/>
        <v>0</v>
      </c>
      <c r="M42" s="2">
        <f t="shared" si="41"/>
        <v>0</v>
      </c>
      <c r="N42" s="2">
        <f t="shared" si="42"/>
        <v>0</v>
      </c>
      <c r="O42" s="2">
        <f t="shared" si="43"/>
        <v>0</v>
      </c>
      <c r="P42" s="2">
        <f t="shared" si="44"/>
        <v>0</v>
      </c>
      <c r="Q42" s="2">
        <f t="shared" si="45"/>
        <v>0</v>
      </c>
      <c r="R42" s="2">
        <f t="shared" si="46"/>
        <v>0</v>
      </c>
      <c r="S42" s="2">
        <f t="shared" si="47"/>
        <v>0</v>
      </c>
    </row>
    <row r="44" spans="3:19" x14ac:dyDescent="0.3">
      <c r="E44" t="s">
        <v>41</v>
      </c>
      <c r="F44" t="s">
        <v>42</v>
      </c>
      <c r="G44" t="s">
        <v>43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</row>
    <row r="45" spans="3:19" x14ac:dyDescent="0.3">
      <c r="C45" s="17" t="s">
        <v>54</v>
      </c>
      <c r="D45">
        <v>1</v>
      </c>
      <c r="E45" s="12">
        <f>E23</f>
        <v>10.205110425505854</v>
      </c>
      <c r="F45" s="12">
        <f>O23</f>
        <v>17.845150111964674</v>
      </c>
      <c r="G45" s="12">
        <f>N23</f>
        <v>30.48281997905837</v>
      </c>
      <c r="H45" s="12">
        <f>M23</f>
        <v>73.625588698061705</v>
      </c>
      <c r="I45" s="12">
        <f>F23</f>
        <v>29.044173404979357</v>
      </c>
      <c r="J45" s="12">
        <f>P23</f>
        <v>0.72665131651394232</v>
      </c>
      <c r="K45" s="12">
        <f>K23</f>
        <v>0.93789729210585593</v>
      </c>
      <c r="L45" s="12">
        <f>Q23</f>
        <v>0.18359395561633499</v>
      </c>
      <c r="M45" s="12">
        <f>R23</f>
        <v>3.8883702743229875</v>
      </c>
    </row>
    <row r="46" spans="3:19" x14ac:dyDescent="0.3">
      <c r="C46" s="17"/>
      <c r="D46">
        <v>2</v>
      </c>
      <c r="E46" s="12">
        <f t="shared" ref="E46:E51" si="48">E24</f>
        <v>8.3717036885661713</v>
      </c>
      <c r="F46" s="12">
        <f t="shared" ref="F46:F51" si="49">O24</f>
        <v>14.237293980657892</v>
      </c>
      <c r="G46" s="12">
        <f t="shared" ref="G46:G51" si="50">N24</f>
        <v>10.896168813023337</v>
      </c>
      <c r="H46" s="12">
        <f t="shared" ref="H46:H51" si="51">M24</f>
        <v>37.564291410796358</v>
      </c>
      <c r="I46" s="12">
        <f t="shared" ref="I46:I51" si="52">F24</f>
        <v>14.348293194554758</v>
      </c>
      <c r="J46" s="12">
        <f t="shared" ref="J46:J51" si="53">P24</f>
        <v>0.52711638544203132</v>
      </c>
      <c r="K46" s="12">
        <f t="shared" ref="K46:K51" si="54">K24</f>
        <v>0.40298618789392487</v>
      </c>
      <c r="L46" s="12">
        <f t="shared" ref="L46:M46" si="55">Q24</f>
        <v>0.13989910196544714</v>
      </c>
      <c r="M46" s="12">
        <f t="shared" si="55"/>
        <v>2.6815543543486613</v>
      </c>
    </row>
    <row r="47" spans="3:19" x14ac:dyDescent="0.3">
      <c r="C47" s="17"/>
      <c r="D47">
        <v>3</v>
      </c>
      <c r="E47" s="12">
        <f t="shared" si="48"/>
        <v>2.2424649719007457</v>
      </c>
      <c r="F47" s="12">
        <f t="shared" si="49"/>
        <v>18.038862364689418</v>
      </c>
      <c r="G47" s="12">
        <f t="shared" si="50"/>
        <v>42.928444782330949</v>
      </c>
      <c r="H47" s="12">
        <f t="shared" si="51"/>
        <v>79.412734247268986</v>
      </c>
      <c r="I47" s="12">
        <f t="shared" si="52"/>
        <v>46.292309231743793</v>
      </c>
      <c r="J47" s="12">
        <f t="shared" si="53"/>
        <v>0.67204298412449259</v>
      </c>
      <c r="K47" s="12">
        <f t="shared" si="54"/>
        <v>1.1753106774743523</v>
      </c>
      <c r="L47" s="12">
        <f t="shared" ref="L47:M47" si="56">Q25</f>
        <v>0.35439969733825682</v>
      </c>
      <c r="M47" s="12">
        <f t="shared" si="56"/>
        <v>3.1765203038711718</v>
      </c>
    </row>
    <row r="48" spans="3:19" x14ac:dyDescent="0.3">
      <c r="C48" s="17"/>
      <c r="D48" t="s">
        <v>65</v>
      </c>
      <c r="E48" s="12">
        <f t="shared" si="48"/>
        <v>6.5954857113019294</v>
      </c>
      <c r="F48" s="12">
        <f t="shared" si="49"/>
        <v>15.169530256171244</v>
      </c>
      <c r="G48" s="12">
        <f t="shared" si="50"/>
        <v>10.501893899036354</v>
      </c>
      <c r="H48" s="12">
        <f t="shared" si="51"/>
        <v>57.248472891322265</v>
      </c>
      <c r="I48" s="12">
        <f t="shared" si="52"/>
        <v>16.687442453721438</v>
      </c>
      <c r="J48" s="12">
        <f t="shared" si="53"/>
        <v>0.59511809661037862</v>
      </c>
      <c r="K48" s="12">
        <f t="shared" si="54"/>
        <v>0.41585169394187599</v>
      </c>
      <c r="L48" s="12">
        <f t="shared" ref="L48:M48" si="57">Q26</f>
        <v>0.44019064091563159</v>
      </c>
      <c r="M48" s="12">
        <f t="shared" si="57"/>
        <v>3.5608507425010347</v>
      </c>
    </row>
    <row r="49" spans="3:14" x14ac:dyDescent="0.3">
      <c r="C49" s="17"/>
      <c r="E49" s="12">
        <f t="shared" si="48"/>
        <v>7.4403713008959897</v>
      </c>
      <c r="F49" s="12">
        <f t="shared" si="49"/>
        <v>14.651732167920851</v>
      </c>
      <c r="G49" s="12">
        <f t="shared" si="50"/>
        <v>9.0699896773990769</v>
      </c>
      <c r="H49" s="12">
        <f t="shared" si="51"/>
        <v>43.085295997246021</v>
      </c>
      <c r="I49" s="12">
        <f t="shared" si="52"/>
        <v>14.157976840276504</v>
      </c>
      <c r="J49" s="12">
        <f t="shared" si="53"/>
        <v>0.54415031193580854</v>
      </c>
      <c r="K49" s="12">
        <f t="shared" si="54"/>
        <v>0.3691049769430465</v>
      </c>
      <c r="L49" s="12">
        <f t="shared" ref="L49:M49" si="58">Q27</f>
        <v>0.13776379780070633</v>
      </c>
      <c r="M49" s="12">
        <f t="shared" si="58"/>
        <v>3.3411828176466258</v>
      </c>
    </row>
    <row r="50" spans="3:14" x14ac:dyDescent="0.3">
      <c r="C50" s="17"/>
      <c r="E50" s="12">
        <f t="shared" si="48"/>
        <v>0</v>
      </c>
      <c r="F50" s="12">
        <f t="shared" si="49"/>
        <v>0</v>
      </c>
      <c r="G50" s="12">
        <f t="shared" si="50"/>
        <v>0</v>
      </c>
      <c r="H50" s="12">
        <f t="shared" si="51"/>
        <v>0</v>
      </c>
      <c r="I50" s="12">
        <f t="shared" si="52"/>
        <v>0</v>
      </c>
      <c r="J50" s="12">
        <f t="shared" si="53"/>
        <v>0</v>
      </c>
      <c r="K50" s="12">
        <f t="shared" si="54"/>
        <v>0</v>
      </c>
      <c r="L50" s="12">
        <f t="shared" ref="L50:M50" si="59">Q28</f>
        <v>0</v>
      </c>
      <c r="M50" s="12">
        <f t="shared" si="59"/>
        <v>0</v>
      </c>
    </row>
    <row r="51" spans="3:14" x14ac:dyDescent="0.3">
      <c r="C51" s="17"/>
      <c r="E51" s="12">
        <f t="shared" si="48"/>
        <v>0</v>
      </c>
      <c r="F51" s="12">
        <f t="shared" si="49"/>
        <v>0</v>
      </c>
      <c r="G51" s="12">
        <f t="shared" si="50"/>
        <v>0</v>
      </c>
      <c r="H51" s="12">
        <f t="shared" si="51"/>
        <v>0</v>
      </c>
      <c r="I51" s="12">
        <f t="shared" si="52"/>
        <v>0</v>
      </c>
      <c r="J51" s="12">
        <f t="shared" si="53"/>
        <v>0</v>
      </c>
      <c r="K51" s="12">
        <f t="shared" si="54"/>
        <v>0</v>
      </c>
      <c r="L51" s="12">
        <f t="shared" ref="L51:M51" si="60">Q29</f>
        <v>0</v>
      </c>
      <c r="M51" s="12">
        <f t="shared" si="60"/>
        <v>0</v>
      </c>
    </row>
    <row r="58" spans="3:14" x14ac:dyDescent="0.3">
      <c r="E58" t="s">
        <v>41</v>
      </c>
      <c r="F58" t="s">
        <v>42</v>
      </c>
      <c r="G58" t="s">
        <v>43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</row>
    <row r="59" spans="3:14" x14ac:dyDescent="0.3">
      <c r="C59" s="17" t="s">
        <v>53</v>
      </c>
      <c r="D59">
        <v>1</v>
      </c>
      <c r="E59" s="12">
        <f>E30</f>
        <v>1.2964983056303034</v>
      </c>
      <c r="F59" s="12">
        <f>O30</f>
        <v>2.2671196997590344</v>
      </c>
      <c r="G59" s="12">
        <f>N30</f>
        <v>3.8726601482828871</v>
      </c>
      <c r="H59" s="12">
        <f>M30</f>
        <v>9.3536911427726182</v>
      </c>
      <c r="I59" s="12">
        <f>F30</f>
        <v>3.6898886967332269</v>
      </c>
      <c r="J59" s="12">
        <f>P30</f>
        <v>9.2316708135733547E-2</v>
      </c>
      <c r="K59" s="12">
        <f>K30</f>
        <v>0.1191542471731968</v>
      </c>
      <c r="L59" s="12">
        <f>Q30</f>
        <v>2.3324515116037524E-2</v>
      </c>
      <c r="M59" s="12">
        <f>R30</f>
        <v>0.49399421095172547</v>
      </c>
      <c r="N59" s="12">
        <f>SUM(E59:M59)</f>
        <v>21.208647674554765</v>
      </c>
    </row>
    <row r="60" spans="3:14" x14ac:dyDescent="0.3">
      <c r="C60" s="17"/>
      <c r="D60">
        <v>2</v>
      </c>
      <c r="E60" s="12">
        <f t="shared" ref="E60:E65" si="61">E31</f>
        <v>1.0635749340190985</v>
      </c>
      <c r="F60" s="12">
        <f t="shared" ref="F60:F65" si="62">O31</f>
        <v>1.8087631346496189</v>
      </c>
      <c r="G60" s="12">
        <f t="shared" ref="G60:G65" si="63">N31</f>
        <v>1.3842931447991911</v>
      </c>
      <c r="H60" s="12">
        <f t="shared" ref="H60:H65" si="64">M31</f>
        <v>4.772318783006833</v>
      </c>
      <c r="I60" s="12">
        <f t="shared" ref="I60:I65" si="65">F31</f>
        <v>1.8228649215723658</v>
      </c>
      <c r="J60" s="12">
        <f t="shared" ref="J60:J65" si="66">P31</f>
        <v>6.6966987332886987E-2</v>
      </c>
      <c r="K60" s="12">
        <f t="shared" ref="K60:K65" si="67">K31</f>
        <v>5.1196987392813094E-2</v>
      </c>
      <c r="L60" s="12">
        <f t="shared" ref="L60:M60" si="68">Q31</f>
        <v>1.7773345029572528E-2</v>
      </c>
      <c r="M60" s="12">
        <f t="shared" si="68"/>
        <v>0.34067545885435824</v>
      </c>
      <c r="N60" s="12">
        <f t="shared" ref="N60:N62" si="69">SUM(E60:M60)</f>
        <v>11.328427696656739</v>
      </c>
    </row>
    <row r="61" spans="3:14" x14ac:dyDescent="0.3">
      <c r="C61" s="17"/>
      <c r="D61">
        <v>3</v>
      </c>
      <c r="E61" s="12">
        <f t="shared" si="61"/>
        <v>0.28489177630437146</v>
      </c>
      <c r="F61" s="12">
        <f t="shared" si="62"/>
        <v>2.291729684067461</v>
      </c>
      <c r="G61" s="12">
        <f t="shared" si="63"/>
        <v>5.453802418887328</v>
      </c>
      <c r="H61" s="12">
        <f>M32</f>
        <v>10.088913407514676</v>
      </c>
      <c r="I61" s="12">
        <f t="shared" si="65"/>
        <v>5.8811612986240549</v>
      </c>
      <c r="J61" s="12">
        <f t="shared" si="66"/>
        <v>8.5379045781853763E-2</v>
      </c>
      <c r="K61" s="12">
        <f t="shared" si="67"/>
        <v>0.14931619927661582</v>
      </c>
      <c r="L61" s="12">
        <f t="shared" ref="L61:M61" si="70">Q32</f>
        <v>4.5024364064357156E-2</v>
      </c>
      <c r="M61" s="12">
        <f t="shared" si="70"/>
        <v>0.40355792539746965</v>
      </c>
      <c r="N61" s="12">
        <f t="shared" si="69"/>
        <v>24.683776119918182</v>
      </c>
    </row>
    <row r="62" spans="3:14" x14ac:dyDescent="0.3">
      <c r="C62" s="17"/>
      <c r="D62" t="s">
        <v>65</v>
      </c>
      <c r="E62" s="12">
        <f t="shared" si="61"/>
        <v>0.83791705263081118</v>
      </c>
      <c r="F62" s="12">
        <f t="shared" si="62"/>
        <v>1.9271981834884222</v>
      </c>
      <c r="G62" s="12">
        <f t="shared" si="63"/>
        <v>1.3342028727077633</v>
      </c>
      <c r="H62" s="12">
        <f t="shared" si="64"/>
        <v>7.2730764302182997</v>
      </c>
      <c r="I62" s="12">
        <f t="shared" si="65"/>
        <v>2.1200398589004599</v>
      </c>
      <c r="J62" s="12">
        <f t="shared" si="66"/>
        <v>7.5606198437293382E-2</v>
      </c>
      <c r="K62" s="12">
        <f t="shared" si="67"/>
        <v>5.2831473066829532E-2</v>
      </c>
      <c r="L62" s="12">
        <f t="shared" ref="L62:M62" si="71">Q33</f>
        <v>5.5923590858463886E-2</v>
      </c>
      <c r="M62" s="12">
        <f t="shared" si="71"/>
        <v>0.45238481131145225</v>
      </c>
      <c r="N62" s="12">
        <f t="shared" si="69"/>
        <v>14.129180471619796</v>
      </c>
    </row>
    <row r="63" spans="3:14" x14ac:dyDescent="0.3">
      <c r="C63" s="17"/>
      <c r="D63" t="s">
        <v>66</v>
      </c>
      <c r="E63" s="12">
        <f>E34</f>
        <v>0.94525471873018241</v>
      </c>
      <c r="F63" s="12">
        <f t="shared" si="62"/>
        <v>1.8614150301383725</v>
      </c>
      <c r="G63" s="12">
        <f t="shared" si="63"/>
        <v>1.1522879967513291</v>
      </c>
      <c r="H63" s="12">
        <f t="shared" si="64"/>
        <v>5.473729428580941</v>
      </c>
      <c r="I63" s="12">
        <f t="shared" si="65"/>
        <v>1.7986863658716064</v>
      </c>
      <c r="J63" s="12">
        <f t="shared" si="66"/>
        <v>6.913104591888887E-2</v>
      </c>
      <c r="K63" s="12">
        <f t="shared" si="67"/>
        <v>4.6892581976412197E-2</v>
      </c>
      <c r="L63" s="12">
        <f t="shared" ref="L63:M63" si="72">Q34</f>
        <v>1.7502067393548853E-2</v>
      </c>
      <c r="M63" s="12">
        <f t="shared" si="72"/>
        <v>0.42447731394001159</v>
      </c>
      <c r="N63" s="12">
        <f t="shared" ref="N63:N69" si="73">SUM(E63:M63)</f>
        <v>11.789376549301293</v>
      </c>
    </row>
    <row r="64" spans="3:14" x14ac:dyDescent="0.3">
      <c r="C64" s="17"/>
      <c r="E64" s="12">
        <f t="shared" si="61"/>
        <v>0</v>
      </c>
      <c r="F64" s="12">
        <f t="shared" si="62"/>
        <v>0</v>
      </c>
      <c r="G64" s="12">
        <f t="shared" si="63"/>
        <v>0</v>
      </c>
      <c r="H64" s="12">
        <f t="shared" si="64"/>
        <v>0</v>
      </c>
      <c r="I64" s="12">
        <f t="shared" si="65"/>
        <v>0</v>
      </c>
      <c r="J64" s="12">
        <f t="shared" si="66"/>
        <v>0</v>
      </c>
      <c r="K64" s="12">
        <f t="shared" si="67"/>
        <v>0</v>
      </c>
      <c r="L64" s="12">
        <f t="shared" ref="L64:M64" si="74">Q35</f>
        <v>0</v>
      </c>
      <c r="M64" s="12">
        <f t="shared" si="74"/>
        <v>0</v>
      </c>
      <c r="N64" s="12">
        <f t="shared" si="73"/>
        <v>0</v>
      </c>
    </row>
    <row r="65" spans="3:14" x14ac:dyDescent="0.3">
      <c r="C65" s="17"/>
      <c r="E65" s="12">
        <f t="shared" si="61"/>
        <v>0</v>
      </c>
      <c r="F65" s="12">
        <f t="shared" si="62"/>
        <v>0</v>
      </c>
      <c r="G65" s="12">
        <f t="shared" si="63"/>
        <v>0</v>
      </c>
      <c r="H65" s="12">
        <f t="shared" si="64"/>
        <v>0</v>
      </c>
      <c r="I65" s="12">
        <f t="shared" si="65"/>
        <v>0</v>
      </c>
      <c r="J65" s="12">
        <f t="shared" si="66"/>
        <v>0</v>
      </c>
      <c r="K65" s="12">
        <f t="shared" si="67"/>
        <v>0</v>
      </c>
      <c r="L65" s="12">
        <f t="shared" ref="L65:M65" si="75">Q36</f>
        <v>0</v>
      </c>
      <c r="M65" s="12">
        <f t="shared" si="75"/>
        <v>0</v>
      </c>
      <c r="N65" s="12">
        <f t="shared" si="73"/>
        <v>0</v>
      </c>
    </row>
    <row r="66" spans="3:14" x14ac:dyDescent="0.3">
      <c r="C66" s="17"/>
      <c r="D66">
        <v>1</v>
      </c>
      <c r="E66" s="12">
        <f t="shared" ref="E66:E71" si="76">E37</f>
        <v>0</v>
      </c>
      <c r="F66" s="12">
        <f t="shared" ref="F66:F71" si="77">O37</f>
        <v>0</v>
      </c>
      <c r="G66" s="12">
        <f t="shared" ref="G66:G71" si="78">N37</f>
        <v>0</v>
      </c>
      <c r="H66" s="12">
        <f t="shared" ref="H66:H71" si="79">M37</f>
        <v>0</v>
      </c>
      <c r="I66" s="12">
        <f t="shared" ref="I66:I71" si="80">F37</f>
        <v>0</v>
      </c>
      <c r="J66" s="12">
        <f t="shared" ref="J66:J71" si="81">P37</f>
        <v>0</v>
      </c>
      <c r="K66" s="12">
        <f t="shared" ref="K66:K71" si="82">K37</f>
        <v>0</v>
      </c>
      <c r="L66" s="12">
        <f t="shared" ref="L66:M71" si="83">Q37</f>
        <v>0</v>
      </c>
      <c r="M66" s="12">
        <f t="shared" si="83"/>
        <v>0</v>
      </c>
      <c r="N66" s="12">
        <f t="shared" si="73"/>
        <v>0</v>
      </c>
    </row>
    <row r="67" spans="3:14" x14ac:dyDescent="0.3">
      <c r="D67">
        <v>2</v>
      </c>
      <c r="E67" s="12">
        <f t="shared" si="76"/>
        <v>0</v>
      </c>
      <c r="F67" s="12">
        <f t="shared" si="77"/>
        <v>0</v>
      </c>
      <c r="G67" s="12">
        <f t="shared" si="78"/>
        <v>0</v>
      </c>
      <c r="H67" s="12">
        <f t="shared" si="79"/>
        <v>0</v>
      </c>
      <c r="I67" s="12">
        <f t="shared" si="80"/>
        <v>0</v>
      </c>
      <c r="J67" s="12">
        <f t="shared" si="81"/>
        <v>0</v>
      </c>
      <c r="K67" s="12">
        <f t="shared" si="82"/>
        <v>0</v>
      </c>
      <c r="L67" s="12">
        <f t="shared" si="83"/>
        <v>0</v>
      </c>
      <c r="M67" s="12">
        <f t="shared" si="83"/>
        <v>0</v>
      </c>
      <c r="N67" s="12">
        <f t="shared" si="73"/>
        <v>0</v>
      </c>
    </row>
    <row r="68" spans="3:14" x14ac:dyDescent="0.3">
      <c r="D68">
        <v>3</v>
      </c>
      <c r="E68" s="12">
        <f t="shared" si="76"/>
        <v>0</v>
      </c>
      <c r="F68" s="12">
        <f t="shared" si="77"/>
        <v>0</v>
      </c>
      <c r="G68" s="12">
        <f t="shared" si="78"/>
        <v>0</v>
      </c>
      <c r="H68" s="12">
        <f t="shared" si="79"/>
        <v>0</v>
      </c>
      <c r="I68" s="12">
        <f t="shared" si="80"/>
        <v>0</v>
      </c>
      <c r="J68" s="12">
        <f t="shared" si="81"/>
        <v>0</v>
      </c>
      <c r="K68" s="12">
        <f t="shared" si="82"/>
        <v>0</v>
      </c>
      <c r="L68" s="12">
        <f t="shared" si="83"/>
        <v>0</v>
      </c>
      <c r="M68" s="12">
        <f t="shared" si="83"/>
        <v>0</v>
      </c>
      <c r="N68" s="12">
        <f t="shared" si="73"/>
        <v>0</v>
      </c>
    </row>
    <row r="69" spans="3:14" x14ac:dyDescent="0.3">
      <c r="E69" s="12">
        <f t="shared" si="76"/>
        <v>0</v>
      </c>
      <c r="F69" s="12">
        <f t="shared" si="77"/>
        <v>0</v>
      </c>
      <c r="G69" s="12">
        <f t="shared" si="78"/>
        <v>0</v>
      </c>
      <c r="H69" s="12">
        <f t="shared" si="79"/>
        <v>0</v>
      </c>
      <c r="I69" s="12">
        <f t="shared" si="80"/>
        <v>0</v>
      </c>
      <c r="J69" s="12">
        <f t="shared" si="81"/>
        <v>0</v>
      </c>
      <c r="K69" s="12">
        <f t="shared" si="82"/>
        <v>0</v>
      </c>
      <c r="L69" s="12">
        <f t="shared" si="83"/>
        <v>0</v>
      </c>
      <c r="M69" s="12">
        <f t="shared" si="83"/>
        <v>0</v>
      </c>
      <c r="N69" s="12">
        <f t="shared" si="73"/>
        <v>0</v>
      </c>
    </row>
    <row r="70" spans="3:14" x14ac:dyDescent="0.3">
      <c r="E70" s="12">
        <f t="shared" si="76"/>
        <v>0</v>
      </c>
      <c r="F70" s="12">
        <f t="shared" si="77"/>
        <v>0</v>
      </c>
      <c r="G70" s="12">
        <f t="shared" si="78"/>
        <v>0</v>
      </c>
      <c r="H70" s="12">
        <f t="shared" si="79"/>
        <v>0</v>
      </c>
      <c r="I70" s="12">
        <f t="shared" si="80"/>
        <v>0</v>
      </c>
      <c r="J70" s="12">
        <f t="shared" si="81"/>
        <v>0</v>
      </c>
      <c r="K70" s="12">
        <f t="shared" si="82"/>
        <v>0</v>
      </c>
      <c r="L70" s="12">
        <f t="shared" si="83"/>
        <v>0</v>
      </c>
      <c r="M70" s="12">
        <f t="shared" si="83"/>
        <v>0</v>
      </c>
      <c r="N70" s="12">
        <f t="shared" ref="N70:N71" si="84">SUM(E70:M70)</f>
        <v>0</v>
      </c>
    </row>
    <row r="71" spans="3:14" x14ac:dyDescent="0.3">
      <c r="E71" s="12">
        <f t="shared" si="76"/>
        <v>0</v>
      </c>
      <c r="F71" s="12">
        <f t="shared" si="77"/>
        <v>0</v>
      </c>
      <c r="G71" s="12">
        <f t="shared" si="78"/>
        <v>0</v>
      </c>
      <c r="H71" s="12">
        <f t="shared" si="79"/>
        <v>0</v>
      </c>
      <c r="I71" s="12">
        <f t="shared" si="80"/>
        <v>0</v>
      </c>
      <c r="J71" s="12">
        <f t="shared" si="81"/>
        <v>0</v>
      </c>
      <c r="K71" s="12">
        <f t="shared" si="82"/>
        <v>0</v>
      </c>
      <c r="L71" s="12">
        <f t="shared" si="83"/>
        <v>0</v>
      </c>
      <c r="M71" s="12">
        <f t="shared" si="83"/>
        <v>0</v>
      </c>
      <c r="N71" s="12">
        <f t="shared" si="84"/>
        <v>0</v>
      </c>
    </row>
    <row r="73" spans="3:14" x14ac:dyDescent="0.3">
      <c r="H73">
        <v>5.71</v>
      </c>
    </row>
    <row r="74" spans="3:14" x14ac:dyDescent="0.3">
      <c r="H74">
        <f>H62/3</f>
        <v>2.4243588100727664</v>
      </c>
    </row>
    <row r="75" spans="3:14" x14ac:dyDescent="0.3">
      <c r="H75">
        <f>H63/3</f>
        <v>1.8245764761936469</v>
      </c>
    </row>
    <row r="77" spans="3:14" x14ac:dyDescent="0.3">
      <c r="H77">
        <v>20</v>
      </c>
    </row>
    <row r="78" spans="3:14" x14ac:dyDescent="0.3">
      <c r="E78" t="s">
        <v>41</v>
      </c>
      <c r="F78" t="s">
        <v>42</v>
      </c>
      <c r="G78" t="s">
        <v>43</v>
      </c>
      <c r="H78" t="s">
        <v>44</v>
      </c>
      <c r="I78" t="s">
        <v>45</v>
      </c>
      <c r="J78" t="s">
        <v>46</v>
      </c>
      <c r="K78" t="s">
        <v>47</v>
      </c>
      <c r="L78" t="s">
        <v>48</v>
      </c>
      <c r="M78" t="s">
        <v>49</v>
      </c>
    </row>
    <row r="153" spans="24:24" x14ac:dyDescent="0.3">
      <c r="X153">
        <f>SUM(AB37:AB37)</f>
        <v>0</v>
      </c>
    </row>
  </sheetData>
  <mergeCells count="2">
    <mergeCell ref="C45:C51"/>
    <mergeCell ref="C59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63A-E57D-4A04-AF2A-9D2B96D7627B}">
  <dimension ref="C4:Z7"/>
  <sheetViews>
    <sheetView zoomScale="85" zoomScaleNormal="85" workbookViewId="0">
      <selection activeCell="W28" sqref="W28"/>
    </sheetView>
  </sheetViews>
  <sheetFormatPr defaultRowHeight="14.4" x14ac:dyDescent="0.3"/>
  <cols>
    <col min="3" max="3" width="10" bestFit="1" customWidth="1"/>
  </cols>
  <sheetData>
    <row r="4" spans="3:26" x14ac:dyDescent="0.3"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Y4" t="s">
        <v>60</v>
      </c>
      <c r="Z4" t="s">
        <v>61</v>
      </c>
    </row>
    <row r="5" spans="3:26" x14ac:dyDescent="0.3">
      <c r="C5">
        <v>1</v>
      </c>
      <c r="M5" t="s">
        <v>62</v>
      </c>
      <c r="N5">
        <v>1.2964983056303034</v>
      </c>
      <c r="O5">
        <v>2.2671196997590344</v>
      </c>
      <c r="P5">
        <v>3.8726601482828871</v>
      </c>
      <c r="Q5">
        <f>9.35369114277262</f>
        <v>9.3536911427726199</v>
      </c>
      <c r="R5">
        <v>3.6898886967332269</v>
      </c>
      <c r="S5">
        <v>9.2316708135733547E-2</v>
      </c>
      <c r="T5">
        <v>0.1191542471731968</v>
      </c>
      <c r="U5">
        <v>2.3324515116037524E-2</v>
      </c>
      <c r="V5">
        <v>0.49399421095172547</v>
      </c>
      <c r="X5" t="s">
        <v>62</v>
      </c>
      <c r="Y5">
        <f>MEDIAN(N5:V5)</f>
        <v>1.2964983056303034</v>
      </c>
      <c r="Z5">
        <f>AVERAGE(N5:V5)</f>
        <v>2.3565164082838628</v>
      </c>
    </row>
    <row r="6" spans="3:26" x14ac:dyDescent="0.3">
      <c r="C6">
        <v>2</v>
      </c>
      <c r="M6" t="s">
        <v>63</v>
      </c>
      <c r="N6">
        <v>1.0635749340190985</v>
      </c>
      <c r="O6">
        <v>1.8087631346496189</v>
      </c>
      <c r="P6">
        <v>1.3842931447991911</v>
      </c>
      <c r="Q6">
        <f>4.77231878300683</f>
        <v>4.7723187830068303</v>
      </c>
      <c r="R6">
        <v>1.8228649215723658</v>
      </c>
      <c r="S6">
        <v>6.6966987332886987E-2</v>
      </c>
      <c r="T6">
        <v>5.1196987392813094E-2</v>
      </c>
      <c r="U6">
        <v>1.7773345029572528E-2</v>
      </c>
      <c r="V6">
        <v>0.34067545885435824</v>
      </c>
      <c r="X6" t="s">
        <v>63</v>
      </c>
      <c r="Y6">
        <f>MEDIAN(N6:V6)</f>
        <v>1.0635749340190985</v>
      </c>
      <c r="Z6">
        <f>AVERAGE(N6:V6)</f>
        <v>1.2587141885174153</v>
      </c>
    </row>
    <row r="7" spans="3:26" x14ac:dyDescent="0.3">
      <c r="C7">
        <v>3</v>
      </c>
      <c r="M7" t="s">
        <v>64</v>
      </c>
      <c r="N7">
        <v>0.28489177630437146</v>
      </c>
      <c r="O7">
        <v>2.291729684067461</v>
      </c>
      <c r="P7">
        <v>5.453802418887328</v>
      </c>
      <c r="Q7">
        <f>10.0889134075147</f>
        <v>10.088913407514699</v>
      </c>
      <c r="R7">
        <v>5.8811612986240549</v>
      </c>
      <c r="S7">
        <v>8.5379045781853763E-2</v>
      </c>
      <c r="T7">
        <v>0.14931619927661582</v>
      </c>
      <c r="U7">
        <v>4.5024364064357156E-2</v>
      </c>
      <c r="V7">
        <v>0.40355792539746965</v>
      </c>
      <c r="X7" t="s">
        <v>64</v>
      </c>
      <c r="Y7">
        <f>MEDIAN(N7:V7)</f>
        <v>0.40355792539746965</v>
      </c>
      <c r="Z7">
        <f>AVERAGE(N7:V7)</f>
        <v>2.7426417911020229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2015-06-05T18:17:20Z</dcterms:created>
  <dcterms:modified xsi:type="dcterms:W3CDTF">2024-12-10T06:48:38Z</dcterms:modified>
</cp:coreProperties>
</file>