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"/>
    </mc:Choice>
  </mc:AlternateContent>
  <xr:revisionPtr revIDLastSave="0" documentId="13_ncr:1_{383D497F-D30E-467E-8755-11E066ED181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2" r:id="rId1"/>
    <sheet name="GRAPH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2" l="1"/>
  <c r="D23" i="2"/>
  <c r="M45" i="2"/>
  <c r="L45" i="2"/>
  <c r="K45" i="2"/>
  <c r="J45" i="2"/>
  <c r="I45" i="2"/>
  <c r="H45" i="2"/>
  <c r="G45" i="2"/>
  <c r="F45" i="2"/>
  <c r="E45" i="2"/>
  <c r="Z7" i="3"/>
  <c r="Z6" i="3"/>
  <c r="Z5" i="3"/>
  <c r="Y7" i="3"/>
  <c r="Y6" i="3"/>
  <c r="Y5" i="3"/>
  <c r="R7" i="3"/>
  <c r="R6" i="3"/>
  <c r="R5" i="3"/>
  <c r="D30" i="2" l="1"/>
  <c r="E59" i="2"/>
  <c r="D39" i="2"/>
  <c r="K66" i="2" l="1"/>
  <c r="G66" i="2"/>
  <c r="F66" i="2"/>
  <c r="K67" i="2"/>
  <c r="H67" i="2"/>
  <c r="E67" i="2"/>
  <c r="H37" i="2"/>
  <c r="S37" i="2"/>
  <c r="R37" i="2"/>
  <c r="M66" i="2" s="1"/>
  <c r="Q37" i="2"/>
  <c r="L66" i="2" s="1"/>
  <c r="P37" i="2"/>
  <c r="J66" i="2" s="1"/>
  <c r="O37" i="2"/>
  <c r="N37" i="2"/>
  <c r="M37" i="2"/>
  <c r="H66" i="2" s="1"/>
  <c r="L37" i="2"/>
  <c r="K37" i="2"/>
  <c r="J37" i="2"/>
  <c r="I37" i="2"/>
  <c r="G37" i="2"/>
  <c r="F37" i="2"/>
  <c r="I66" i="2" s="1"/>
  <c r="E37" i="2"/>
  <c r="E66" i="2" s="1"/>
  <c r="D37" i="2"/>
  <c r="S38" i="2"/>
  <c r="R38" i="2"/>
  <c r="M67" i="2" s="1"/>
  <c r="Q38" i="2"/>
  <c r="L67" i="2" s="1"/>
  <c r="P38" i="2"/>
  <c r="J67" i="2" s="1"/>
  <c r="O38" i="2"/>
  <c r="F67" i="2" s="1"/>
  <c r="N38" i="2"/>
  <c r="G67" i="2" s="1"/>
  <c r="M38" i="2"/>
  <c r="L38" i="2"/>
  <c r="K38" i="2"/>
  <c r="J38" i="2"/>
  <c r="I38" i="2"/>
  <c r="H38" i="2"/>
  <c r="G38" i="2"/>
  <c r="F38" i="2"/>
  <c r="I67" i="2" s="1"/>
  <c r="E38" i="2"/>
  <c r="D38" i="2"/>
  <c r="N66" i="2" l="1"/>
  <c r="N67" i="2"/>
  <c r="E30" i="2"/>
  <c r="S39" i="2" l="1"/>
  <c r="R39" i="2"/>
  <c r="M68" i="2" s="1"/>
  <c r="Q39" i="2"/>
  <c r="L68" i="2" s="1"/>
  <c r="P39" i="2"/>
  <c r="J68" i="2" s="1"/>
  <c r="O39" i="2"/>
  <c r="F68" i="2" s="1"/>
  <c r="N39" i="2"/>
  <c r="G68" i="2" s="1"/>
  <c r="M39" i="2"/>
  <c r="H68" i="2" s="1"/>
  <c r="L39" i="2"/>
  <c r="K39" i="2"/>
  <c r="K68" i="2" s="1"/>
  <c r="J39" i="2"/>
  <c r="I39" i="2"/>
  <c r="H39" i="2"/>
  <c r="G39" i="2"/>
  <c r="F39" i="2"/>
  <c r="I68" i="2" s="1"/>
  <c r="E39" i="2"/>
  <c r="E68" i="2" s="1"/>
  <c r="N68" i="2" l="1"/>
  <c r="G42" i="2"/>
  <c r="G41" i="2"/>
  <c r="D41" i="2"/>
  <c r="D40" i="2"/>
  <c r="D42" i="2"/>
  <c r="E42" i="2" l="1"/>
  <c r="E71" i="2" s="1"/>
  <c r="S42" i="2"/>
  <c r="R42" i="2"/>
  <c r="M71" i="2" s="1"/>
  <c r="Q42" i="2"/>
  <c r="L71" i="2" s="1"/>
  <c r="P42" i="2"/>
  <c r="J71" i="2" s="1"/>
  <c r="O42" i="2"/>
  <c r="F71" i="2" s="1"/>
  <c r="N42" i="2"/>
  <c r="G71" i="2" s="1"/>
  <c r="M42" i="2"/>
  <c r="H71" i="2" s="1"/>
  <c r="L42" i="2"/>
  <c r="K42" i="2"/>
  <c r="K71" i="2" s="1"/>
  <c r="J42" i="2"/>
  <c r="I42" i="2"/>
  <c r="H42" i="2"/>
  <c r="F42" i="2"/>
  <c r="I71" i="2" s="1"/>
  <c r="E35" i="2"/>
  <c r="E34" i="2"/>
  <c r="E63" i="2" s="1"/>
  <c r="N71" i="2" l="1"/>
  <c r="S41" i="2"/>
  <c r="R41" i="2"/>
  <c r="M70" i="2" s="1"/>
  <c r="Q41" i="2"/>
  <c r="L70" i="2" s="1"/>
  <c r="P41" i="2"/>
  <c r="J70" i="2" s="1"/>
  <c r="O41" i="2"/>
  <c r="F70" i="2" s="1"/>
  <c r="N41" i="2"/>
  <c r="G70" i="2" s="1"/>
  <c r="M41" i="2"/>
  <c r="H70" i="2" s="1"/>
  <c r="L41" i="2"/>
  <c r="K41" i="2"/>
  <c r="K70" i="2" s="1"/>
  <c r="J41" i="2"/>
  <c r="I41" i="2"/>
  <c r="H41" i="2"/>
  <c r="F41" i="2"/>
  <c r="I70" i="2" s="1"/>
  <c r="E41" i="2"/>
  <c r="E70" i="2" s="1"/>
  <c r="S40" i="2"/>
  <c r="R40" i="2"/>
  <c r="M69" i="2" s="1"/>
  <c r="Q40" i="2"/>
  <c r="L69" i="2" s="1"/>
  <c r="P40" i="2"/>
  <c r="J69" i="2" s="1"/>
  <c r="O40" i="2"/>
  <c r="F69" i="2" s="1"/>
  <c r="N40" i="2"/>
  <c r="G69" i="2" s="1"/>
  <c r="M40" i="2"/>
  <c r="H69" i="2" s="1"/>
  <c r="L40" i="2"/>
  <c r="K40" i="2"/>
  <c r="K69" i="2" s="1"/>
  <c r="J40" i="2"/>
  <c r="I40" i="2"/>
  <c r="H40" i="2"/>
  <c r="G40" i="2"/>
  <c r="F40" i="2"/>
  <c r="I69" i="2" s="1"/>
  <c r="E40" i="2"/>
  <c r="E69" i="2" s="1"/>
  <c r="K61" i="2"/>
  <c r="H61" i="2"/>
  <c r="G51" i="2"/>
  <c r="H47" i="2"/>
  <c r="G47" i="2"/>
  <c r="F47" i="2"/>
  <c r="M46" i="2"/>
  <c r="L46" i="2"/>
  <c r="E46" i="2"/>
  <c r="S36" i="2"/>
  <c r="R36" i="2"/>
  <c r="M65" i="2" s="1"/>
  <c r="Q36" i="2"/>
  <c r="L65" i="2" s="1"/>
  <c r="P36" i="2"/>
  <c r="J65" i="2" s="1"/>
  <c r="O36" i="2"/>
  <c r="F65" i="2" s="1"/>
  <c r="N36" i="2"/>
  <c r="G65" i="2" s="1"/>
  <c r="M36" i="2"/>
  <c r="H65" i="2" s="1"/>
  <c r="L36" i="2"/>
  <c r="K36" i="2"/>
  <c r="K65" i="2" s="1"/>
  <c r="J36" i="2"/>
  <c r="I36" i="2"/>
  <c r="H36" i="2"/>
  <c r="G36" i="2"/>
  <c r="F36" i="2"/>
  <c r="I65" i="2" s="1"/>
  <c r="E36" i="2"/>
  <c r="E65" i="2" s="1"/>
  <c r="D36" i="2"/>
  <c r="S35" i="2"/>
  <c r="R35" i="2"/>
  <c r="M64" i="2" s="1"/>
  <c r="Q35" i="2"/>
  <c r="L64" i="2" s="1"/>
  <c r="P35" i="2"/>
  <c r="J64" i="2" s="1"/>
  <c r="O35" i="2"/>
  <c r="F64" i="2" s="1"/>
  <c r="N35" i="2"/>
  <c r="G64" i="2" s="1"/>
  <c r="M35" i="2"/>
  <c r="H64" i="2" s="1"/>
  <c r="L35" i="2"/>
  <c r="K35" i="2"/>
  <c r="K64" i="2" s="1"/>
  <c r="J35" i="2"/>
  <c r="I35" i="2"/>
  <c r="H35" i="2"/>
  <c r="G35" i="2"/>
  <c r="F35" i="2"/>
  <c r="I64" i="2" s="1"/>
  <c r="E64" i="2"/>
  <c r="D35" i="2"/>
  <c r="S34" i="2"/>
  <c r="R34" i="2"/>
  <c r="M63" i="2" s="1"/>
  <c r="Q34" i="2"/>
  <c r="L63" i="2" s="1"/>
  <c r="P34" i="2"/>
  <c r="J63" i="2" s="1"/>
  <c r="O34" i="2"/>
  <c r="F63" i="2" s="1"/>
  <c r="N34" i="2"/>
  <c r="G63" i="2" s="1"/>
  <c r="M34" i="2"/>
  <c r="H63" i="2" s="1"/>
  <c r="L34" i="2"/>
  <c r="K34" i="2"/>
  <c r="K63" i="2" s="1"/>
  <c r="J34" i="2"/>
  <c r="I34" i="2"/>
  <c r="H34" i="2"/>
  <c r="G34" i="2"/>
  <c r="F34" i="2"/>
  <c r="I63" i="2" s="1"/>
  <c r="D34" i="2"/>
  <c r="S33" i="2"/>
  <c r="R33" i="2"/>
  <c r="M62" i="2" s="1"/>
  <c r="Q33" i="2"/>
  <c r="L62" i="2" s="1"/>
  <c r="P33" i="2"/>
  <c r="J62" i="2" s="1"/>
  <c r="O33" i="2"/>
  <c r="F62" i="2" s="1"/>
  <c r="N33" i="2"/>
  <c r="G62" i="2" s="1"/>
  <c r="M33" i="2"/>
  <c r="H62" i="2" s="1"/>
  <c r="L33" i="2"/>
  <c r="K33" i="2"/>
  <c r="K62" i="2" s="1"/>
  <c r="J33" i="2"/>
  <c r="I33" i="2"/>
  <c r="H33" i="2"/>
  <c r="G33" i="2"/>
  <c r="F33" i="2"/>
  <c r="I62" i="2" s="1"/>
  <c r="E33" i="2"/>
  <c r="E62" i="2" s="1"/>
  <c r="D33" i="2"/>
  <c r="S32" i="2"/>
  <c r="R32" i="2"/>
  <c r="M61" i="2" s="1"/>
  <c r="Q32" i="2"/>
  <c r="L61" i="2" s="1"/>
  <c r="P32" i="2"/>
  <c r="J61" i="2" s="1"/>
  <c r="O32" i="2"/>
  <c r="F61" i="2" s="1"/>
  <c r="N32" i="2"/>
  <c r="G61" i="2" s="1"/>
  <c r="M32" i="2"/>
  <c r="L32" i="2"/>
  <c r="K32" i="2"/>
  <c r="J32" i="2"/>
  <c r="I32" i="2"/>
  <c r="H32" i="2"/>
  <c r="G32" i="2"/>
  <c r="F32" i="2"/>
  <c r="I61" i="2" s="1"/>
  <c r="E32" i="2"/>
  <c r="E61" i="2" s="1"/>
  <c r="D32" i="2"/>
  <c r="S31" i="2"/>
  <c r="R31" i="2"/>
  <c r="M60" i="2" s="1"/>
  <c r="Q31" i="2"/>
  <c r="L60" i="2" s="1"/>
  <c r="P31" i="2"/>
  <c r="J60" i="2" s="1"/>
  <c r="O31" i="2"/>
  <c r="F60" i="2" s="1"/>
  <c r="N31" i="2"/>
  <c r="G60" i="2" s="1"/>
  <c r="M31" i="2"/>
  <c r="H60" i="2" s="1"/>
  <c r="L31" i="2"/>
  <c r="K31" i="2"/>
  <c r="K60" i="2" s="1"/>
  <c r="J31" i="2"/>
  <c r="I31" i="2"/>
  <c r="H31" i="2"/>
  <c r="G31" i="2"/>
  <c r="F31" i="2"/>
  <c r="I60" i="2" s="1"/>
  <c r="E31" i="2"/>
  <c r="E60" i="2" s="1"/>
  <c r="D31" i="2"/>
  <c r="S30" i="2"/>
  <c r="R30" i="2"/>
  <c r="M59" i="2" s="1"/>
  <c r="Q30" i="2"/>
  <c r="L59" i="2" s="1"/>
  <c r="P30" i="2"/>
  <c r="J59" i="2" s="1"/>
  <c r="O30" i="2"/>
  <c r="F59" i="2" s="1"/>
  <c r="N30" i="2"/>
  <c r="G59" i="2" s="1"/>
  <c r="M30" i="2"/>
  <c r="H59" i="2" s="1"/>
  <c r="L30" i="2"/>
  <c r="K30" i="2"/>
  <c r="K59" i="2" s="1"/>
  <c r="J30" i="2"/>
  <c r="I30" i="2"/>
  <c r="H30" i="2"/>
  <c r="F30" i="2"/>
  <c r="I59" i="2" s="1"/>
  <c r="G30" i="2"/>
  <c r="S29" i="2"/>
  <c r="R29" i="2"/>
  <c r="M51" i="2" s="1"/>
  <c r="Q29" i="2"/>
  <c r="L51" i="2" s="1"/>
  <c r="P29" i="2"/>
  <c r="J51" i="2" s="1"/>
  <c r="O29" i="2"/>
  <c r="F51" i="2" s="1"/>
  <c r="N29" i="2"/>
  <c r="M29" i="2"/>
  <c r="H51" i="2" s="1"/>
  <c r="L29" i="2"/>
  <c r="K29" i="2"/>
  <c r="K51" i="2" s="1"/>
  <c r="J29" i="2"/>
  <c r="I29" i="2"/>
  <c r="H29" i="2"/>
  <c r="G29" i="2"/>
  <c r="F29" i="2"/>
  <c r="I51" i="2" s="1"/>
  <c r="E29" i="2"/>
  <c r="E51" i="2" s="1"/>
  <c r="D29" i="2"/>
  <c r="S28" i="2"/>
  <c r="R28" i="2"/>
  <c r="M50" i="2" s="1"/>
  <c r="Q28" i="2"/>
  <c r="L50" i="2" s="1"/>
  <c r="P28" i="2"/>
  <c r="J50" i="2" s="1"/>
  <c r="O28" i="2"/>
  <c r="F50" i="2" s="1"/>
  <c r="N28" i="2"/>
  <c r="G50" i="2" s="1"/>
  <c r="M28" i="2"/>
  <c r="H50" i="2" s="1"/>
  <c r="L28" i="2"/>
  <c r="K28" i="2"/>
  <c r="K50" i="2" s="1"/>
  <c r="J28" i="2"/>
  <c r="I28" i="2"/>
  <c r="H28" i="2"/>
  <c r="G28" i="2"/>
  <c r="F28" i="2"/>
  <c r="I50" i="2" s="1"/>
  <c r="E28" i="2"/>
  <c r="E50" i="2" s="1"/>
  <c r="D28" i="2"/>
  <c r="S27" i="2"/>
  <c r="R27" i="2"/>
  <c r="M49" i="2" s="1"/>
  <c r="Q27" i="2"/>
  <c r="L49" i="2" s="1"/>
  <c r="P27" i="2"/>
  <c r="J49" i="2" s="1"/>
  <c r="O27" i="2"/>
  <c r="F49" i="2" s="1"/>
  <c r="N27" i="2"/>
  <c r="G49" i="2" s="1"/>
  <c r="M27" i="2"/>
  <c r="H49" i="2" s="1"/>
  <c r="L27" i="2"/>
  <c r="K27" i="2"/>
  <c r="K49" i="2" s="1"/>
  <c r="J27" i="2"/>
  <c r="I27" i="2"/>
  <c r="H27" i="2"/>
  <c r="G27" i="2"/>
  <c r="F27" i="2"/>
  <c r="I49" i="2" s="1"/>
  <c r="E27" i="2"/>
  <c r="E49" i="2" s="1"/>
  <c r="D27" i="2"/>
  <c r="S26" i="2"/>
  <c r="R26" i="2"/>
  <c r="M48" i="2" s="1"/>
  <c r="Q26" i="2"/>
  <c r="L48" i="2" s="1"/>
  <c r="P26" i="2"/>
  <c r="J48" i="2" s="1"/>
  <c r="O26" i="2"/>
  <c r="F48" i="2" s="1"/>
  <c r="N26" i="2"/>
  <c r="G48" i="2" s="1"/>
  <c r="M26" i="2"/>
  <c r="H48" i="2" s="1"/>
  <c r="L26" i="2"/>
  <c r="K26" i="2"/>
  <c r="K48" i="2" s="1"/>
  <c r="J26" i="2"/>
  <c r="I26" i="2"/>
  <c r="H26" i="2"/>
  <c r="G26" i="2"/>
  <c r="F26" i="2"/>
  <c r="I48" i="2" s="1"/>
  <c r="E26" i="2"/>
  <c r="E48" i="2" s="1"/>
  <c r="D26" i="2"/>
  <c r="S25" i="2"/>
  <c r="R25" i="2"/>
  <c r="M47" i="2" s="1"/>
  <c r="Q25" i="2"/>
  <c r="L47" i="2" s="1"/>
  <c r="P25" i="2"/>
  <c r="J47" i="2" s="1"/>
  <c r="O25" i="2"/>
  <c r="N25" i="2"/>
  <c r="M25" i="2"/>
  <c r="L25" i="2"/>
  <c r="K25" i="2"/>
  <c r="K47" i="2" s="1"/>
  <c r="J25" i="2"/>
  <c r="I25" i="2"/>
  <c r="H25" i="2"/>
  <c r="G25" i="2"/>
  <c r="F25" i="2"/>
  <c r="I47" i="2" s="1"/>
  <c r="E25" i="2"/>
  <c r="E47" i="2" s="1"/>
  <c r="D25" i="2"/>
  <c r="S24" i="2"/>
  <c r="R24" i="2"/>
  <c r="Q24" i="2"/>
  <c r="P24" i="2"/>
  <c r="J46" i="2" s="1"/>
  <c r="O24" i="2"/>
  <c r="F46" i="2" s="1"/>
  <c r="N24" i="2"/>
  <c r="G46" i="2" s="1"/>
  <c r="M24" i="2"/>
  <c r="H46" i="2" s="1"/>
  <c r="L24" i="2"/>
  <c r="K24" i="2"/>
  <c r="K46" i="2" s="1"/>
  <c r="J24" i="2"/>
  <c r="I24" i="2"/>
  <c r="H24" i="2"/>
  <c r="G24" i="2"/>
  <c r="F24" i="2"/>
  <c r="I46" i="2" s="1"/>
  <c r="E24" i="2"/>
  <c r="D24" i="2"/>
  <c r="F23" i="2"/>
  <c r="S23" i="2"/>
  <c r="Q23" i="2"/>
  <c r="P23" i="2"/>
  <c r="O23" i="2"/>
  <c r="N23" i="2"/>
  <c r="M23" i="2"/>
  <c r="L23" i="2"/>
  <c r="K23" i="2"/>
  <c r="J23" i="2"/>
  <c r="I23" i="2"/>
  <c r="H23" i="2"/>
  <c r="G23" i="2"/>
  <c r="E23" i="2"/>
  <c r="N59" i="2" l="1"/>
  <c r="N65" i="2"/>
  <c r="N61" i="2"/>
  <c r="N62" i="2"/>
  <c r="N63" i="2"/>
  <c r="N64" i="2"/>
  <c r="N60" i="2"/>
  <c r="N70" i="2"/>
  <c r="N69" i="2"/>
  <c r="X153" i="2" l="1"/>
  <c r="L4" i="2"/>
  <c r="J4" i="2"/>
  <c r="F3" i="2"/>
  <c r="E3" i="2"/>
  <c r="D3" i="2"/>
  <c r="F2" i="2"/>
  <c r="E2" i="2"/>
  <c r="D2" i="2"/>
  <c r="G3" i="2" l="1"/>
  <c r="G2" i="2"/>
</calcChain>
</file>

<file path=xl/sharedStrings.xml><?xml version="1.0" encoding="utf-8"?>
<sst xmlns="http://schemas.openxmlformats.org/spreadsheetml/2006/main" count="133" uniqueCount="68">
  <si>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</si>
  <si>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</si>
  <si>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</si>
  <si>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</si>
  <si>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</si>
  <si>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</si>
  <si>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</si>
  <si>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</si>
  <si>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</si>
  <si>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</si>
  <si>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</si>
  <si>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</si>
  <si>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</si>
  <si>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</si>
  <si>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OK</t>
  </si>
  <si>
    <t>Res</t>
  </si>
  <si>
    <t>Tech</t>
  </si>
  <si>
    <t>Op</t>
  </si>
  <si>
    <t>Post_processed</t>
  </si>
  <si>
    <t>Pop_BE</t>
  </si>
  <si>
    <t>PIB_BE</t>
  </si>
  <si>
    <t>LCA_breakdown</t>
  </si>
  <si>
    <t>Pop_WO</t>
  </si>
  <si>
    <t>PIB_WO</t>
  </si>
  <si>
    <t>Acidification</t>
  </si>
  <si>
    <t>Egalitarian</t>
  </si>
  <si>
    <t>Utilitarian</t>
  </si>
  <si>
    <t>Climate change</t>
  </si>
  <si>
    <t>Ecotoxicity freshwater</t>
  </si>
  <si>
    <t>LCA_FOSSIL</t>
  </si>
  <si>
    <t>LCA_OZONE_DEPL</t>
  </si>
  <si>
    <t>Eutrophication freshwater</t>
  </si>
  <si>
    <t>Eutrophication marine</t>
  </si>
  <si>
    <t>Eutrophication terrestrial</t>
  </si>
  <si>
    <t>Human toxicity, cancer</t>
  </si>
  <si>
    <t>Human toxicity, non-cancer</t>
  </si>
  <si>
    <t>PB</t>
  </si>
  <si>
    <t>Ionising radiation, human health</t>
  </si>
  <si>
    <t>Land use</t>
  </si>
  <si>
    <t>Resource use, mineral</t>
  </si>
  <si>
    <t>Particulate matter</t>
  </si>
  <si>
    <t>Ozone formation</t>
  </si>
  <si>
    <t>Water use</t>
  </si>
  <si>
    <t>CC</t>
  </si>
  <si>
    <t>PM</t>
  </si>
  <si>
    <t>MRD</t>
  </si>
  <si>
    <t>LU</t>
  </si>
  <si>
    <t>EFW</t>
  </si>
  <si>
    <t>POF</t>
  </si>
  <si>
    <t>HTOX_nC</t>
  </si>
  <si>
    <t>WU</t>
  </si>
  <si>
    <t>FRD</t>
  </si>
  <si>
    <t>Ozone depletion</t>
  </si>
  <si>
    <t>Reource use, fossil</t>
  </si>
  <si>
    <t>Egal</t>
  </si>
  <si>
    <t>UTILITARIAN</t>
  </si>
  <si>
    <t>EGALITARIAN</t>
  </si>
  <si>
    <t>1_MC</t>
  </si>
  <si>
    <t>2_MC</t>
  </si>
  <si>
    <t>3_MC</t>
  </si>
  <si>
    <t>High</t>
  </si>
  <si>
    <t>Med</t>
  </si>
  <si>
    <t>Low</t>
  </si>
  <si>
    <t>Median</t>
  </si>
  <si>
    <t>Average</t>
  </si>
  <si>
    <t>NEW_10</t>
  </si>
  <si>
    <t>NEW_100</t>
  </si>
  <si>
    <t>NEW_50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</si>
</sst>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11" fontId="0" fillId="0" borderId="0" xfId="0" applyNumberFormat="1"/>
    <xf numFmtId="10" fontId="0" fillId="0" borderId="0" xfId="1" applyNumberFormat="1" applyFont="1"/>
    <xf numFmtId="0" fontId="4" fillId="0" borderId="0" xfId="2" applyFon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Fill="1"/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86E010CE-05A3-44FF-A3B9-7E5591D88CA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BE_PB_EVOL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GRAPH!$O$4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GRAPH!$O$5:$O$7</c:f>
              <c:numCache>
                <c:formatCode>General</c:formatCode>
                <c:ptCount val="3"/>
                <c:pt idx="0">
                  <c:v>1.7807532560577104</c:v>
                </c:pt>
                <c:pt idx="1">
                  <c:v>0.99213395310800723</c:v>
                </c:pt>
                <c:pt idx="2">
                  <c:v>0.20351465779010311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5-4786-8711-326697FADD2A}"/>
            </c:ext>
          </c:extLst>
        </c:ser>
        <c:ser>
          <c:idx val="2"/>
          <c:order val="1"/>
          <c:tx>
            <c:strRef>
              <c:f>GRAPH!$Q$4</c:f>
              <c:strCache>
                <c:ptCount val="1"/>
                <c:pt idx="0">
                  <c:v>MRD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GRAPH!$Q$5:$Q$7</c:f>
              <c:numCache>
                <c:formatCode>General</c:formatCode>
                <c:ptCount val="3"/>
                <c:pt idx="0">
                  <c:v>0.89023852796245817</c:v>
                </c:pt>
                <c:pt idx="1">
                  <c:v>1.0882171257939575</c:v>
                </c:pt>
                <c:pt idx="2">
                  <c:v>1.2231530152252901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5-4786-8711-326697FADD2A}"/>
            </c:ext>
          </c:extLst>
        </c:ser>
        <c:ser>
          <c:idx val="4"/>
          <c:order val="2"/>
          <c:tx>
            <c:strRef>
              <c:f>GRAPH!$S$4</c:f>
              <c:strCache>
                <c:ptCount val="1"/>
                <c:pt idx="0">
                  <c:v>EFW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GRAPH!$S$5:$S$7</c:f>
              <c:numCache>
                <c:formatCode>General</c:formatCode>
                <c:ptCount val="3"/>
                <c:pt idx="0">
                  <c:v>1.8980706103316156</c:v>
                </c:pt>
                <c:pt idx="1">
                  <c:v>1.8348539355892475</c:v>
                </c:pt>
                <c:pt idx="2">
                  <c:v>2.0011612234376539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5-4786-8711-326697FADD2A}"/>
            </c:ext>
          </c:extLst>
        </c:ser>
        <c:ser>
          <c:idx val="8"/>
          <c:order val="3"/>
          <c:tx>
            <c:strRef>
              <c:f>GRAPH!$W$4</c:f>
              <c:strCache>
                <c:ptCount val="1"/>
                <c:pt idx="0">
                  <c:v>FRD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GRAPH!$W$5:$W$7</c:f>
              <c:numCache>
                <c:formatCode>General</c:formatCode>
                <c:ptCount val="3"/>
                <c:pt idx="0">
                  <c:v>1.1100342580719085</c:v>
                </c:pt>
                <c:pt idx="1">
                  <c:v>0.62775564560279284</c:v>
                </c:pt>
                <c:pt idx="2">
                  <c:v>0.34211667867851292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F5-4786-8711-326697FADD2A}"/>
            </c:ext>
          </c:extLst>
        </c:ser>
        <c:ser>
          <c:idx val="3"/>
          <c:order val="4"/>
          <c:tx>
            <c:strRef>
              <c:f>GRAPH!$R$4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GRAPH!$R$5:$R$7</c:f>
              <c:numCache>
                <c:formatCode>General</c:formatCode>
                <c:ptCount val="3"/>
                <c:pt idx="0">
                  <c:v>1.9163692556572334</c:v>
                </c:pt>
                <c:pt idx="1">
                  <c:v>1.7558157266665633</c:v>
                </c:pt>
                <c:pt idx="2">
                  <c:v>3.2266666666666666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F5-4786-8711-326697FA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27840"/>
        <c:axId val="1785129280"/>
      </c:lineChart>
      <c:catAx>
        <c:axId val="1785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9280"/>
        <c:crosses val="autoZero"/>
        <c:auto val="1"/>
        <c:lblAlgn val="ctr"/>
        <c:lblOffset val="100"/>
        <c:noMultiLvlLbl val="0"/>
      </c:catAx>
      <c:valAx>
        <c:axId val="1785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GRAPH!$N$5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GRAPH!$O$4:$W$4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GRAPH!$O$5:$W$5</c:f>
              <c:numCache>
                <c:formatCode>General</c:formatCode>
                <c:ptCount val="9"/>
                <c:pt idx="0">
                  <c:v>1.7807532560577104</c:v>
                </c:pt>
                <c:pt idx="1">
                  <c:v>0.87696683636958384</c:v>
                </c:pt>
                <c:pt idx="2">
                  <c:v>0.89023852796245817</c:v>
                </c:pt>
                <c:pt idx="3">
                  <c:v>1.9163692556572334</c:v>
                </c:pt>
                <c:pt idx="4">
                  <c:v>1.8980706103316156</c:v>
                </c:pt>
                <c:pt idx="5">
                  <c:v>9.2777567529420499E-2</c:v>
                </c:pt>
                <c:pt idx="6">
                  <c:v>3.9997541339472177E-2</c:v>
                </c:pt>
                <c:pt idx="7">
                  <c:v>2.0994676932147825E-2</c:v>
                </c:pt>
                <c:pt idx="8">
                  <c:v>1.1100342580719085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4F2D-B7A0-161672CED7F3}"/>
            </c:ext>
          </c:extLst>
        </c:ser>
        <c:ser>
          <c:idx val="1"/>
          <c:order val="1"/>
          <c:tx>
            <c:strRef>
              <c:f>GRAPH!$N$6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GRAPH!$O$4:$W$4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GRAPH!$O$6:$W$6</c:f>
              <c:numCache>
                <c:formatCode>General</c:formatCode>
                <c:ptCount val="9"/>
                <c:pt idx="0">
                  <c:v>0.99213395310800723</c:v>
                </c:pt>
                <c:pt idx="1">
                  <c:v>0.76424083016348687</c:v>
                </c:pt>
                <c:pt idx="2">
                  <c:v>1.0882171257939575</c:v>
                </c:pt>
                <c:pt idx="3">
                  <c:v>1.7558157266665633</c:v>
                </c:pt>
                <c:pt idx="4">
                  <c:v>1.8348539355892475</c:v>
                </c:pt>
                <c:pt idx="5">
                  <c:v>6.9307276384247579E-2</c:v>
                </c:pt>
                <c:pt idx="6">
                  <c:v>3.9917059883368633E-2</c:v>
                </c:pt>
                <c:pt idx="7">
                  <c:v>3.5888039666297139E-2</c:v>
                </c:pt>
                <c:pt idx="8">
                  <c:v>0.62775564560279284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C-4F2D-B7A0-161672CED7F3}"/>
            </c:ext>
          </c:extLst>
        </c:ser>
        <c:ser>
          <c:idx val="2"/>
          <c:order val="2"/>
          <c:tx>
            <c:strRef>
              <c:f>GRAPH!$N$7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GRAPH!$O$4:$W$4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GRAPH!$O$7:$W$7</c:f>
              <c:numCache>
                <c:formatCode>General</c:formatCode>
                <c:ptCount val="9"/>
                <c:pt idx="0">
                  <c:v>0.20351465779010311</c:v>
                </c:pt>
                <c:pt idx="1">
                  <c:v>0.71967404414560021</c:v>
                </c:pt>
                <c:pt idx="2">
                  <c:v>1.2231530152252901</c:v>
                </c:pt>
                <c:pt idx="3">
                  <c:v>3.2266666666666666</c:v>
                </c:pt>
                <c:pt idx="4">
                  <c:v>2.0011612234376539</c:v>
                </c:pt>
                <c:pt idx="5">
                  <c:v>4.8982130008684122E-2</c:v>
                </c:pt>
                <c:pt idx="6">
                  <c:v>4.0976829797053117E-2</c:v>
                </c:pt>
                <c:pt idx="7">
                  <c:v>6.5550507291572316E-2</c:v>
                </c:pt>
                <c:pt idx="8">
                  <c:v>0.34211667867851292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C-4F2D-B7A0-161672CE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611439"/>
        <c:axId val="1209614799"/>
      </c:barChart>
      <c:catAx>
        <c:axId val="12096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14799"/>
        <c:crosses val="autoZero"/>
        <c:auto val="1"/>
        <c:lblAlgn val="ctr"/>
        <c:lblOffset val="100"/>
        <c:noMultiLvlLbl val="0"/>
      </c:catAx>
      <c:valAx>
        <c:axId val="120961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GRAPH!$Y$4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GRAPH!$X$5:$X$7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GRAPH!$Y$5:$Y$7</c:f>
              <c:numCache>
                <c:formatCode>General</c:formatCode>
                <c:ptCount val="3"/>
                <c:pt idx="0">
                  <c:v>0.89023852796245817</c:v>
                </c:pt>
                <c:pt idx="1">
                  <c:v>0.76424083016348687</c:v>
                </c:pt>
                <c:pt idx="2">
                  <c:v>0.34211667867851292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3-4136-9F7A-1F4775727A4C}"/>
            </c:ext>
          </c:extLst>
        </c:ser>
        <c:ser>
          <c:idx val="1"/>
          <c:order val="1"/>
          <c:tx>
            <c:strRef>
              <c:f>GRAPH!$Z$4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GRAPH!$X$5:$X$7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GRAPH!$Z$5:$Z$7</c:f>
              <c:numCache>
                <c:formatCode>General</c:formatCode>
                <c:ptCount val="3"/>
                <c:pt idx="0">
                  <c:v>0.95846694780572783</c:v>
                </c:pt>
                <c:pt idx="1">
                  <c:v>0.80090328809532985</c:v>
                </c:pt>
                <c:pt idx="2">
                  <c:v>0.87464397256012627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3-4136-9F7A-1F4775727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61231"/>
        <c:axId val="1205962191"/>
      </c:lineChart>
      <c:catAx>
        <c:axId val="12059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2191"/>
        <c:crosses val="autoZero"/>
        <c:auto val="1"/>
        <c:lblAlgn val="ctr"/>
        <c:lblOffset val="100"/>
        <c:noMultiLvlLbl val="0"/>
      </c:catAx>
      <c:valAx>
        <c:axId val="120596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521858</xdr:colOff>
      <xdr:row>36</xdr:row>
      <xdr:rowOff>118223</xdr:rowOff>
    </xdr:from>
    <xdr:to>
      <xdr:col>24</xdr:col>
      <xdr:colOff>332031</xdr:colOff>
      <xdr:row>61</xdr:row>
      <xdr:rowOff>42920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FA2C1-20FB-7897-EEE9-0FCFAE840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268942</xdr:colOff>
      <xdr:row>13</xdr:row>
      <xdr:rowOff>0</xdr:rowOff>
    </xdr:from>
    <xdr:to>
      <xdr:col>17</xdr:col>
      <xdr:colOff>183777</xdr:colOff>
      <xdr:row>34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E869D-8C36-2A19-8A94-E8E017E5F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533399</xdr:colOff>
      <xdr:row>12</xdr:row>
      <xdr:rowOff>89648</xdr:rowOff>
    </xdr:from>
    <xdr:to>
      <xdr:col>26</xdr:col>
      <xdr:colOff>224118</xdr:colOff>
      <xdr:row>34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671B7-7184-CC53-4FBE-7212DDC47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huysn\Desktop\SC_RESULTS\Symposium\LCA_opti_BE_49.xlsx" TargetMode="External"/><Relationship Id="rId1" Type="http://schemas.openxmlformats.org/officeDocument/2006/relationships/externalLinkPath" Target="/Users/ghuysn/Desktop/SC_RESULTS/Symposium/LCA_opti_BE_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_results"/>
      <sheetName val="Results_split"/>
      <sheetName val="Data_split"/>
      <sheetName val="Mult_split"/>
      <sheetName val="LCA_res_data"/>
      <sheetName val="Mult_res"/>
      <sheetName val="LCA_res_results"/>
      <sheetName val="LCA_tech_data"/>
      <sheetName val="Mult_tech"/>
      <sheetName val="LCA_tech_results"/>
      <sheetName val="Mult_op"/>
      <sheetName val="LCA_op_data"/>
      <sheetName val="LCA_op_results"/>
    </sheetNames>
    <sheetDataSet>
      <sheetData sheetId="0"/>
      <sheetData sheetId="1">
        <row r="39">
          <cell r="D39">
            <v>-18.372915637999998</v>
          </cell>
        </row>
        <row r="117">
          <cell r="H117">
            <v>31.669994748000001</v>
          </cell>
          <cell r="I117">
            <v>-12.297079113000011</v>
          </cell>
        </row>
      </sheetData>
      <sheetData sheetId="2"/>
      <sheetData sheetId="3"/>
      <sheetData sheetId="4"/>
      <sheetData sheetId="5"/>
      <sheetData sheetId="6">
        <row r="40">
          <cell r="E40">
            <v>-18.167535790314314</v>
          </cell>
        </row>
      </sheetData>
      <sheetData sheetId="7"/>
      <sheetData sheetId="8"/>
      <sheetData sheetId="9">
        <row r="119">
          <cell r="D119">
            <v>31.669994744781832</v>
          </cell>
        </row>
      </sheetData>
      <sheetData sheetId="10"/>
      <sheetData sheetId="11"/>
      <sheetData sheetId="12">
        <row r="118">
          <cell r="F118">
            <v>-12.297068071196827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B0EE-8B7A-4A41-A1B9-1926FE2B1651}">
  <dimension ref="A1:Y153"/>
  <sheetViews>
    <sheetView tabSelected="1" topLeftCell="F1" zoomScale="60" zoomScaleNormal="40" workbookViewId="0">
      <selection activeCell="S18" sqref="S18"/>
    </sheetView>
  </sheetViews>
  <sheetFormatPr defaultColWidth="11.5546875" defaultRowHeight="14.4" x14ac:dyDescent="0.3"/>
  <cols>
    <col min="3" max="3" width="15.33203125" bestFit="1" customWidth="1"/>
    <col min="4" max="4" width="17.44140625" bestFit="1" customWidth="1"/>
    <col min="5" max="5" width="29" bestFit="1" customWidth="1"/>
    <col min="6" max="6" width="27" bestFit="1" customWidth="1"/>
    <col min="7" max="7" width="22.6640625" bestFit="1" customWidth="1"/>
    <col min="8" max="8" width="25.77734375" bestFit="1" customWidth="1"/>
    <col min="9" max="9" width="28" bestFit="1" customWidth="1"/>
    <col min="10" max="11" width="20.44140625" bestFit="1" customWidth="1"/>
    <col min="12" max="12" width="31.21875" bestFit="1" customWidth="1"/>
    <col min="13" max="13" width="25.77734375" bestFit="1" customWidth="1"/>
    <col min="14" max="14" width="20.44140625" bestFit="1" customWidth="1"/>
    <col min="15" max="15" width="18.44140625" bestFit="1" customWidth="1"/>
    <col min="16" max="16" width="25.77734375" bestFit="1" customWidth="1"/>
    <col min="17" max="17" width="29" bestFit="1" customWidth="1"/>
    <col min="18" max="18" width="28" bestFit="1" customWidth="1"/>
    <col min="19" max="19" width="24.77734375" bestFit="1" customWidth="1"/>
  </cols>
  <sheetData>
    <row r="1" spans="1:25" x14ac:dyDescent="0.3">
      <c r="A1" s="3" t="s">
        <v>14</v>
      </c>
      <c r="D1" t="s">
        <v>15</v>
      </c>
      <c r="E1" t="s">
        <v>16</v>
      </c>
      <c r="F1" t="s">
        <v>17</v>
      </c>
    </row>
    <row r="2" spans="1:25" x14ac:dyDescent="0.3">
      <c r="C2" t="s">
        <v>18</v>
      </c>
      <c r="D2" s="4">
        <f>[1]LCA_res_results!E40</f>
        <v>-18.167535790314314</v>
      </c>
      <c r="E2" s="5">
        <f>[1]LCA_tech_results!D119</f>
        <v>31.669994744781832</v>
      </c>
      <c r="F2" s="4">
        <f>[1]LCA_op_results!F118</f>
        <v>-12.297068071196827</v>
      </c>
      <c r="G2" s="4">
        <f>SUM(D2:F2)</f>
        <v>1.2053908832706899</v>
      </c>
      <c r="I2" t="s">
        <v>19</v>
      </c>
      <c r="J2">
        <v>11.7</v>
      </c>
      <c r="K2" t="s">
        <v>20</v>
      </c>
      <c r="L2">
        <v>583</v>
      </c>
    </row>
    <row r="3" spans="1:25" x14ac:dyDescent="0.3">
      <c r="C3" t="s">
        <v>21</v>
      </c>
      <c r="D3" s="4">
        <f>[1]Results_split!D39</f>
        <v>-18.372915637999998</v>
      </c>
      <c r="E3" s="4">
        <f>[1]Results_split!H117</f>
        <v>31.669994748000001</v>
      </c>
      <c r="F3" s="4">
        <f>[1]Results_split!I117</f>
        <v>-12.297079113000011</v>
      </c>
      <c r="G3" s="4">
        <f>SUM(D3:F3)</f>
        <v>0.99999999699999087</v>
      </c>
      <c r="I3" t="s">
        <v>22</v>
      </c>
      <c r="J3">
        <v>7950</v>
      </c>
      <c r="K3" t="s">
        <v>23</v>
      </c>
      <c r="L3">
        <v>101000</v>
      </c>
      <c r="X3" t="s">
        <v>24</v>
      </c>
      <c r="Y3" s="6">
        <v>1000000000000</v>
      </c>
    </row>
    <row r="4" spans="1:25" x14ac:dyDescent="0.3">
      <c r="I4" t="s">
        <v>25</v>
      </c>
      <c r="J4" s="7">
        <f>J2/J3</f>
        <v>1.4716981132075471E-3</v>
      </c>
      <c r="K4" t="s">
        <v>26</v>
      </c>
      <c r="L4" s="7">
        <f>L2/L3</f>
        <v>5.7722772277227722E-3</v>
      </c>
      <c r="X4" t="s">
        <v>27</v>
      </c>
      <c r="Y4" s="6">
        <v>6810000000000</v>
      </c>
    </row>
    <row r="5" spans="1:25" x14ac:dyDescent="0.3">
      <c r="X5" t="s">
        <v>28</v>
      </c>
      <c r="Y5" s="6">
        <v>131000000000000</v>
      </c>
    </row>
    <row r="6" spans="1:25" x14ac:dyDescent="0.3"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29</v>
      </c>
      <c r="S6" s="8" t="s">
        <v>30</v>
      </c>
      <c r="X6" t="s">
        <v>31</v>
      </c>
      <c r="Y6" s="6">
        <v>5810000000</v>
      </c>
    </row>
    <row r="7" spans="1:25" x14ac:dyDescent="0.3">
      <c r="C7">
        <v>1</v>
      </c>
      <c r="D7">
        <v>206.2577456947366</v>
      </c>
      <c r="E7">
        <v>69.999999998000035</v>
      </c>
      <c r="F7">
        <v>1435260.8586421432</v>
      </c>
      <c r="G7">
        <v>5.7978386415169023</v>
      </c>
      <c r="H7">
        <v>69.574125272266912</v>
      </c>
      <c r="I7">
        <v>639.34498563059333</v>
      </c>
      <c r="J7">
        <v>4.8799752202379178E-5</v>
      </c>
      <c r="K7">
        <v>9.4659527785881533E-4</v>
      </c>
      <c r="L7">
        <v>14489.213225486883</v>
      </c>
      <c r="M7">
        <v>421455.13680628838</v>
      </c>
      <c r="N7">
        <v>1.1253760845016116</v>
      </c>
      <c r="O7">
        <v>2.6120413807068235E-3</v>
      </c>
      <c r="P7">
        <v>217.96390099948937</v>
      </c>
      <c r="Q7">
        <v>22056.051391707697</v>
      </c>
      <c r="R7">
        <v>1435263.3052487788</v>
      </c>
      <c r="S7">
        <v>1.5428361431186045E-2</v>
      </c>
      <c r="X7" t="s">
        <v>32</v>
      </c>
      <c r="Y7" s="6">
        <v>201000000000</v>
      </c>
    </row>
    <row r="8" spans="1:25" x14ac:dyDescent="0.3">
      <c r="C8">
        <v>2</v>
      </c>
      <c r="D8">
        <v>194.76879351190959</v>
      </c>
      <c r="E8">
        <v>38.99999984800003</v>
      </c>
      <c r="F8">
        <v>1387458.4121065107</v>
      </c>
      <c r="G8">
        <v>6.1040088366288066</v>
      </c>
      <c r="H8">
        <v>59.996835195364781</v>
      </c>
      <c r="I8">
        <v>580.15049693896799</v>
      </c>
      <c r="J8">
        <v>4.2294442345559262E-5</v>
      </c>
      <c r="K8">
        <v>9.4469057662590152E-4</v>
      </c>
      <c r="L8">
        <v>6562.9785182912265</v>
      </c>
      <c r="M8">
        <v>386145.60064787825</v>
      </c>
      <c r="N8">
        <v>1.375646514554407</v>
      </c>
      <c r="O8">
        <v>2.2762875292714991E-3</v>
      </c>
      <c r="P8">
        <v>162.82475096763019</v>
      </c>
      <c r="Q8">
        <v>37702.339968634893</v>
      </c>
      <c r="R8">
        <v>811681.83436197939</v>
      </c>
      <c r="S8">
        <v>1.0241867835562642E-2</v>
      </c>
      <c r="X8" t="s">
        <v>33</v>
      </c>
      <c r="Y8" s="6">
        <v>6130000000000</v>
      </c>
    </row>
    <row r="9" spans="1:25" x14ac:dyDescent="0.3">
      <c r="C9">
        <v>3</v>
      </c>
      <c r="D9">
        <v>174.97901913915766</v>
      </c>
      <c r="E9">
        <v>7.9999999980000105</v>
      </c>
      <c r="F9">
        <v>1513214.7140356824</v>
      </c>
      <c r="G9">
        <v>6.8680199140363261</v>
      </c>
      <c r="H9">
        <v>56.126831585420483</v>
      </c>
      <c r="I9">
        <v>431.57480623833339</v>
      </c>
      <c r="J9">
        <v>4.5539093583993818E-5</v>
      </c>
      <c r="K9">
        <v>9.6977144815738677E-4</v>
      </c>
      <c r="L9">
        <v>5336.7955951003141</v>
      </c>
      <c r="M9">
        <v>709436.35934036702</v>
      </c>
      <c r="N9">
        <v>1.5462228467813799</v>
      </c>
      <c r="O9">
        <v>2.1435455777448773E-3</v>
      </c>
      <c r="P9">
        <v>115.07454248109482</v>
      </c>
      <c r="Q9">
        <v>68864.377491876949</v>
      </c>
      <c r="R9">
        <v>442353.47823746887</v>
      </c>
      <c r="S9">
        <v>6.6052537104181784E-3</v>
      </c>
      <c r="X9" t="s">
        <v>34</v>
      </c>
      <c r="Y9" s="6">
        <v>962000</v>
      </c>
    </row>
    <row r="10" spans="1:25" x14ac:dyDescent="0.3">
      <c r="C10" t="s">
        <v>66</v>
      </c>
      <c r="D10">
        <v>1229.0721790692298</v>
      </c>
      <c r="E10">
        <v>99.999999997000003</v>
      </c>
      <c r="F10">
        <v>10602017.640876686</v>
      </c>
      <c r="G10">
        <v>88.729765357922446</v>
      </c>
      <c r="H10">
        <v>171.20385481707382</v>
      </c>
      <c r="I10">
        <v>1695.3412484076127</v>
      </c>
      <c r="J10">
        <v>6.645536077970241E-4</v>
      </c>
      <c r="K10">
        <v>1.3811624125796746E-2</v>
      </c>
      <c r="L10">
        <v>14203.600624671497</v>
      </c>
      <c r="M10">
        <v>1208831.7590659042</v>
      </c>
      <c r="N10">
        <v>21.645726112148232</v>
      </c>
      <c r="O10">
        <v>1.0013006633432261E-2</v>
      </c>
      <c r="P10">
        <v>563.45287957145149</v>
      </c>
      <c r="Q10">
        <v>87760.960081219338</v>
      </c>
      <c r="R10">
        <v>1690985.9967511874</v>
      </c>
      <c r="S10">
        <v>1.6804923982593138E-2</v>
      </c>
      <c r="X10" t="s">
        <v>35</v>
      </c>
      <c r="Y10" s="6">
        <v>4100000</v>
      </c>
    </row>
    <row r="11" spans="1:25" x14ac:dyDescent="0.3">
      <c r="C11" t="s">
        <v>67</v>
      </c>
      <c r="D11">
        <v>260.73989222891367</v>
      </c>
      <c r="E11">
        <v>50.000000004000007</v>
      </c>
      <c r="F11">
        <v>1655961.7475799778</v>
      </c>
      <c r="G11">
        <v>8.7707252755077683</v>
      </c>
      <c r="H11">
        <v>70.779595156329933</v>
      </c>
      <c r="I11">
        <v>696.05642586136094</v>
      </c>
      <c r="J11">
        <v>4.2607254559076238E-5</v>
      </c>
      <c r="K11">
        <v>1.0373449160097537E-3</v>
      </c>
      <c r="L11">
        <v>6175.2401999985295</v>
      </c>
      <c r="M11">
        <v>375606.86139801634</v>
      </c>
      <c r="N11">
        <v>1.2598643149128346</v>
      </c>
      <c r="O11">
        <v>3.6771373037165459E-3</v>
      </c>
      <c r="P11">
        <v>193.26978388067701</v>
      </c>
      <c r="Q11">
        <v>29819.986105432818</v>
      </c>
      <c r="R11">
        <v>875279.24135591881</v>
      </c>
      <c r="S11">
        <v>1.0000896693816503E-2</v>
      </c>
      <c r="X11" t="s">
        <v>37</v>
      </c>
      <c r="Y11" s="6">
        <v>527000000000000</v>
      </c>
    </row>
    <row r="12" spans="1:25" x14ac:dyDescent="0.3">
      <c r="C12" t="s">
        <v>65</v>
      </c>
      <c r="D12">
        <v>164.34367797384763</v>
      </c>
      <c r="E12">
        <v>10.000000078000006</v>
      </c>
      <c r="F12">
        <v>1364387.0457219868</v>
      </c>
      <c r="G12">
        <v>6.2484050869499406</v>
      </c>
      <c r="H12">
        <v>69.794557550622656</v>
      </c>
      <c r="I12">
        <v>479.28748060153845</v>
      </c>
      <c r="J12">
        <v>4.1322268494022522E-5</v>
      </c>
      <c r="K12">
        <v>8.4234557494889143E-4</v>
      </c>
      <c r="L12">
        <v>5220.2404354299051</v>
      </c>
      <c r="M12">
        <v>946990.04413126537</v>
      </c>
      <c r="N12">
        <v>1.2340453833802139</v>
      </c>
      <c r="O12">
        <v>2.1273312666909134E-3</v>
      </c>
      <c r="P12">
        <v>149.59039062904259</v>
      </c>
      <c r="Q12">
        <v>17813.37320552424</v>
      </c>
      <c r="R12">
        <v>755210.02001447289</v>
      </c>
      <c r="S12">
        <v>9.5752691299621044E-3</v>
      </c>
      <c r="X12" t="s">
        <v>38</v>
      </c>
      <c r="Y12" s="6">
        <v>12700000000000</v>
      </c>
    </row>
    <row r="13" spans="1:25" x14ac:dyDescent="0.3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 t="s">
        <v>39</v>
      </c>
      <c r="Y13" s="6">
        <v>219000000</v>
      </c>
    </row>
    <row r="14" spans="1:25" x14ac:dyDescent="0.3">
      <c r="X14" t="s">
        <v>40</v>
      </c>
      <c r="Y14" s="6">
        <v>516000</v>
      </c>
    </row>
    <row r="15" spans="1:25" x14ac:dyDescent="0.3">
      <c r="C15" t="s">
        <v>57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 t="s">
        <v>41</v>
      </c>
      <c r="Y15" s="6">
        <v>407000000000</v>
      </c>
    </row>
    <row r="16" spans="1:25" x14ac:dyDescent="0.3">
      <c r="C16" t="s">
        <v>58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 t="s">
        <v>42</v>
      </c>
      <c r="Y16" s="6">
        <v>182000000000000</v>
      </c>
    </row>
    <row r="17" spans="1:25" x14ac:dyDescent="0.3">
      <c r="C17" t="s">
        <v>59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5" x14ac:dyDescent="0.3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 t="s">
        <v>52</v>
      </c>
      <c r="Y18" s="6">
        <v>539000000</v>
      </c>
    </row>
    <row r="19" spans="1:25" x14ac:dyDescent="0.3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 t="s">
        <v>53</v>
      </c>
      <c r="Y19" s="6">
        <v>224000000000000</v>
      </c>
    </row>
    <row r="20" spans="1:25" x14ac:dyDescent="0.3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5" ht="15" thickBot="1" x14ac:dyDescent="0.35"/>
    <row r="22" spans="1:25" ht="15" thickBot="1" x14ac:dyDescent="0.35">
      <c r="C22" s="1" t="s">
        <v>36</v>
      </c>
      <c r="D22" s="9">
        <v>1000000000000</v>
      </c>
      <c r="E22" s="10">
        <v>6810000000000</v>
      </c>
      <c r="F22" s="10">
        <v>131000000000000</v>
      </c>
      <c r="G22" s="10">
        <v>5810000000</v>
      </c>
      <c r="H22" s="10">
        <v>201000000000</v>
      </c>
      <c r="I22" s="10">
        <v>6130000000000</v>
      </c>
      <c r="J22" s="10">
        <v>962000</v>
      </c>
      <c r="K22" s="10">
        <v>4100000</v>
      </c>
      <c r="L22" s="10">
        <v>527000000000000</v>
      </c>
      <c r="M22" s="10">
        <v>12700000000000</v>
      </c>
      <c r="N22" s="10">
        <v>219000000</v>
      </c>
      <c r="O22" s="10">
        <v>516000</v>
      </c>
      <c r="P22" s="10">
        <v>407000000000</v>
      </c>
      <c r="Q22" s="10">
        <v>182000000000000</v>
      </c>
      <c r="R22" s="10">
        <v>224000000000000</v>
      </c>
      <c r="S22" s="11">
        <v>539000000</v>
      </c>
    </row>
    <row r="23" spans="1:25" x14ac:dyDescent="0.3">
      <c r="A23" t="s">
        <v>54</v>
      </c>
      <c r="B23" t="s">
        <v>54</v>
      </c>
      <c r="C23">
        <v>1</v>
      </c>
      <c r="D23" s="2">
        <f>(D7*1000000)/($D$22*$J$4)</f>
        <v>0.14014949386950051</v>
      </c>
      <c r="E23" s="2">
        <f>(E7*1000000000)/($E$22*$J$4)</f>
        <v>6.9844497155276963</v>
      </c>
      <c r="F23" s="2">
        <f>(F7*1000000)/($F$22*$J$4)</f>
        <v>7.4445904783747903</v>
      </c>
      <c r="G23" s="2">
        <f>(G7*1000000)/($G$22*$J$4)</f>
        <v>0.67806489253805524</v>
      </c>
      <c r="H23" s="2">
        <f>(H7*1000000)/($H$22*$J$4)</f>
        <v>0.23519764252010117</v>
      </c>
      <c r="I23" s="2">
        <f>(I7*1000000)/($I$22*$J$4)</f>
        <v>7.0868959380979313E-2</v>
      </c>
      <c r="J23" s="2">
        <f>(J7*1000000)/($J$22*$J$4)</f>
        <v>3.4468613288636075E-2</v>
      </c>
      <c r="K23" s="2">
        <f>(K7*1000000)/($K$22*$J$4)</f>
        <v>0.15687789157760229</v>
      </c>
      <c r="L23" s="2">
        <f>(L7*1000000)/($L$22*$J$4)</f>
        <v>1.8681659634866073E-2</v>
      </c>
      <c r="M23" s="2">
        <f>(M7*1000000)/($M$22*$J$4)</f>
        <v>22.549083636920336</v>
      </c>
      <c r="N23" s="2">
        <f>(N7*1000000)/($N$22*$J$4)</f>
        <v>3.4916832032891589</v>
      </c>
      <c r="O23" s="2">
        <f>(O7*1000000)/($O$22*$J$4)</f>
        <v>3.4396291288377476</v>
      </c>
      <c r="P23" s="2">
        <f>(P7*1000000)/($P$22*$J$4)</f>
        <v>0.36389109660974417</v>
      </c>
      <c r="Q23" s="2">
        <f>(Q7*1000000)/($Q$22*$J$4)</f>
        <v>8.2345077751515075E-2</v>
      </c>
      <c r="R23" s="2">
        <f>(R7*1000000)/($R$22*$J$4)</f>
        <v>4.3537634602899082</v>
      </c>
      <c r="S23" s="2">
        <f>(S7*1000000)/($S$22*$J$4)</f>
        <v>1.9449673085316123E-2</v>
      </c>
    </row>
    <row r="24" spans="1:25" x14ac:dyDescent="0.3">
      <c r="B24" s="13"/>
      <c r="C24">
        <v>2</v>
      </c>
      <c r="D24" s="2">
        <f t="shared" ref="D24:D29" si="0">(D8*1000000)/($D$22*$J$4)</f>
        <v>0.13234289815552833</v>
      </c>
      <c r="E24" s="2">
        <f t="shared" ref="E24:E29" si="1">(E8*1000000000)/($E$22*$J$4)</f>
        <v>3.8913362550246653</v>
      </c>
      <c r="F24" s="2">
        <f t="shared" ref="F24:F29" si="2">(F8*1000000)/($F$22*$J$4)</f>
        <v>7.1966427717405637</v>
      </c>
      <c r="G24" s="2">
        <f t="shared" ref="G24:G29" si="3">(G8*1000000)/($G$22*$J$4)</f>
        <v>0.71387190154315461</v>
      </c>
      <c r="H24" s="2">
        <f t="shared" ref="H24:H29" si="4">(H8*1000000)/($H$22*$J$4)</f>
        <v>0.20282129514953012</v>
      </c>
      <c r="I24" s="2">
        <f t="shared" ref="I24:I29" si="5">(I8*1000000)/($I$22*$J$4)</f>
        <v>6.4307475504591344E-2</v>
      </c>
      <c r="J24" s="2">
        <f t="shared" ref="J24:J29" si="6">(J8*1000000)/($J$22*$J$4)</f>
        <v>2.9873733198926396E-2</v>
      </c>
      <c r="K24" s="2">
        <f t="shared" ref="K24:K29" si="7">(K8*1000000)/($K$22*$J$4)</f>
        <v>0.15656222814625634</v>
      </c>
      <c r="L24" s="2">
        <f t="shared" ref="L24:L29" si="8">(L8*1000000)/($L$22*$J$4)</f>
        <v>8.4619729837355859E-3</v>
      </c>
      <c r="M24" s="2">
        <f t="shared" ref="M24:M29" si="9">(M8*1000000)/($M$22*$J$4)</f>
        <v>20.659920083118866</v>
      </c>
      <c r="N24" s="2">
        <f t="shared" ref="N24:N29" si="10">(N8*1000000)/($N$22*$J$4)</f>
        <v>4.2681925577440332</v>
      </c>
      <c r="O24" s="2">
        <f t="shared" ref="O24:O29" si="11">(O8*1000000)/($O$22*$J$4)</f>
        <v>2.9974964979971546</v>
      </c>
      <c r="P24" s="2">
        <f t="shared" ref="P24:P29" si="12">(P8*1000000)/($P$22*$J$4)</f>
        <v>0.27183619357665223</v>
      </c>
      <c r="Q24" s="2">
        <f t="shared" ref="Q24:Q29" si="13">(Q8*1000000)/($Q$22*$J$4)</f>
        <v>0.1407596518975521</v>
      </c>
      <c r="R24" s="2">
        <f t="shared" ref="R24:R29" si="14">(R8*1000000)/($R$22*$J$4)</f>
        <v>2.4621758940696492</v>
      </c>
      <c r="S24" s="2">
        <f t="shared" ref="S24:S29" si="15">(S8*1000000)/($S$22*$J$4)</f>
        <v>1.2911350442053663E-2</v>
      </c>
    </row>
    <row r="25" spans="1:25" x14ac:dyDescent="0.3">
      <c r="C25">
        <v>3</v>
      </c>
      <c r="D25" s="2">
        <f t="shared" si="0"/>
        <v>0.11889600018429942</v>
      </c>
      <c r="E25" s="2">
        <f t="shared" si="1"/>
        <v>0.79822282445498816</v>
      </c>
      <c r="F25" s="2">
        <f t="shared" si="2"/>
        <v>7.8489312824320976</v>
      </c>
      <c r="G25" s="2">
        <f t="shared" si="3"/>
        <v>0.80322400689334339</v>
      </c>
      <c r="H25" s="2">
        <f t="shared" si="4"/>
        <v>0.1897386193409418</v>
      </c>
      <c r="I25" s="2">
        <f t="shared" si="5"/>
        <v>4.7838425420654355E-2</v>
      </c>
      <c r="J25" s="2">
        <f t="shared" si="6"/>
        <v>3.2165520016414421E-2</v>
      </c>
      <c r="K25" s="2">
        <f t="shared" si="7"/>
        <v>0.16071884537942932</v>
      </c>
      <c r="L25" s="2">
        <f t="shared" si="8"/>
        <v>6.8809946611277347E-3</v>
      </c>
      <c r="M25" s="2">
        <f t="shared" si="9"/>
        <v>37.956922112900727</v>
      </c>
      <c r="N25" s="2">
        <f t="shared" si="10"/>
        <v>4.7974365343293011</v>
      </c>
      <c r="O25" s="2">
        <f t="shared" si="11"/>
        <v>2.8226971680699293</v>
      </c>
      <c r="P25" s="2">
        <f t="shared" si="12"/>
        <v>0.19211714078932862</v>
      </c>
      <c r="Q25" s="2">
        <f t="shared" si="13"/>
        <v>0.25710143752250486</v>
      </c>
      <c r="R25" s="2">
        <f t="shared" si="14"/>
        <v>1.3418460592139339</v>
      </c>
      <c r="S25" s="2">
        <f t="shared" si="15"/>
        <v>8.3268742365292681E-3</v>
      </c>
    </row>
    <row r="26" spans="1:25" x14ac:dyDescent="0.3">
      <c r="C26" t="s">
        <v>66</v>
      </c>
      <c r="D26" s="2">
        <f t="shared" si="0"/>
        <v>0.83513878834191257</v>
      </c>
      <c r="E26" s="2">
        <f t="shared" si="1"/>
        <v>9.977785307882451</v>
      </c>
      <c r="F26" s="2">
        <f t="shared" si="2"/>
        <v>54.99187071505817</v>
      </c>
      <c r="G26" s="2">
        <f t="shared" si="3"/>
        <v>10.377063339004128</v>
      </c>
      <c r="H26" s="2">
        <f t="shared" si="4"/>
        <v>0.57876032053226889</v>
      </c>
      <c r="I26" s="2">
        <f t="shared" si="5"/>
        <v>0.18792212775673126</v>
      </c>
      <c r="J26" s="2">
        <f t="shared" si="6"/>
        <v>0.46939257440751481</v>
      </c>
      <c r="K26" s="2">
        <f t="shared" si="7"/>
        <v>2.2889808588718812</v>
      </c>
      <c r="L26" s="2">
        <f t="shared" si="8"/>
        <v>1.8313405174611722E-2</v>
      </c>
      <c r="M26" s="2">
        <f t="shared" si="9"/>
        <v>64.676037987576152</v>
      </c>
      <c r="N26" s="2">
        <f t="shared" si="10"/>
        <v>67.159787141075768</v>
      </c>
      <c r="O26" s="2">
        <f t="shared" si="11"/>
        <v>13.185483789800983</v>
      </c>
      <c r="P26" s="2">
        <f t="shared" si="12"/>
        <v>0.9406855231300616</v>
      </c>
      <c r="Q26" s="2">
        <f t="shared" si="13"/>
        <v>0.32765080898172905</v>
      </c>
      <c r="R26" s="2">
        <f t="shared" si="14"/>
        <v>5.1294790423427727</v>
      </c>
      <c r="S26" s="2">
        <f t="shared" si="15"/>
        <v>2.1185028568513307E-2</v>
      </c>
    </row>
    <row r="27" spans="1:25" x14ac:dyDescent="0.3">
      <c r="C27" t="s">
        <v>67</v>
      </c>
      <c r="D27" s="2">
        <f t="shared" si="0"/>
        <v>0.17716941395041569</v>
      </c>
      <c r="E27" s="2">
        <f t="shared" si="1"/>
        <v>4.9888926544900043</v>
      </c>
      <c r="F27" s="2">
        <f t="shared" si="2"/>
        <v>8.5893494442883966</v>
      </c>
      <c r="G27" s="2">
        <f t="shared" si="3"/>
        <v>1.0257479138574337</v>
      </c>
      <c r="H27" s="2">
        <f t="shared" si="4"/>
        <v>0.23927277352248286</v>
      </c>
      <c r="I27" s="2">
        <f t="shared" si="5"/>
        <v>7.7155206781804764E-2</v>
      </c>
      <c r="J27" s="2">
        <f t="shared" si="6"/>
        <v>3.0094681108148634E-2</v>
      </c>
      <c r="K27" s="2">
        <f t="shared" si="7"/>
        <v>0.17191770027678846</v>
      </c>
      <c r="L27" s="2">
        <f t="shared" si="8"/>
        <v>7.9620427820737139E-3</v>
      </c>
      <c r="M27" s="2">
        <f t="shared" si="9"/>
        <v>20.096066680895284</v>
      </c>
      <c r="N27" s="2">
        <f t="shared" si="10"/>
        <v>3.9089573053729212</v>
      </c>
      <c r="O27" s="2">
        <f t="shared" si="11"/>
        <v>4.8421853780803259</v>
      </c>
      <c r="P27" s="2">
        <f t="shared" si="12"/>
        <v>0.32266422685301716</v>
      </c>
      <c r="Q27" s="2">
        <f t="shared" si="13"/>
        <v>0.11133130907212874</v>
      </c>
      <c r="R27" s="2">
        <f t="shared" si="14"/>
        <v>2.6550938525563015</v>
      </c>
      <c r="S27" s="2">
        <f t="shared" si="15"/>
        <v>1.2607571589654981E-2</v>
      </c>
    </row>
    <row r="28" spans="1:25" x14ac:dyDescent="0.3">
      <c r="C28" t="s">
        <v>65</v>
      </c>
      <c r="D28" s="2">
        <f t="shared" si="0"/>
        <v>0.11166942221299903</v>
      </c>
      <c r="E28" s="2">
        <f t="shared" si="1"/>
        <v>0.99777853860085153</v>
      </c>
      <c r="F28" s="2">
        <f t="shared" si="2"/>
        <v>7.0769733238662464</v>
      </c>
      <c r="G28" s="2">
        <f t="shared" si="3"/>
        <v>0.73075923387692954</v>
      </c>
      <c r="H28" s="2">
        <f t="shared" si="4"/>
        <v>0.23594282116232942</v>
      </c>
      <c r="I28" s="2">
        <f t="shared" si="5"/>
        <v>5.3127193859291294E-2</v>
      </c>
      <c r="J28" s="2">
        <f t="shared" si="6"/>
        <v>2.9187059947001357E-2</v>
      </c>
      <c r="K28" s="2">
        <f t="shared" si="7"/>
        <v>0.13960073631110459</v>
      </c>
      <c r="L28" s="2">
        <f t="shared" si="8"/>
        <v>6.7307143258352785E-3</v>
      </c>
      <c r="M28" s="2">
        <f t="shared" si="9"/>
        <v>50.666739692062457</v>
      </c>
      <c r="N28" s="2">
        <f t="shared" si="10"/>
        <v>3.8288493922931348</v>
      </c>
      <c r="O28" s="2">
        <f t="shared" si="11"/>
        <v>2.8013455857339102</v>
      </c>
      <c r="P28" s="2">
        <f t="shared" si="12"/>
        <v>0.24974140689659352</v>
      </c>
      <c r="Q28" s="2">
        <f t="shared" si="13"/>
        <v>6.6505267673484414E-2</v>
      </c>
      <c r="R28" s="2">
        <f t="shared" si="14"/>
        <v>2.2908728858039757</v>
      </c>
      <c r="S28" s="2">
        <f t="shared" si="15"/>
        <v>1.2071006704913933E-2</v>
      </c>
    </row>
    <row r="29" spans="1:25" x14ac:dyDescent="0.3">
      <c r="D29" s="2">
        <f t="shared" si="0"/>
        <v>0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 s="2">
        <f t="shared" si="4"/>
        <v>0</v>
      </c>
      <c r="I29" s="2">
        <f t="shared" si="5"/>
        <v>0</v>
      </c>
      <c r="J29" s="2">
        <f t="shared" si="6"/>
        <v>0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0</v>
      </c>
      <c r="O29" s="2">
        <f t="shared" si="11"/>
        <v>0</v>
      </c>
      <c r="P29" s="2">
        <f t="shared" si="12"/>
        <v>0</v>
      </c>
      <c r="Q29" s="2">
        <f t="shared" si="13"/>
        <v>0</v>
      </c>
      <c r="R29" s="2">
        <f t="shared" si="14"/>
        <v>0</v>
      </c>
      <c r="S29" s="2">
        <f t="shared" si="15"/>
        <v>0</v>
      </c>
    </row>
    <row r="30" spans="1:25" x14ac:dyDescent="0.3">
      <c r="B30" t="s">
        <v>26</v>
      </c>
      <c r="C30">
        <v>1</v>
      </c>
      <c r="D30" s="14">
        <f>(D7*1000000)/($D$22*$L$4)</f>
        <v>3.5732473953976662E-2</v>
      </c>
      <c r="E30" s="14">
        <f>(E7*1000000000)/($E$22*$L$4)</f>
        <v>1.7807532560577104</v>
      </c>
      <c r="F30" s="14">
        <f>(F7*1000000)/($F$22*$L$4)</f>
        <v>1.8980706103316156</v>
      </c>
      <c r="G30" s="14">
        <f>(G7*1000000)/($G$22*$L$4)</f>
        <v>0.17287922662269972</v>
      </c>
      <c r="H30" s="14">
        <f>(H7*1000000)/($H$22*$L$4)</f>
        <v>5.9965922126067418E-2</v>
      </c>
      <c r="I30" s="14">
        <f>(I7*1000000)/($I$22*$L$4)</f>
        <v>1.8068729149919253E-2</v>
      </c>
      <c r="J30" s="14">
        <f>(J7*1000000)/($J$22*$L$4)</f>
        <v>8.7881075597228079E-3</v>
      </c>
      <c r="K30" s="14">
        <f>(K7*1000000)/($K$22*$L$4)</f>
        <v>3.9997541339472177E-2</v>
      </c>
      <c r="L30" s="14">
        <f>(L7*1000000)/($L$22*$L$4)</f>
        <v>4.7630704748851073E-3</v>
      </c>
      <c r="M30" s="14">
        <f>(M7*1000000)/($M$22*$L$4)</f>
        <v>5.7491077669716955</v>
      </c>
      <c r="N30" s="14">
        <f>(N7*1000000)/($N$22*$L$4)</f>
        <v>0.89023852796245817</v>
      </c>
      <c r="O30" s="14">
        <f>(O7*1000000)/($O$22*$L$4)</f>
        <v>0.87696683636958384</v>
      </c>
      <c r="P30" s="14">
        <f>(P7*1000000)/($P$22*$L$4)</f>
        <v>9.2777567529420499E-2</v>
      </c>
      <c r="Q30" s="14">
        <f>(Q7*1000000)/($Q$22*$L$4)</f>
        <v>2.0994676932147825E-2</v>
      </c>
      <c r="R30" s="14">
        <f>(R7*1000000)/($R$22*$L$4)</f>
        <v>1.1100342580719085</v>
      </c>
      <c r="S30" s="14">
        <f>(S7*1000000)/($S$22*$L$4)</f>
        <v>4.9588829595171502E-3</v>
      </c>
    </row>
    <row r="31" spans="1:25" x14ac:dyDescent="0.3">
      <c r="C31">
        <v>2</v>
      </c>
      <c r="D31" s="2">
        <f t="shared" ref="D31:D36" si="16">(D8*1000000)/($D$22*$L$4)</f>
        <v>3.3742106594687599E-2</v>
      </c>
      <c r="E31" s="2">
        <f t="shared" ref="E31:E36" si="17">(E8*1000000000)/($E$22*$L$4)</f>
        <v>0.99213395310800723</v>
      </c>
      <c r="F31" s="2">
        <f t="shared" ref="F31:F36" si="18">(F8*1000000)/($F$22*$L$4)</f>
        <v>1.8348539355892475</v>
      </c>
      <c r="G31" s="2">
        <f t="shared" ref="G31:G36" si="19">(G8*1000000)/($G$22*$L$4)</f>
        <v>0.18200857116272279</v>
      </c>
      <c r="H31" s="2">
        <f t="shared" ref="H31:H36" si="20">(H8*1000000)/($H$22*$L$4)</f>
        <v>5.1711258072688386E-2</v>
      </c>
      <c r="I31" s="2">
        <f t="shared" ref="I31:I36" si="21">(I8*1000000)/($I$22*$L$4)</f>
        <v>1.6395815140463142E-2</v>
      </c>
      <c r="J31" s="2">
        <f t="shared" ref="J31:J36" si="22">(J8*1000000)/($J$22*$L$4)</f>
        <v>7.6165982763565857E-3</v>
      </c>
      <c r="K31" s="2">
        <f t="shared" ref="K31:K36" si="23">(K8*1000000)/($K$22*$L$4)</f>
        <v>3.9917059883368633E-2</v>
      </c>
      <c r="L31" s="2">
        <f t="shared" ref="L31:L36" si="24">(L8*1000000)/($L$22*$L$4)</f>
        <v>2.15746215624677E-3</v>
      </c>
      <c r="M31" s="2">
        <f t="shared" ref="M31:M36" si="25">(M8*1000000)/($M$22*$L$4)</f>
        <v>5.2674471799996896</v>
      </c>
      <c r="N31" s="2">
        <f t="shared" ref="N31:N36" si="26">(N8*1000000)/($N$22*$L$4)</f>
        <v>1.0882171257939575</v>
      </c>
      <c r="O31" s="2">
        <f t="shared" ref="O31:O36" si="27">(O8*1000000)/($O$22*$L$4)</f>
        <v>0.76424083016348687</v>
      </c>
      <c r="P31" s="2">
        <f t="shared" ref="P31:P36" si="28">(P8*1000000)/($P$22*$L$4)</f>
        <v>6.9307276384247579E-2</v>
      </c>
      <c r="Q31" s="2">
        <f t="shared" ref="Q31:Q36" si="29">(Q8*1000000)/($Q$22*$L$4)</f>
        <v>3.5888039666297139E-2</v>
      </c>
      <c r="R31" s="2">
        <f t="shared" ref="R31:R36" si="30">(R8*1000000)/($R$22*$L$4)</f>
        <v>0.62775564560279284</v>
      </c>
      <c r="S31" s="2">
        <f t="shared" ref="S31:S36" si="31">(S8*1000000)/($S$22*$L$4)</f>
        <v>3.2918741312825254E-3</v>
      </c>
    </row>
    <row r="32" spans="1:25" x14ac:dyDescent="0.3">
      <c r="C32">
        <v>3</v>
      </c>
      <c r="D32" s="2">
        <f t="shared" si="16"/>
        <v>3.0313689422049608E-2</v>
      </c>
      <c r="E32" s="2">
        <f t="shared" si="17"/>
        <v>0.20351465779010311</v>
      </c>
      <c r="F32" s="2">
        <f t="shared" si="18"/>
        <v>2.0011612234376539</v>
      </c>
      <c r="G32" s="2">
        <f t="shared" si="19"/>
        <v>0.20478975780140971</v>
      </c>
      <c r="H32" s="2">
        <f t="shared" si="20"/>
        <v>4.8375702876078182E-2</v>
      </c>
      <c r="I32" s="2">
        <f t="shared" si="21"/>
        <v>1.2196870949348361E-2</v>
      </c>
      <c r="J32" s="2">
        <f t="shared" si="22"/>
        <v>8.2009115728441957E-3</v>
      </c>
      <c r="K32" s="2">
        <f t="shared" si="23"/>
        <v>4.0976829797053117E-2</v>
      </c>
      <c r="L32" s="2">
        <f t="shared" si="24"/>
        <v>1.7543763856553382E-3</v>
      </c>
      <c r="M32" s="2">
        <f t="shared" si="25"/>
        <v>9.6774857569964041</v>
      </c>
      <c r="N32" s="2">
        <f t="shared" si="26"/>
        <v>1.2231530152252901</v>
      </c>
      <c r="O32" s="2">
        <f t="shared" si="27"/>
        <v>0.71967404414560021</v>
      </c>
      <c r="P32" s="2">
        <f t="shared" si="28"/>
        <v>4.8982130008684122E-2</v>
      </c>
      <c r="Q32" s="2">
        <f t="shared" si="29"/>
        <v>6.5550507291572316E-2</v>
      </c>
      <c r="R32" s="2">
        <f t="shared" si="30"/>
        <v>0.34211667867851292</v>
      </c>
      <c r="S32" s="2">
        <f t="shared" si="31"/>
        <v>2.1230174191843609E-3</v>
      </c>
    </row>
    <row r="33" spans="3:19" x14ac:dyDescent="0.3">
      <c r="C33" t="s">
        <v>66</v>
      </c>
      <c r="D33" s="2">
        <f t="shared" si="16"/>
        <v>0.21292674114235369</v>
      </c>
      <c r="E33" s="2">
        <f t="shared" si="17"/>
        <v>2.543933222935951</v>
      </c>
      <c r="F33" s="2">
        <f t="shared" si="18"/>
        <v>14.020711268753949</v>
      </c>
      <c r="G33" s="2">
        <f t="shared" si="19"/>
        <v>2.645733032935516</v>
      </c>
      <c r="H33" s="2">
        <f t="shared" si="20"/>
        <v>0.14756056199725606</v>
      </c>
      <c r="I33" s="2">
        <f t="shared" si="21"/>
        <v>4.791257071321172E-2</v>
      </c>
      <c r="J33" s="2">
        <f t="shared" si="22"/>
        <v>0.11967619344258396</v>
      </c>
      <c r="K33" s="2">
        <f t="shared" si="23"/>
        <v>0.58359789009976637</v>
      </c>
      <c r="L33" s="2">
        <f t="shared" si="24"/>
        <v>4.6691804254374294E-3</v>
      </c>
      <c r="M33" s="2">
        <f t="shared" si="25"/>
        <v>16.489783723296057</v>
      </c>
      <c r="N33" s="2">
        <f t="shared" si="26"/>
        <v>17.123039680811516</v>
      </c>
      <c r="O33" s="2">
        <f t="shared" si="27"/>
        <v>3.3617670894220564</v>
      </c>
      <c r="P33" s="2">
        <f t="shared" si="28"/>
        <v>0.23983690576454333</v>
      </c>
      <c r="Q33" s="2">
        <f t="shared" si="29"/>
        <v>8.3537754398461478E-2</v>
      </c>
      <c r="R33" s="2">
        <f t="shared" si="30"/>
        <v>1.3078104759240223</v>
      </c>
      <c r="S33" s="2">
        <f t="shared" si="31"/>
        <v>5.4013286858069142E-3</v>
      </c>
    </row>
    <row r="34" spans="3:19" x14ac:dyDescent="0.3">
      <c r="C34" t="s">
        <v>67</v>
      </c>
      <c r="D34" s="2">
        <f t="shared" si="16"/>
        <v>4.5171061947033068E-2</v>
      </c>
      <c r="E34" s="2">
        <f>(E11*1000000000)/($E$22*$L$4)</f>
        <v>1.271966611607892</v>
      </c>
      <c r="F34" s="2">
        <f t="shared" si="18"/>
        <v>2.1899380213632798</v>
      </c>
      <c r="G34" s="2">
        <f t="shared" si="19"/>
        <v>0.26152438801802202</v>
      </c>
      <c r="H34" s="2">
        <f t="shared" si="20"/>
        <v>6.100491633418946E-2</v>
      </c>
      <c r="I34" s="2">
        <f t="shared" si="21"/>
        <v>1.9671468948090812E-2</v>
      </c>
      <c r="J34" s="2">
        <f t="shared" si="22"/>
        <v>7.6729310906500188E-3</v>
      </c>
      <c r="K34" s="2">
        <f t="shared" si="23"/>
        <v>4.3832086565278469E-2</v>
      </c>
      <c r="L34" s="2">
        <f t="shared" si="24"/>
        <v>2.0300000982936897E-3</v>
      </c>
      <c r="M34" s="2">
        <f t="shared" si="25"/>
        <v>5.123687281533158</v>
      </c>
      <c r="N34" s="2">
        <f t="shared" si="26"/>
        <v>0.99662661094947647</v>
      </c>
      <c r="O34" s="2">
        <f t="shared" si="27"/>
        <v>1.2345621673360563</v>
      </c>
      <c r="P34" s="2">
        <f t="shared" si="28"/>
        <v>8.2266376877829991E-2</v>
      </c>
      <c r="Q34" s="2">
        <f t="shared" si="29"/>
        <v>2.8384997989262764E-2</v>
      </c>
      <c r="R34" s="2">
        <f t="shared" si="30"/>
        <v>0.67694195185729455</v>
      </c>
      <c r="S34" s="2">
        <f t="shared" si="31"/>
        <v>3.2144227639503524E-3</v>
      </c>
    </row>
    <row r="35" spans="3:19" x14ac:dyDescent="0.3">
      <c r="C35" t="s">
        <v>65</v>
      </c>
      <c r="D35" s="2">
        <f t="shared" si="16"/>
        <v>2.847120321673861E-2</v>
      </c>
      <c r="E35" s="2">
        <f>(E12*1000000000)/($E$22*$L$4)</f>
        <v>0.25439332428549494</v>
      </c>
      <c r="F35" s="2">
        <f t="shared" si="18"/>
        <v>1.8043430481704357</v>
      </c>
      <c r="G35" s="2">
        <f t="shared" si="19"/>
        <v>0.18631416047388102</v>
      </c>
      <c r="H35" s="2">
        <f t="shared" si="20"/>
        <v>6.0155912654675923E-2</v>
      </c>
      <c r="I35" s="2">
        <f t="shared" si="21"/>
        <v>1.3545293803148867E-2</v>
      </c>
      <c r="J35" s="2">
        <f t="shared" si="22"/>
        <v>7.4415242649430949E-3</v>
      </c>
      <c r="K35" s="2">
        <f t="shared" si="23"/>
        <v>3.5592562887435904E-2</v>
      </c>
      <c r="L35" s="2">
        <f t="shared" si="24"/>
        <v>1.7160609553361055E-3</v>
      </c>
      <c r="M35" s="2">
        <f t="shared" si="25"/>
        <v>12.917977128517686</v>
      </c>
      <c r="N35" s="2">
        <f t="shared" si="26"/>
        <v>0.97620232086751413</v>
      </c>
      <c r="O35" s="2">
        <f t="shared" si="27"/>
        <v>0.71423025095995796</v>
      </c>
      <c r="P35" s="2">
        <f t="shared" si="28"/>
        <v>6.3673996036485436E-2</v>
      </c>
      <c r="Q35" s="2">
        <f t="shared" si="29"/>
        <v>1.6956163588844629E-2</v>
      </c>
      <c r="R35" s="2">
        <f t="shared" si="30"/>
        <v>0.58408028073283025</v>
      </c>
      <c r="S35" s="2">
        <f t="shared" si="31"/>
        <v>3.0776203379174719E-3</v>
      </c>
    </row>
    <row r="36" spans="3:19" x14ac:dyDescent="0.3">
      <c r="D36" s="2">
        <f t="shared" si="16"/>
        <v>0</v>
      </c>
      <c r="E36" s="2">
        <f t="shared" si="17"/>
        <v>0</v>
      </c>
      <c r="F36" s="2">
        <f t="shared" si="18"/>
        <v>0</v>
      </c>
      <c r="G36" s="2">
        <f t="shared" si="19"/>
        <v>0</v>
      </c>
      <c r="H36" s="2">
        <f t="shared" si="20"/>
        <v>0</v>
      </c>
      <c r="I36" s="2">
        <f t="shared" si="21"/>
        <v>0</v>
      </c>
      <c r="J36" s="2">
        <f t="shared" si="22"/>
        <v>0</v>
      </c>
      <c r="K36" s="2">
        <f t="shared" si="23"/>
        <v>0</v>
      </c>
      <c r="L36" s="2">
        <f t="shared" si="24"/>
        <v>0</v>
      </c>
      <c r="M36" s="2">
        <f t="shared" si="25"/>
        <v>0</v>
      </c>
      <c r="N36" s="2">
        <f t="shared" si="26"/>
        <v>0</v>
      </c>
      <c r="O36" s="2">
        <f t="shared" si="27"/>
        <v>0</v>
      </c>
      <c r="P36" s="2">
        <f t="shared" si="28"/>
        <v>0</v>
      </c>
      <c r="Q36" s="2">
        <f t="shared" si="29"/>
        <v>0</v>
      </c>
      <c r="R36" s="2">
        <f t="shared" si="30"/>
        <v>0</v>
      </c>
      <c r="S36" s="2">
        <f t="shared" si="31"/>
        <v>0</v>
      </c>
    </row>
    <row r="37" spans="3:19" x14ac:dyDescent="0.3">
      <c r="C37" t="s">
        <v>57</v>
      </c>
      <c r="D37" s="2">
        <f t="shared" ref="D37:D42" si="32">(D15*1000000)/($D$22*$L$4)</f>
        <v>0</v>
      </c>
      <c r="E37" s="2">
        <f t="shared" ref="E37:E42" si="33">(E15*1000000000)/($E$22*$L$4)</f>
        <v>0</v>
      </c>
      <c r="F37" s="2">
        <f t="shared" ref="F37:F42" si="34">(F15*1000000)/($F$22*$L$4)</f>
        <v>0</v>
      </c>
      <c r="G37" s="2">
        <f t="shared" ref="G37:G42" si="35">(G15*1000000)/($G$22*$L$4)</f>
        <v>0</v>
      </c>
      <c r="H37" s="2">
        <f t="shared" ref="H37:H42" si="36">(H15*1000000)/($H$22*$L$4)</f>
        <v>0</v>
      </c>
      <c r="I37" s="2">
        <f t="shared" ref="I37:I42" si="37">(I15*1000000)/($I$22*$L$4)</f>
        <v>0</v>
      </c>
      <c r="J37" s="2">
        <f t="shared" ref="J37:J42" si="38">(J15*1000000)/($J$22*$L$4)</f>
        <v>0</v>
      </c>
      <c r="K37" s="2">
        <f t="shared" ref="K37:K42" si="39">(K15*1000000)/($K$22*$L$4)</f>
        <v>0</v>
      </c>
      <c r="L37" s="2">
        <f t="shared" ref="L37:L42" si="40">(L15*1000000)/($L$22*$L$4)</f>
        <v>0</v>
      </c>
      <c r="M37" s="2">
        <f t="shared" ref="M37:M42" si="41">(M15*1000000)/($M$22*$L$4)</f>
        <v>0</v>
      </c>
      <c r="N37" s="2">
        <f t="shared" ref="N37:N42" si="42">(N15*1000000)/($N$22*$L$4)</f>
        <v>0</v>
      </c>
      <c r="O37" s="2">
        <f t="shared" ref="O37:O42" si="43">(O15*1000000)/($O$22*$L$4)</f>
        <v>0</v>
      </c>
      <c r="P37" s="2">
        <f t="shared" ref="P37:P42" si="44">(P15*1000000)/($P$22*$L$4)</f>
        <v>0</v>
      </c>
      <c r="Q37" s="2">
        <f t="shared" ref="Q37:Q42" si="45">(Q15*1000000)/($Q$22*$L$4)</f>
        <v>0</v>
      </c>
      <c r="R37" s="2">
        <f t="shared" ref="R37:R42" si="46">(R15*1000000)/($R$22*$L$4)</f>
        <v>0</v>
      </c>
      <c r="S37" s="2">
        <f t="shared" ref="S37:S42" si="47">(S15*1000000)/($S$22*$L$4)</f>
        <v>0</v>
      </c>
    </row>
    <row r="38" spans="3:19" x14ac:dyDescent="0.3">
      <c r="C38" t="s">
        <v>58</v>
      </c>
      <c r="D38" s="2">
        <f t="shared" si="32"/>
        <v>0</v>
      </c>
      <c r="E38" s="2">
        <f t="shared" si="33"/>
        <v>0</v>
      </c>
      <c r="F38" s="2">
        <f t="shared" si="34"/>
        <v>0</v>
      </c>
      <c r="G38" s="2">
        <f t="shared" si="35"/>
        <v>0</v>
      </c>
      <c r="H38" s="2">
        <f t="shared" si="36"/>
        <v>0</v>
      </c>
      <c r="I38" s="2">
        <f t="shared" si="37"/>
        <v>0</v>
      </c>
      <c r="J38" s="2">
        <f t="shared" si="38"/>
        <v>0</v>
      </c>
      <c r="K38" s="2">
        <f t="shared" si="39"/>
        <v>0</v>
      </c>
      <c r="L38" s="2">
        <f t="shared" si="40"/>
        <v>0</v>
      </c>
      <c r="M38" s="2">
        <f t="shared" si="41"/>
        <v>0</v>
      </c>
      <c r="N38" s="2">
        <f t="shared" si="42"/>
        <v>0</v>
      </c>
      <c r="O38" s="2">
        <f t="shared" si="43"/>
        <v>0</v>
      </c>
      <c r="P38" s="2">
        <f t="shared" si="44"/>
        <v>0</v>
      </c>
      <c r="Q38" s="2">
        <f t="shared" si="45"/>
        <v>0</v>
      </c>
      <c r="R38" s="2">
        <f t="shared" si="46"/>
        <v>0</v>
      </c>
      <c r="S38" s="2">
        <f t="shared" si="47"/>
        <v>0</v>
      </c>
    </row>
    <row r="39" spans="3:19" x14ac:dyDescent="0.3">
      <c r="C39" t="s">
        <v>59</v>
      </c>
      <c r="D39" s="2">
        <f t="shared" si="32"/>
        <v>0</v>
      </c>
      <c r="E39" s="2">
        <f t="shared" si="33"/>
        <v>0</v>
      </c>
      <c r="F39" s="2">
        <f t="shared" si="34"/>
        <v>0</v>
      </c>
      <c r="G39" s="2">
        <f t="shared" si="35"/>
        <v>0</v>
      </c>
      <c r="H39" s="2">
        <f t="shared" si="36"/>
        <v>0</v>
      </c>
      <c r="I39" s="2">
        <f t="shared" si="37"/>
        <v>0</v>
      </c>
      <c r="J39" s="2">
        <f t="shared" si="38"/>
        <v>0</v>
      </c>
      <c r="K39" s="2">
        <f t="shared" si="39"/>
        <v>0</v>
      </c>
      <c r="L39" s="2">
        <f t="shared" si="40"/>
        <v>0</v>
      </c>
      <c r="M39" s="2">
        <f t="shared" si="41"/>
        <v>0</v>
      </c>
      <c r="N39" s="2">
        <f t="shared" si="42"/>
        <v>0</v>
      </c>
      <c r="O39" s="2">
        <f t="shared" si="43"/>
        <v>0</v>
      </c>
      <c r="P39" s="2">
        <f t="shared" si="44"/>
        <v>0</v>
      </c>
      <c r="Q39" s="2">
        <f t="shared" si="45"/>
        <v>0</v>
      </c>
      <c r="R39" s="2">
        <f t="shared" si="46"/>
        <v>0</v>
      </c>
      <c r="S39" s="2">
        <f t="shared" si="47"/>
        <v>0</v>
      </c>
    </row>
    <row r="40" spans="3:19" x14ac:dyDescent="0.3">
      <c r="D40" s="2">
        <f t="shared" si="32"/>
        <v>0</v>
      </c>
      <c r="E40" s="2">
        <f t="shared" si="33"/>
        <v>0</v>
      </c>
      <c r="F40" s="2">
        <f t="shared" si="34"/>
        <v>0</v>
      </c>
      <c r="G40" s="2">
        <f t="shared" si="35"/>
        <v>0</v>
      </c>
      <c r="H40" s="2">
        <f t="shared" si="36"/>
        <v>0</v>
      </c>
      <c r="I40" s="2">
        <f t="shared" si="37"/>
        <v>0</v>
      </c>
      <c r="J40" s="2">
        <f t="shared" si="38"/>
        <v>0</v>
      </c>
      <c r="K40" s="2">
        <f t="shared" si="39"/>
        <v>0</v>
      </c>
      <c r="L40" s="2">
        <f t="shared" si="40"/>
        <v>0</v>
      </c>
      <c r="M40" s="2">
        <f t="shared" si="41"/>
        <v>0</v>
      </c>
      <c r="N40" s="2">
        <f t="shared" si="42"/>
        <v>0</v>
      </c>
      <c r="O40" s="2">
        <f t="shared" si="43"/>
        <v>0</v>
      </c>
      <c r="P40" s="2">
        <f t="shared" si="44"/>
        <v>0</v>
      </c>
      <c r="Q40" s="2">
        <f t="shared" si="45"/>
        <v>0</v>
      </c>
      <c r="R40" s="2">
        <f t="shared" si="46"/>
        <v>0</v>
      </c>
      <c r="S40" s="2">
        <f t="shared" si="47"/>
        <v>0</v>
      </c>
    </row>
    <row r="41" spans="3:19" x14ac:dyDescent="0.3">
      <c r="D41" s="2">
        <f t="shared" si="32"/>
        <v>0</v>
      </c>
      <c r="E41" s="2">
        <f t="shared" si="33"/>
        <v>0</v>
      </c>
      <c r="F41" s="2">
        <f t="shared" si="34"/>
        <v>0</v>
      </c>
      <c r="G41" s="2">
        <f t="shared" si="35"/>
        <v>0</v>
      </c>
      <c r="H41" s="2">
        <f t="shared" si="36"/>
        <v>0</v>
      </c>
      <c r="I41" s="2">
        <f t="shared" si="37"/>
        <v>0</v>
      </c>
      <c r="J41" s="2">
        <f t="shared" si="38"/>
        <v>0</v>
      </c>
      <c r="K41" s="2">
        <f t="shared" si="39"/>
        <v>0</v>
      </c>
      <c r="L41" s="2">
        <f t="shared" si="40"/>
        <v>0</v>
      </c>
      <c r="M41" s="2">
        <f t="shared" si="41"/>
        <v>0</v>
      </c>
      <c r="N41" s="2">
        <f t="shared" si="42"/>
        <v>0</v>
      </c>
      <c r="O41" s="2">
        <f t="shared" si="43"/>
        <v>0</v>
      </c>
      <c r="P41" s="2">
        <f t="shared" si="44"/>
        <v>0</v>
      </c>
      <c r="Q41" s="2">
        <f t="shared" si="45"/>
        <v>0</v>
      </c>
      <c r="R41" s="2">
        <f t="shared" si="46"/>
        <v>0</v>
      </c>
      <c r="S41" s="2">
        <f t="shared" si="47"/>
        <v>0</v>
      </c>
    </row>
    <row r="42" spans="3:19" x14ac:dyDescent="0.3">
      <c r="D42" s="2">
        <f t="shared" si="32"/>
        <v>0</v>
      </c>
      <c r="E42" s="2">
        <f t="shared" si="33"/>
        <v>0</v>
      </c>
      <c r="F42" s="2">
        <f t="shared" si="34"/>
        <v>0</v>
      </c>
      <c r="G42" s="2">
        <f t="shared" si="35"/>
        <v>0</v>
      </c>
      <c r="H42" s="2">
        <f t="shared" si="36"/>
        <v>0</v>
      </c>
      <c r="I42" s="2">
        <f t="shared" si="37"/>
        <v>0</v>
      </c>
      <c r="J42" s="2">
        <f t="shared" si="38"/>
        <v>0</v>
      </c>
      <c r="K42" s="2">
        <f t="shared" si="39"/>
        <v>0</v>
      </c>
      <c r="L42" s="2">
        <f t="shared" si="40"/>
        <v>0</v>
      </c>
      <c r="M42" s="2">
        <f t="shared" si="41"/>
        <v>0</v>
      </c>
      <c r="N42" s="2">
        <f t="shared" si="42"/>
        <v>0</v>
      </c>
      <c r="O42" s="2">
        <f t="shared" si="43"/>
        <v>0</v>
      </c>
      <c r="P42" s="2">
        <f t="shared" si="44"/>
        <v>0</v>
      </c>
      <c r="Q42" s="2">
        <f t="shared" si="45"/>
        <v>0</v>
      </c>
      <c r="R42" s="2">
        <f t="shared" si="46"/>
        <v>0</v>
      </c>
      <c r="S42" s="2">
        <f t="shared" si="47"/>
        <v>0</v>
      </c>
    </row>
    <row r="44" spans="3:19" x14ac:dyDescent="0.3">
      <c r="E44" t="s">
        <v>43</v>
      </c>
      <c r="F44" t="s">
        <v>44</v>
      </c>
      <c r="G44" t="s">
        <v>45</v>
      </c>
      <c r="H44" t="s">
        <v>46</v>
      </c>
      <c r="I44" t="s">
        <v>47</v>
      </c>
      <c r="J44" t="s">
        <v>48</v>
      </c>
      <c r="K44" t="s">
        <v>49</v>
      </c>
      <c r="L44" t="s">
        <v>50</v>
      </c>
      <c r="M44" t="s">
        <v>51</v>
      </c>
    </row>
    <row r="45" spans="3:19" x14ac:dyDescent="0.3">
      <c r="C45" s="15" t="s">
        <v>56</v>
      </c>
      <c r="D45">
        <v>1</v>
      </c>
      <c r="E45" s="12">
        <f>E23</f>
        <v>6.9844497155276963</v>
      </c>
      <c r="F45" s="12">
        <f>O23</f>
        <v>3.4396291288377476</v>
      </c>
      <c r="G45" s="12">
        <f>N23</f>
        <v>3.4916832032891589</v>
      </c>
      <c r="H45" s="12">
        <f>M23</f>
        <v>22.549083636920336</v>
      </c>
      <c r="I45" s="12">
        <f>F23</f>
        <v>7.4445904783747903</v>
      </c>
      <c r="J45" s="12">
        <f>P23</f>
        <v>0.36389109660974417</v>
      </c>
      <c r="K45" s="12">
        <f>K23</f>
        <v>0.15687789157760229</v>
      </c>
      <c r="L45" s="12">
        <f>Q23</f>
        <v>8.2345077751515075E-2</v>
      </c>
      <c r="M45" s="12">
        <f>R23</f>
        <v>4.3537634602899082</v>
      </c>
    </row>
    <row r="46" spans="3:19" x14ac:dyDescent="0.3">
      <c r="C46" s="15"/>
      <c r="D46">
        <v>2</v>
      </c>
      <c r="E46" s="12">
        <f t="shared" ref="E46:E51" si="48">E24</f>
        <v>3.8913362550246653</v>
      </c>
      <c r="F46" s="12">
        <f t="shared" ref="F46:F51" si="49">O24</f>
        <v>2.9974964979971546</v>
      </c>
      <c r="G46" s="12">
        <f t="shared" ref="G46:G51" si="50">N24</f>
        <v>4.2681925577440332</v>
      </c>
      <c r="H46" s="12">
        <f t="shared" ref="H46:H51" si="51">M24</f>
        <v>20.659920083118866</v>
      </c>
      <c r="I46" s="12">
        <f t="shared" ref="I46:I51" si="52">F24</f>
        <v>7.1966427717405637</v>
      </c>
      <c r="J46" s="12">
        <f t="shared" ref="J46:J51" si="53">P24</f>
        <v>0.27183619357665223</v>
      </c>
      <c r="K46" s="12">
        <f t="shared" ref="K46:K51" si="54">K24</f>
        <v>0.15656222814625634</v>
      </c>
      <c r="L46" s="12">
        <f t="shared" ref="L46:M46" si="55">Q24</f>
        <v>0.1407596518975521</v>
      </c>
      <c r="M46" s="12">
        <f t="shared" si="55"/>
        <v>2.4621758940696492</v>
      </c>
    </row>
    <row r="47" spans="3:19" x14ac:dyDescent="0.3">
      <c r="C47" s="15"/>
      <c r="D47">
        <v>3</v>
      </c>
      <c r="E47" s="12">
        <f t="shared" si="48"/>
        <v>0.79822282445498816</v>
      </c>
      <c r="F47" s="12">
        <f t="shared" si="49"/>
        <v>2.8226971680699293</v>
      </c>
      <c r="G47" s="12">
        <f t="shared" si="50"/>
        <v>4.7974365343293011</v>
      </c>
      <c r="H47" s="12">
        <f t="shared" si="51"/>
        <v>37.956922112900727</v>
      </c>
      <c r="I47" s="12">
        <f t="shared" si="52"/>
        <v>7.8489312824320976</v>
      </c>
      <c r="J47" s="12">
        <f t="shared" si="53"/>
        <v>0.19211714078932862</v>
      </c>
      <c r="K47" s="12">
        <f t="shared" si="54"/>
        <v>0.16071884537942932</v>
      </c>
      <c r="L47" s="12">
        <f t="shared" ref="L47:M47" si="56">Q25</f>
        <v>0.25710143752250486</v>
      </c>
      <c r="M47" s="12">
        <f t="shared" si="56"/>
        <v>1.3418460592139339</v>
      </c>
    </row>
    <row r="48" spans="3:19" x14ac:dyDescent="0.3">
      <c r="C48" s="15"/>
      <c r="D48" t="s">
        <v>66</v>
      </c>
      <c r="E48" s="12">
        <f t="shared" si="48"/>
        <v>9.977785307882451</v>
      </c>
      <c r="F48" s="12">
        <f t="shared" si="49"/>
        <v>13.185483789800983</v>
      </c>
      <c r="G48" s="12">
        <f t="shared" si="50"/>
        <v>67.159787141075768</v>
      </c>
      <c r="H48" s="12">
        <f t="shared" si="51"/>
        <v>64.676037987576152</v>
      </c>
      <c r="I48" s="12">
        <f t="shared" si="52"/>
        <v>54.99187071505817</v>
      </c>
      <c r="J48" s="12">
        <f t="shared" si="53"/>
        <v>0.9406855231300616</v>
      </c>
      <c r="K48" s="12">
        <f t="shared" si="54"/>
        <v>2.2889808588718812</v>
      </c>
      <c r="L48" s="12">
        <f t="shared" ref="L48:M48" si="57">Q26</f>
        <v>0.32765080898172905</v>
      </c>
      <c r="M48" s="12">
        <f t="shared" si="57"/>
        <v>5.1294790423427727</v>
      </c>
    </row>
    <row r="49" spans="3:14" x14ac:dyDescent="0.3">
      <c r="C49" s="15"/>
      <c r="D49" t="s">
        <v>67</v>
      </c>
      <c r="E49" s="12">
        <f t="shared" si="48"/>
        <v>4.9888926544900043</v>
      </c>
      <c r="F49" s="12">
        <f t="shared" si="49"/>
        <v>4.8421853780803259</v>
      </c>
      <c r="G49" s="12">
        <f t="shared" si="50"/>
        <v>3.9089573053729212</v>
      </c>
      <c r="H49" s="12">
        <f t="shared" si="51"/>
        <v>20.096066680895284</v>
      </c>
      <c r="I49" s="12">
        <f t="shared" si="52"/>
        <v>8.5893494442883966</v>
      </c>
      <c r="J49" s="12">
        <f t="shared" si="53"/>
        <v>0.32266422685301716</v>
      </c>
      <c r="K49" s="12">
        <f t="shared" si="54"/>
        <v>0.17191770027678846</v>
      </c>
      <c r="L49" s="12">
        <f t="shared" ref="L49:M49" si="58">Q27</f>
        <v>0.11133130907212874</v>
      </c>
      <c r="M49" s="12">
        <f t="shared" si="58"/>
        <v>2.6550938525563015</v>
      </c>
    </row>
    <row r="50" spans="3:14" x14ac:dyDescent="0.3">
      <c r="C50" s="15"/>
      <c r="D50" t="s">
        <v>65</v>
      </c>
      <c r="E50" s="12">
        <f t="shared" si="48"/>
        <v>0.99777853860085153</v>
      </c>
      <c r="F50" s="12">
        <f t="shared" si="49"/>
        <v>2.8013455857339102</v>
      </c>
      <c r="G50" s="12">
        <f t="shared" si="50"/>
        <v>3.8288493922931348</v>
      </c>
      <c r="H50" s="12">
        <f t="shared" si="51"/>
        <v>50.666739692062457</v>
      </c>
      <c r="I50" s="12">
        <f t="shared" si="52"/>
        <v>7.0769733238662464</v>
      </c>
      <c r="J50" s="12">
        <f t="shared" si="53"/>
        <v>0.24974140689659352</v>
      </c>
      <c r="K50" s="12">
        <f t="shared" si="54"/>
        <v>0.13960073631110459</v>
      </c>
      <c r="L50" s="12">
        <f t="shared" ref="L50:M50" si="59">Q28</f>
        <v>6.6505267673484414E-2</v>
      </c>
      <c r="M50" s="12">
        <f t="shared" si="59"/>
        <v>2.2908728858039757</v>
      </c>
    </row>
    <row r="51" spans="3:14" x14ac:dyDescent="0.3">
      <c r="C51" s="15"/>
      <c r="E51" s="12">
        <f t="shared" si="48"/>
        <v>0</v>
      </c>
      <c r="F51" s="12">
        <f t="shared" si="49"/>
        <v>0</v>
      </c>
      <c r="G51" s="12">
        <f t="shared" si="50"/>
        <v>0</v>
      </c>
      <c r="H51" s="12">
        <f t="shared" si="51"/>
        <v>0</v>
      </c>
      <c r="I51" s="12">
        <f t="shared" si="52"/>
        <v>0</v>
      </c>
      <c r="J51" s="12">
        <f t="shared" si="53"/>
        <v>0</v>
      </c>
      <c r="K51" s="12">
        <f t="shared" si="54"/>
        <v>0</v>
      </c>
      <c r="L51" s="12">
        <f t="shared" ref="L51:M51" si="60">Q29</f>
        <v>0</v>
      </c>
      <c r="M51" s="12">
        <f t="shared" si="60"/>
        <v>0</v>
      </c>
    </row>
    <row r="58" spans="3:14" x14ac:dyDescent="0.3">
      <c r="E58" t="s">
        <v>43</v>
      </c>
      <c r="F58" t="s">
        <v>44</v>
      </c>
      <c r="G58" t="s">
        <v>45</v>
      </c>
      <c r="H58" t="s">
        <v>46</v>
      </c>
      <c r="I58" t="s">
        <v>47</v>
      </c>
      <c r="J58" t="s">
        <v>48</v>
      </c>
      <c r="K58" t="s">
        <v>49</v>
      </c>
      <c r="L58" t="s">
        <v>50</v>
      </c>
      <c r="M58" t="s">
        <v>51</v>
      </c>
    </row>
    <row r="59" spans="3:14" x14ac:dyDescent="0.3">
      <c r="C59" s="15" t="s">
        <v>55</v>
      </c>
      <c r="D59">
        <v>1</v>
      </c>
      <c r="E59" s="12">
        <f>E30</f>
        <v>1.7807532560577104</v>
      </c>
      <c r="F59" s="12">
        <f>O30</f>
        <v>0.87696683636958384</v>
      </c>
      <c r="G59" s="12">
        <f>N30</f>
        <v>0.89023852796245817</v>
      </c>
      <c r="H59" s="12">
        <f>M30</f>
        <v>5.7491077669716955</v>
      </c>
      <c r="I59" s="12">
        <f>F30</f>
        <v>1.8980706103316156</v>
      </c>
      <c r="J59" s="12">
        <f>P30</f>
        <v>9.2777567529420499E-2</v>
      </c>
      <c r="K59" s="12">
        <f>K30</f>
        <v>3.9997541339472177E-2</v>
      </c>
      <c r="L59" s="12">
        <f>Q30</f>
        <v>2.0994676932147825E-2</v>
      </c>
      <c r="M59" s="12">
        <f>R30</f>
        <v>1.1100342580719085</v>
      </c>
      <c r="N59" s="12">
        <f>SUM(E59:M59)</f>
        <v>12.45894104156601</v>
      </c>
    </row>
    <row r="60" spans="3:14" x14ac:dyDescent="0.3">
      <c r="C60" s="15"/>
      <c r="D60">
        <v>2</v>
      </c>
      <c r="E60" s="12">
        <f t="shared" ref="E60:E65" si="61">E31</f>
        <v>0.99213395310800723</v>
      </c>
      <c r="F60" s="12">
        <f t="shared" ref="F60:F65" si="62">O31</f>
        <v>0.76424083016348687</v>
      </c>
      <c r="G60" s="12">
        <f t="shared" ref="G60:G65" si="63">N31</f>
        <v>1.0882171257939575</v>
      </c>
      <c r="H60" s="12">
        <f t="shared" ref="H60:H65" si="64">M31</f>
        <v>5.2674471799996896</v>
      </c>
      <c r="I60" s="12">
        <f t="shared" ref="I60:I65" si="65">F31</f>
        <v>1.8348539355892475</v>
      </c>
      <c r="J60" s="12">
        <f t="shared" ref="J60:J65" si="66">P31</f>
        <v>6.9307276384247579E-2</v>
      </c>
      <c r="K60" s="12">
        <f t="shared" ref="K60:K65" si="67">K31</f>
        <v>3.9917059883368633E-2</v>
      </c>
      <c r="L60" s="12">
        <f t="shared" ref="L60:M60" si="68">Q31</f>
        <v>3.5888039666297139E-2</v>
      </c>
      <c r="M60" s="12">
        <f t="shared" si="68"/>
        <v>0.62775564560279284</v>
      </c>
      <c r="N60" s="12">
        <f t="shared" ref="N60:N62" si="69">SUM(E60:M60)</f>
        <v>10.719761046191095</v>
      </c>
    </row>
    <row r="61" spans="3:14" x14ac:dyDescent="0.3">
      <c r="C61" s="15"/>
      <c r="D61">
        <v>3</v>
      </c>
      <c r="E61" s="12">
        <f t="shared" si="61"/>
        <v>0.20351465779010311</v>
      </c>
      <c r="F61" s="12">
        <f t="shared" si="62"/>
        <v>0.71967404414560021</v>
      </c>
      <c r="G61" s="12">
        <f t="shared" si="63"/>
        <v>1.2231530152252901</v>
      </c>
      <c r="H61" s="12">
        <f t="shared" si="64"/>
        <v>9.6774857569964041</v>
      </c>
      <c r="I61" s="12">
        <f t="shared" si="65"/>
        <v>2.0011612234376539</v>
      </c>
      <c r="J61" s="12">
        <f t="shared" si="66"/>
        <v>4.8982130008684122E-2</v>
      </c>
      <c r="K61" s="12">
        <f t="shared" si="67"/>
        <v>4.0976829797053117E-2</v>
      </c>
      <c r="L61" s="12">
        <f t="shared" ref="L61:M61" si="70">Q32</f>
        <v>6.5550507291572316E-2</v>
      </c>
      <c r="M61" s="12">
        <f t="shared" si="70"/>
        <v>0.34211667867851292</v>
      </c>
      <c r="N61" s="12">
        <f t="shared" si="69"/>
        <v>14.322614843370873</v>
      </c>
    </row>
    <row r="62" spans="3:14" x14ac:dyDescent="0.3">
      <c r="C62" s="15"/>
      <c r="D62" t="s">
        <v>66</v>
      </c>
      <c r="E62" s="12">
        <f t="shared" si="61"/>
        <v>2.543933222935951</v>
      </c>
      <c r="F62" s="12">
        <f t="shared" si="62"/>
        <v>3.3617670894220564</v>
      </c>
      <c r="G62" s="12">
        <f t="shared" si="63"/>
        <v>17.123039680811516</v>
      </c>
      <c r="H62" s="12">
        <f t="shared" si="64"/>
        <v>16.489783723296057</v>
      </c>
      <c r="I62" s="12">
        <f t="shared" si="65"/>
        <v>14.020711268753949</v>
      </c>
      <c r="J62" s="12">
        <f t="shared" si="66"/>
        <v>0.23983690576454333</v>
      </c>
      <c r="K62" s="12">
        <f t="shared" si="67"/>
        <v>0.58359789009976637</v>
      </c>
      <c r="L62" s="12">
        <f t="shared" ref="L62:M62" si="71">Q33</f>
        <v>8.3537754398461478E-2</v>
      </c>
      <c r="M62" s="12">
        <f t="shared" si="71"/>
        <v>1.3078104759240223</v>
      </c>
      <c r="N62" s="12">
        <f t="shared" si="69"/>
        <v>55.754018011406323</v>
      </c>
    </row>
    <row r="63" spans="3:14" x14ac:dyDescent="0.3">
      <c r="C63" s="15"/>
      <c r="D63" t="s">
        <v>67</v>
      </c>
      <c r="E63" s="12">
        <f>E34</f>
        <v>1.271966611607892</v>
      </c>
      <c r="F63" s="12">
        <f t="shared" si="62"/>
        <v>1.2345621673360563</v>
      </c>
      <c r="G63" s="12">
        <f t="shared" si="63"/>
        <v>0.99662661094947647</v>
      </c>
      <c r="H63" s="12">
        <f t="shared" si="64"/>
        <v>5.123687281533158</v>
      </c>
      <c r="I63" s="12">
        <f t="shared" si="65"/>
        <v>2.1899380213632798</v>
      </c>
      <c r="J63" s="12">
        <f t="shared" si="66"/>
        <v>8.2266376877829991E-2</v>
      </c>
      <c r="K63" s="12">
        <f t="shared" si="67"/>
        <v>4.3832086565278469E-2</v>
      </c>
      <c r="L63" s="12">
        <f t="shared" ref="L63:M63" si="72">Q34</f>
        <v>2.8384997989262764E-2</v>
      </c>
      <c r="M63" s="12">
        <f t="shared" si="72"/>
        <v>0.67694195185729455</v>
      </c>
      <c r="N63" s="12">
        <f t="shared" ref="N63:N69" si="73">SUM(E63:M63)</f>
        <v>11.648206106079527</v>
      </c>
    </row>
    <row r="64" spans="3:14" x14ac:dyDescent="0.3">
      <c r="C64" s="15"/>
      <c r="D64" t="s">
        <v>65</v>
      </c>
      <c r="E64" s="12">
        <f t="shared" si="61"/>
        <v>0.25439332428549494</v>
      </c>
      <c r="F64" s="12">
        <f t="shared" si="62"/>
        <v>0.71423025095995796</v>
      </c>
      <c r="G64" s="12">
        <f t="shared" si="63"/>
        <v>0.97620232086751413</v>
      </c>
      <c r="H64" s="12">
        <f t="shared" si="64"/>
        <v>12.917977128517686</v>
      </c>
      <c r="I64" s="12">
        <f t="shared" si="65"/>
        <v>1.8043430481704357</v>
      </c>
      <c r="J64" s="12">
        <f t="shared" si="66"/>
        <v>6.3673996036485436E-2</v>
      </c>
      <c r="K64" s="12">
        <f t="shared" si="67"/>
        <v>3.5592562887435904E-2</v>
      </c>
      <c r="L64" s="12">
        <f t="shared" ref="L64:M64" si="74">Q35</f>
        <v>1.6956163588844629E-2</v>
      </c>
      <c r="M64" s="12">
        <f t="shared" si="74"/>
        <v>0.58408028073283025</v>
      </c>
      <c r="N64" s="12">
        <f t="shared" si="73"/>
        <v>17.367449076046686</v>
      </c>
    </row>
    <row r="65" spans="3:14" x14ac:dyDescent="0.3">
      <c r="C65" s="15"/>
      <c r="E65" s="12">
        <f t="shared" si="61"/>
        <v>0</v>
      </c>
      <c r="F65" s="12">
        <f t="shared" si="62"/>
        <v>0</v>
      </c>
      <c r="G65" s="12">
        <f t="shared" si="63"/>
        <v>0</v>
      </c>
      <c r="H65" s="12">
        <f t="shared" si="64"/>
        <v>0</v>
      </c>
      <c r="I65" s="12">
        <f t="shared" si="65"/>
        <v>0</v>
      </c>
      <c r="J65" s="12">
        <f t="shared" si="66"/>
        <v>0</v>
      </c>
      <c r="K65" s="12">
        <f t="shared" si="67"/>
        <v>0</v>
      </c>
      <c r="L65" s="12">
        <f t="shared" ref="L65:M65" si="75">Q36</f>
        <v>0</v>
      </c>
      <c r="M65" s="12">
        <f t="shared" si="75"/>
        <v>0</v>
      </c>
      <c r="N65" s="12">
        <f t="shared" si="73"/>
        <v>0</v>
      </c>
    </row>
    <row r="66" spans="3:14" x14ac:dyDescent="0.3">
      <c r="C66" s="15"/>
      <c r="D66">
        <v>1</v>
      </c>
      <c r="E66" s="12">
        <f t="shared" ref="E66:E71" si="76">E37</f>
        <v>0</v>
      </c>
      <c r="F66" s="12">
        <f t="shared" ref="F66:F71" si="77">O37</f>
        <v>0</v>
      </c>
      <c r="G66" s="12">
        <f t="shared" ref="G66:G71" si="78">N37</f>
        <v>0</v>
      </c>
      <c r="H66" s="12">
        <f t="shared" ref="H66:H71" si="79">M37</f>
        <v>0</v>
      </c>
      <c r="I66" s="12">
        <f t="shared" ref="I66:I71" si="80">F37</f>
        <v>0</v>
      </c>
      <c r="J66" s="12">
        <f t="shared" ref="J66:J71" si="81">P37</f>
        <v>0</v>
      </c>
      <c r="K66" s="12">
        <f t="shared" ref="K66:K71" si="82">K37</f>
        <v>0</v>
      </c>
      <c r="L66" s="12">
        <f t="shared" ref="L66:M71" si="83">Q37</f>
        <v>0</v>
      </c>
      <c r="M66" s="12">
        <f t="shared" si="83"/>
        <v>0</v>
      </c>
      <c r="N66" s="12">
        <f t="shared" si="73"/>
        <v>0</v>
      </c>
    </row>
    <row r="67" spans="3:14" x14ac:dyDescent="0.3">
      <c r="D67">
        <v>2</v>
      </c>
      <c r="E67" s="12">
        <f t="shared" si="76"/>
        <v>0</v>
      </c>
      <c r="F67" s="12">
        <f t="shared" si="77"/>
        <v>0</v>
      </c>
      <c r="G67" s="12">
        <f t="shared" si="78"/>
        <v>0</v>
      </c>
      <c r="H67" s="12">
        <f t="shared" si="79"/>
        <v>0</v>
      </c>
      <c r="I67" s="12">
        <f t="shared" si="80"/>
        <v>0</v>
      </c>
      <c r="J67" s="12">
        <f t="shared" si="81"/>
        <v>0</v>
      </c>
      <c r="K67" s="12">
        <f t="shared" si="82"/>
        <v>0</v>
      </c>
      <c r="L67" s="12">
        <f t="shared" si="83"/>
        <v>0</v>
      </c>
      <c r="M67" s="12">
        <f t="shared" si="83"/>
        <v>0</v>
      </c>
      <c r="N67" s="12">
        <f t="shared" si="73"/>
        <v>0</v>
      </c>
    </row>
    <row r="68" spans="3:14" x14ac:dyDescent="0.3">
      <c r="D68">
        <v>3</v>
      </c>
      <c r="E68" s="12">
        <f t="shared" si="76"/>
        <v>0</v>
      </c>
      <c r="F68" s="12">
        <f t="shared" si="77"/>
        <v>0</v>
      </c>
      <c r="G68" s="12">
        <f t="shared" si="78"/>
        <v>0</v>
      </c>
      <c r="H68" s="12">
        <f t="shared" si="79"/>
        <v>0</v>
      </c>
      <c r="I68" s="12">
        <f t="shared" si="80"/>
        <v>0</v>
      </c>
      <c r="J68" s="12">
        <f t="shared" si="81"/>
        <v>0</v>
      </c>
      <c r="K68" s="12">
        <f t="shared" si="82"/>
        <v>0</v>
      </c>
      <c r="L68" s="12">
        <f t="shared" si="83"/>
        <v>0</v>
      </c>
      <c r="M68" s="12">
        <f t="shared" si="83"/>
        <v>0</v>
      </c>
      <c r="N68" s="12">
        <f t="shared" si="73"/>
        <v>0</v>
      </c>
    </row>
    <row r="69" spans="3:14" x14ac:dyDescent="0.3">
      <c r="E69" s="12">
        <f t="shared" si="76"/>
        <v>0</v>
      </c>
      <c r="F69" s="12">
        <f t="shared" si="77"/>
        <v>0</v>
      </c>
      <c r="G69" s="12">
        <f t="shared" si="78"/>
        <v>0</v>
      </c>
      <c r="H69" s="12">
        <f t="shared" si="79"/>
        <v>0</v>
      </c>
      <c r="I69" s="12">
        <f t="shared" si="80"/>
        <v>0</v>
      </c>
      <c r="J69" s="12">
        <f t="shared" si="81"/>
        <v>0</v>
      </c>
      <c r="K69" s="12">
        <f t="shared" si="82"/>
        <v>0</v>
      </c>
      <c r="L69" s="12">
        <f t="shared" si="83"/>
        <v>0</v>
      </c>
      <c r="M69" s="12">
        <f t="shared" si="83"/>
        <v>0</v>
      </c>
      <c r="N69" s="12">
        <f t="shared" si="73"/>
        <v>0</v>
      </c>
    </row>
    <row r="70" spans="3:14" x14ac:dyDescent="0.3">
      <c r="E70" s="12">
        <f t="shared" si="76"/>
        <v>0</v>
      </c>
      <c r="F70" s="12">
        <f t="shared" si="77"/>
        <v>0</v>
      </c>
      <c r="G70" s="12">
        <f t="shared" si="78"/>
        <v>0</v>
      </c>
      <c r="H70" s="12">
        <f t="shared" si="79"/>
        <v>0</v>
      </c>
      <c r="I70" s="12">
        <f t="shared" si="80"/>
        <v>0</v>
      </c>
      <c r="J70" s="12">
        <f t="shared" si="81"/>
        <v>0</v>
      </c>
      <c r="K70" s="12">
        <f t="shared" si="82"/>
        <v>0</v>
      </c>
      <c r="L70" s="12">
        <f t="shared" si="83"/>
        <v>0</v>
      </c>
      <c r="M70" s="12">
        <f t="shared" si="83"/>
        <v>0</v>
      </c>
      <c r="N70" s="12">
        <f t="shared" ref="N70:N71" si="84">SUM(E70:M70)</f>
        <v>0</v>
      </c>
    </row>
    <row r="71" spans="3:14" x14ac:dyDescent="0.3">
      <c r="E71" s="12">
        <f t="shared" si="76"/>
        <v>0</v>
      </c>
      <c r="F71" s="12">
        <f t="shared" si="77"/>
        <v>0</v>
      </c>
      <c r="G71" s="12">
        <f t="shared" si="78"/>
        <v>0</v>
      </c>
      <c r="H71" s="12">
        <f t="shared" si="79"/>
        <v>0</v>
      </c>
      <c r="I71" s="12">
        <f t="shared" si="80"/>
        <v>0</v>
      </c>
      <c r="J71" s="12">
        <f t="shared" si="81"/>
        <v>0</v>
      </c>
      <c r="K71" s="12">
        <f t="shared" si="82"/>
        <v>0</v>
      </c>
      <c r="L71" s="12">
        <f t="shared" si="83"/>
        <v>0</v>
      </c>
      <c r="M71" s="12">
        <f t="shared" si="83"/>
        <v>0</v>
      </c>
      <c r="N71" s="12">
        <f t="shared" si="84"/>
        <v>0</v>
      </c>
    </row>
    <row r="78" spans="3:14" x14ac:dyDescent="0.3">
      <c r="E78" t="s">
        <v>43</v>
      </c>
      <c r="F78" t="s">
        <v>44</v>
      </c>
      <c r="G78" t="s">
        <v>45</v>
      </c>
      <c r="H78" t="s">
        <v>46</v>
      </c>
      <c r="I78" t="s">
        <v>47</v>
      </c>
      <c r="J78" t="s">
        <v>48</v>
      </c>
      <c r="K78" t="s">
        <v>49</v>
      </c>
      <c r="L78" t="s">
        <v>50</v>
      </c>
      <c r="M78" t="s">
        <v>51</v>
      </c>
    </row>
    <row r="153" spans="24:24" x14ac:dyDescent="0.3">
      <c r="X153">
        <f>SUM(AB37:AB37)</f>
        <v>0</v>
      </c>
    </row>
  </sheetData>
  <mergeCells count="2">
    <mergeCell ref="C45:C51"/>
    <mergeCell ref="C59:C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E63A-E57D-4A04-AF2A-9D2B96D7627B}">
  <dimension ref="C4:Z18"/>
  <sheetViews>
    <sheetView zoomScale="70" zoomScaleNormal="70" workbookViewId="0">
      <selection activeCell="AA29" sqref="AA29"/>
    </sheetView>
  </sheetViews>
  <sheetFormatPr defaultRowHeight="14.4" x14ac:dyDescent="0.3"/>
  <cols>
    <col min="3" max="3" width="10" bestFit="1" customWidth="1"/>
  </cols>
  <sheetData>
    <row r="4" spans="3:26" x14ac:dyDescent="0.3"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Y4" t="s">
        <v>63</v>
      </c>
      <c r="Z4" t="s">
        <v>64</v>
      </c>
    </row>
    <row r="5" spans="3:26" x14ac:dyDescent="0.3">
      <c r="C5">
        <v>1</v>
      </c>
      <c r="D5">
        <v>6.9844497155276963</v>
      </c>
      <c r="E5">
        <v>3.4396291288377476</v>
      </c>
      <c r="F5">
        <v>3.4916832032891589</v>
      </c>
      <c r="G5">
        <v>22.549083636920336</v>
      </c>
      <c r="H5">
        <v>7.4445904783747903</v>
      </c>
      <c r="I5">
        <v>0.36389109660974417</v>
      </c>
      <c r="J5">
        <v>0.15687789157760229</v>
      </c>
      <c r="K5">
        <v>8.2345077751515075E-2</v>
      </c>
      <c r="L5">
        <v>4.3537634602899082</v>
      </c>
      <c r="N5" t="s">
        <v>60</v>
      </c>
      <c r="O5">
        <v>1.7807532560577104</v>
      </c>
      <c r="P5">
        <v>0.87696683636958384</v>
      </c>
      <c r="Q5">
        <v>0.89023852796245817</v>
      </c>
      <c r="R5">
        <f>5.7491077669717/3</f>
        <v>1.9163692556572334</v>
      </c>
      <c r="S5">
        <v>1.8980706103316156</v>
      </c>
      <c r="T5">
        <v>9.2777567529420499E-2</v>
      </c>
      <c r="U5">
        <v>3.9997541339472177E-2</v>
      </c>
      <c r="V5">
        <v>2.0994676932147825E-2</v>
      </c>
      <c r="W5">
        <v>1.1100342580719085</v>
      </c>
      <c r="X5" t="s">
        <v>60</v>
      </c>
      <c r="Y5">
        <f>MEDIAN(O5:W5)</f>
        <v>0.89023852796245817</v>
      </c>
      <c r="Z5">
        <f>AVERAGE(O5:W5)</f>
        <v>0.95846694780572783</v>
      </c>
    </row>
    <row r="6" spans="3:26" x14ac:dyDescent="0.3">
      <c r="C6">
        <v>2</v>
      </c>
      <c r="D6">
        <v>3.8913362550246653</v>
      </c>
      <c r="E6">
        <v>2.9974964979971546</v>
      </c>
      <c r="F6">
        <v>4.2681925577440332</v>
      </c>
      <c r="G6">
        <v>20.659920083118866</v>
      </c>
      <c r="H6">
        <v>7.1966427717405637</v>
      </c>
      <c r="I6">
        <v>0.27183619357665223</v>
      </c>
      <c r="J6">
        <v>0.15656222814625634</v>
      </c>
      <c r="K6">
        <v>0.1407596518975521</v>
      </c>
      <c r="L6">
        <v>2.4621758940696492</v>
      </c>
      <c r="N6" t="s">
        <v>61</v>
      </c>
      <c r="O6">
        <v>0.99213395310800723</v>
      </c>
      <c r="P6">
        <v>0.76424083016348687</v>
      </c>
      <c r="Q6">
        <v>1.0882171257939575</v>
      </c>
      <c r="R6">
        <f>5.26744717999969/3</f>
        <v>1.7558157266665633</v>
      </c>
      <c r="S6">
        <v>1.8348539355892475</v>
      </c>
      <c r="T6">
        <v>6.9307276384247579E-2</v>
      </c>
      <c r="U6">
        <v>3.9917059883368633E-2</v>
      </c>
      <c r="V6">
        <v>3.5888039666297139E-2</v>
      </c>
      <c r="W6">
        <v>0.62775564560279284</v>
      </c>
      <c r="X6" t="s">
        <v>61</v>
      </c>
      <c r="Y6">
        <f t="shared" ref="Y6:Y7" si="0">MEDIAN(O6:W6)</f>
        <v>0.76424083016348687</v>
      </c>
      <c r="Z6">
        <f t="shared" ref="Z6:Z7" si="1">AVERAGE(O6:W6)</f>
        <v>0.80090328809532985</v>
      </c>
    </row>
    <row r="7" spans="3:26" x14ac:dyDescent="0.3">
      <c r="C7">
        <v>3</v>
      </c>
      <c r="D7">
        <v>0.79822282445498816</v>
      </c>
      <c r="E7">
        <v>2.8226971680699293</v>
      </c>
      <c r="F7">
        <v>4.7974365343293011</v>
      </c>
      <c r="G7">
        <v>37.956922112900727</v>
      </c>
      <c r="H7">
        <v>7.8489312824320976</v>
      </c>
      <c r="I7">
        <v>0.19211714078932862</v>
      </c>
      <c r="J7">
        <v>0.16071884537942932</v>
      </c>
      <c r="K7">
        <v>0.25710143752250486</v>
      </c>
      <c r="L7">
        <v>1.3418460592139339</v>
      </c>
      <c r="N7" t="s">
        <v>62</v>
      </c>
      <c r="O7">
        <v>0.20351465779010311</v>
      </c>
      <c r="P7">
        <v>0.71967404414560021</v>
      </c>
      <c r="Q7">
        <v>1.2231530152252901</v>
      </c>
      <c r="R7">
        <f>9.68/3</f>
        <v>3.2266666666666666</v>
      </c>
      <c r="S7">
        <v>2.0011612234376539</v>
      </c>
      <c r="T7">
        <v>4.8982130008684122E-2</v>
      </c>
      <c r="U7">
        <v>4.0976829797053117E-2</v>
      </c>
      <c r="V7">
        <v>6.5550507291572316E-2</v>
      </c>
      <c r="W7">
        <v>0.34211667867851292</v>
      </c>
      <c r="X7" t="s">
        <v>62</v>
      </c>
      <c r="Y7">
        <f t="shared" si="0"/>
        <v>0.34211667867851292</v>
      </c>
      <c r="Z7">
        <f t="shared" si="1"/>
        <v>0.87464397256012627</v>
      </c>
    </row>
    <row r="9" spans="3:26" x14ac:dyDescent="0.3">
      <c r="D9">
        <v>1</v>
      </c>
      <c r="E9">
        <v>2</v>
      </c>
      <c r="F9">
        <v>3</v>
      </c>
    </row>
    <row r="10" spans="3:26" x14ac:dyDescent="0.3">
      <c r="C10" t="s">
        <v>43</v>
      </c>
      <c r="D10">
        <v>6.9844497155276963</v>
      </c>
      <c r="E10">
        <v>3.8913362550246653</v>
      </c>
      <c r="F10">
        <v>0.79822282445498816</v>
      </c>
    </row>
    <row r="11" spans="3:26" x14ac:dyDescent="0.3">
      <c r="C11" t="s">
        <v>44</v>
      </c>
      <c r="D11">
        <v>3.4396291288377476</v>
      </c>
      <c r="E11">
        <v>2.9974964979971546</v>
      </c>
      <c r="F11">
        <v>2.8226971680699293</v>
      </c>
    </row>
    <row r="12" spans="3:26" x14ac:dyDescent="0.3">
      <c r="C12" t="s">
        <v>45</v>
      </c>
      <c r="D12">
        <v>3.4916832032891589</v>
      </c>
      <c r="E12">
        <v>4.2681925577440332</v>
      </c>
      <c r="F12">
        <v>4.7974365343293011</v>
      </c>
    </row>
    <row r="13" spans="3:26" x14ac:dyDescent="0.3">
      <c r="C13" t="s">
        <v>46</v>
      </c>
      <c r="D13">
        <v>22.549083636920336</v>
      </c>
      <c r="E13">
        <v>20.659920083118866</v>
      </c>
      <c r="F13">
        <v>37.956922112900727</v>
      </c>
    </row>
    <row r="14" spans="3:26" x14ac:dyDescent="0.3">
      <c r="C14" t="s">
        <v>47</v>
      </c>
      <c r="D14">
        <v>7.4445904783747903</v>
      </c>
      <c r="E14">
        <v>7.1966427717405637</v>
      </c>
      <c r="F14">
        <v>7.8489312824320976</v>
      </c>
    </row>
    <row r="15" spans="3:26" x14ac:dyDescent="0.3">
      <c r="C15" t="s">
        <v>48</v>
      </c>
      <c r="D15">
        <v>0.36389109660974417</v>
      </c>
      <c r="E15">
        <v>0.27183619357665223</v>
      </c>
      <c r="F15">
        <v>0.19211714078932862</v>
      </c>
    </row>
    <row r="16" spans="3:26" x14ac:dyDescent="0.3">
      <c r="C16" t="s">
        <v>49</v>
      </c>
      <c r="D16">
        <v>0.15687789157760229</v>
      </c>
      <c r="E16">
        <v>0.15656222814625634</v>
      </c>
      <c r="F16">
        <v>0.16071884537942932</v>
      </c>
    </row>
    <row r="17" spans="3:6" x14ac:dyDescent="0.3">
      <c r="C17" t="s">
        <v>50</v>
      </c>
      <c r="D17">
        <v>8.2345077751515075E-2</v>
      </c>
      <c r="E17">
        <v>0.1407596518975521</v>
      </c>
      <c r="F17">
        <v>0.25710143752250486</v>
      </c>
    </row>
    <row r="18" spans="3:6" x14ac:dyDescent="0.3">
      <c r="C18" t="s">
        <v>51</v>
      </c>
      <c r="D18">
        <v>4.3537634602899082</v>
      </c>
      <c r="E18">
        <v>2.4621758940696492</v>
      </c>
      <c r="F18">
        <v>1.3418460592139339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2015-06-05T18:17:20Z</dcterms:created>
  <dcterms:modified xsi:type="dcterms:W3CDTF">2025-01-06T13:46:01Z</dcterms:modified>
</cp:coreProperties>
</file>