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https://d.docs.live.net/60da542e7071be1c/Dokumente/GitKraken/WiMi/Verwaltung/Arbeitszeiterfassung/"/>
    </mc:Choice>
  </mc:AlternateContent>
  <xr:revisionPtr revIDLastSave="307" documentId="8_{6969984F-836F-49A9-B89A-7F676EEBFA1A}" xr6:coauthVersionLast="47" xr6:coauthVersionMax="47" xr10:uidLastSave="{B58D68E0-4C08-4544-9E52-1D986925E582}"/>
  <bookViews>
    <workbookView xWindow="-120" yWindow="-120" windowWidth="29040" windowHeight="15840" tabRatio="734" activeTab="3" xr2:uid="{00000000-000D-0000-FFFF-FFFF00000000}"/>
  </bookViews>
  <sheets>
    <sheet name="Änderungen" sheetId="1" r:id="rId1"/>
    <sheet name="Anleitung" sheetId="2" r:id="rId2"/>
    <sheet name="01" sheetId="3" r:id="rId3"/>
    <sheet name="02" sheetId="6" r:id="rId4"/>
    <sheet name="03" sheetId="8" r:id="rId5"/>
    <sheet name="04" sheetId="9" r:id="rId6"/>
    <sheet name="05" sheetId="10" r:id="rId7"/>
    <sheet name="06" sheetId="11" r:id="rId8"/>
    <sheet name="07" sheetId="12" r:id="rId9"/>
    <sheet name="08" sheetId="15" r:id="rId10"/>
    <sheet name="09" sheetId="17" r:id="rId11"/>
    <sheet name="10" sheetId="18" r:id="rId12"/>
    <sheet name="11" sheetId="19" r:id="rId13"/>
    <sheet name="12" sheetId="20" r:id="rId14"/>
    <sheet name="Feiertage" sheetId="4" r:id="rId15"/>
    <sheet name="Umrechnung Minuten-Dezimal" sheetId="5" r:id="rId16"/>
  </sheets>
  <definedNames>
    <definedName name="_xlnm.Print_Area" localSheetId="2">'01'!$A$1:$W$49</definedName>
    <definedName name="_xlnm.Print_Area" localSheetId="3">'02'!$A$1:$W$49</definedName>
    <definedName name="_xlnm.Print_Area" localSheetId="4">'03'!$A$1:$W$49</definedName>
    <definedName name="_xlnm.Print_Area" localSheetId="5">'04'!$A$1:$W$49</definedName>
    <definedName name="_xlnm.Print_Area" localSheetId="6">'05'!$A$1:$W$49</definedName>
    <definedName name="_xlnm.Print_Area" localSheetId="7">'06'!$A$1:$W$49</definedName>
    <definedName name="_xlnm.Print_Area" localSheetId="8">'07'!$A$1:$W$49</definedName>
    <definedName name="_xlnm.Print_Area" localSheetId="9">'08'!$A$1:$W$49</definedName>
    <definedName name="_xlnm.Print_Area" localSheetId="10">'09'!$A$1:$W$49</definedName>
    <definedName name="_xlnm.Print_Area" localSheetId="11">'10'!$A$1:$W$49</definedName>
    <definedName name="_xlnm.Print_Area" localSheetId="12">'11'!$A$1:$W$49</definedName>
    <definedName name="_xlnm.Print_Area" localSheetId="13">'12'!$A$1:$W$49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O38" i="6" l="1"/>
  <c r="BQ38" i="6" s="1"/>
  <c r="BL38" i="6"/>
  <c r="BN38" i="6" s="1"/>
  <c r="BI38" i="6"/>
  <c r="BK38" i="6" s="1"/>
  <c r="BF38" i="6"/>
  <c r="BD38" i="6"/>
  <c r="BG38" i="6" s="1"/>
  <c r="BJ38" i="6" s="1"/>
  <c r="BM38" i="6" s="1"/>
  <c r="BC38" i="6"/>
  <c r="BE38" i="6" s="1"/>
  <c r="BB38" i="6"/>
  <c r="AX38" i="6"/>
  <c r="AZ38" i="6" s="1"/>
  <c r="AU38" i="6"/>
  <c r="AR38" i="6"/>
  <c r="AT38" i="6" s="1"/>
  <c r="AO38" i="6"/>
  <c r="AM38" i="6"/>
  <c r="AP38" i="6" s="1"/>
  <c r="AS38" i="6" s="1"/>
  <c r="AV38" i="6" s="1"/>
  <c r="AL38" i="6"/>
  <c r="AN38" i="6" s="1"/>
  <c r="AK38" i="6"/>
  <c r="AJ38" i="6" s="1"/>
  <c r="AI38" i="6"/>
  <c r="AH38" i="6"/>
  <c r="AG38" i="6"/>
  <c r="AF38" i="6"/>
  <c r="AE38" i="6"/>
  <c r="AA38" i="6"/>
  <c r="AB38" i="6" s="1"/>
  <c r="Y38" i="6"/>
  <c r="AQ38" i="6" l="1"/>
  <c r="BH38" i="6"/>
  <c r="AW38" i="6"/>
  <c r="Z38" i="6"/>
  <c r="BA38" i="6"/>
  <c r="X38" i="6"/>
  <c r="V38" i="6"/>
  <c r="BS38" i="6"/>
  <c r="AD38" i="6" s="1"/>
  <c r="AY38" i="6"/>
  <c r="BP38" i="6"/>
  <c r="BR38" i="6" s="1"/>
  <c r="L100" i="2"/>
  <c r="AC38" i="6" l="1"/>
  <c r="D2" i="3"/>
  <c r="AA40" i="9" l="1"/>
  <c r="AA40" i="11"/>
  <c r="AA40" i="17"/>
  <c r="AA40" i="19"/>
  <c r="AA40" i="6"/>
  <c r="AA39" i="6"/>
  <c r="V1" i="20" l="1"/>
  <c r="V1" i="19"/>
  <c r="V1" i="18"/>
  <c r="V1" i="17"/>
  <c r="V1" i="15"/>
  <c r="V1" i="12"/>
  <c r="V1" i="11"/>
  <c r="V1" i="10"/>
  <c r="V1" i="9"/>
  <c r="V1" i="8"/>
  <c r="V1" i="6"/>
  <c r="AK10" i="20" l="1"/>
  <c r="AJ10" i="20" s="1"/>
  <c r="T45" i="20"/>
  <c r="BS40" i="20"/>
  <c r="BO40" i="20"/>
  <c r="BL40" i="20"/>
  <c r="BI40" i="20"/>
  <c r="BG40" i="20"/>
  <c r="BJ40" i="20" s="1"/>
  <c r="BM40" i="20" s="1"/>
  <c r="BF40" i="20"/>
  <c r="BD40" i="20"/>
  <c r="BC40" i="20"/>
  <c r="BE40" i="20" s="1"/>
  <c r="AX40" i="20"/>
  <c r="AZ40" i="20" s="1"/>
  <c r="AU40" i="20"/>
  <c r="AR40" i="20"/>
  <c r="AT40" i="20" s="1"/>
  <c r="AO40" i="20"/>
  <c r="AM40" i="20"/>
  <c r="AP40" i="20" s="1"/>
  <c r="AS40" i="20" s="1"/>
  <c r="AV40" i="20" s="1"/>
  <c r="AL40" i="20"/>
  <c r="AN40" i="20" s="1"/>
  <c r="AK40" i="20"/>
  <c r="AJ40" i="20"/>
  <c r="AH40" i="20"/>
  <c r="AG40" i="20"/>
  <c r="AF40" i="20"/>
  <c r="AE40" i="20"/>
  <c r="Y40" i="20"/>
  <c r="BO39" i="20"/>
  <c r="BL39" i="20"/>
  <c r="BJ39" i="20"/>
  <c r="BM39" i="20" s="1"/>
  <c r="BI39" i="20"/>
  <c r="BG39" i="20"/>
  <c r="BF39" i="20"/>
  <c r="BH39" i="20" s="1"/>
  <c r="BE39" i="20"/>
  <c r="BD39" i="20"/>
  <c r="BC39" i="20"/>
  <c r="AX39" i="20"/>
  <c r="BB39" i="20" s="1"/>
  <c r="AW39" i="20"/>
  <c r="AU39" i="20"/>
  <c r="AR39" i="20"/>
  <c r="AP39" i="20"/>
  <c r="AS39" i="20" s="1"/>
  <c r="AV39" i="20" s="1"/>
  <c r="AO39" i="20"/>
  <c r="AM39" i="20"/>
  <c r="AL39" i="20"/>
  <c r="AN39" i="20" s="1"/>
  <c r="AK39" i="20"/>
  <c r="AJ39" i="20" s="1"/>
  <c r="AH39" i="20"/>
  <c r="AG39" i="20"/>
  <c r="AF39" i="20"/>
  <c r="AE39" i="20"/>
  <c r="Y39" i="20"/>
  <c r="BO38" i="20"/>
  <c r="BS38" i="20" s="1"/>
  <c r="BM38" i="20"/>
  <c r="BL38" i="20"/>
  <c r="BN38" i="20" s="1"/>
  <c r="BI38" i="20"/>
  <c r="BF38" i="20"/>
  <c r="BH38" i="20" s="1"/>
  <c r="BD38" i="20"/>
  <c r="BG38" i="20" s="1"/>
  <c r="BJ38" i="20" s="1"/>
  <c r="BC38" i="20"/>
  <c r="BE38" i="20" s="1"/>
  <c r="AX38" i="20"/>
  <c r="AU38" i="20"/>
  <c r="AR38" i="20"/>
  <c r="AO38" i="20"/>
  <c r="AQ38" i="20" s="1"/>
  <c r="AN38" i="20"/>
  <c r="AM38" i="20"/>
  <c r="AP38" i="20" s="1"/>
  <c r="AS38" i="20" s="1"/>
  <c r="AV38" i="20" s="1"/>
  <c r="AL38" i="20"/>
  <c r="AK38" i="20"/>
  <c r="AJ38" i="20" s="1"/>
  <c r="AH38" i="20"/>
  <c r="AG38" i="20"/>
  <c r="AF38" i="20"/>
  <c r="AE38" i="20"/>
  <c r="Y38" i="20"/>
  <c r="BO37" i="20"/>
  <c r="BL37" i="20"/>
  <c r="BI37" i="20"/>
  <c r="BK37" i="20" s="1"/>
  <c r="BF37" i="20"/>
  <c r="BD37" i="20"/>
  <c r="BG37" i="20" s="1"/>
  <c r="BJ37" i="20" s="1"/>
  <c r="BM37" i="20" s="1"/>
  <c r="BC37" i="20"/>
  <c r="BE37" i="20" s="1"/>
  <c r="AZ37" i="20"/>
  <c r="AX37" i="20"/>
  <c r="BB37" i="20" s="1"/>
  <c r="AU37" i="20"/>
  <c r="AR37" i="20"/>
  <c r="AO37" i="20"/>
  <c r="AQ37" i="20" s="1"/>
  <c r="AN37" i="20"/>
  <c r="AM37" i="20"/>
  <c r="AP37" i="20" s="1"/>
  <c r="AS37" i="20" s="1"/>
  <c r="AV37" i="20" s="1"/>
  <c r="AL37" i="20"/>
  <c r="AK37" i="20"/>
  <c r="AJ37" i="20"/>
  <c r="AH37" i="20"/>
  <c r="AG37" i="20"/>
  <c r="AF37" i="20"/>
  <c r="AE37" i="20"/>
  <c r="Y37" i="20"/>
  <c r="BO36" i="20"/>
  <c r="BL36" i="20"/>
  <c r="BN36" i="20" s="1"/>
  <c r="BI36" i="20"/>
  <c r="BF36" i="20"/>
  <c r="BD36" i="20"/>
  <c r="BG36" i="20" s="1"/>
  <c r="BJ36" i="20" s="1"/>
  <c r="BM36" i="20" s="1"/>
  <c r="BC36" i="20"/>
  <c r="BE36" i="20" s="1"/>
  <c r="AX36" i="20"/>
  <c r="AU36" i="20"/>
  <c r="AW36" i="20" s="1"/>
  <c r="AR36" i="20"/>
  <c r="AT36" i="20" s="1"/>
  <c r="AO36" i="20"/>
  <c r="AM36" i="20"/>
  <c r="AP36" i="20" s="1"/>
  <c r="AS36" i="20" s="1"/>
  <c r="AV36" i="20" s="1"/>
  <c r="AL36" i="20"/>
  <c r="AN36" i="20" s="1"/>
  <c r="AK36" i="20"/>
  <c r="AJ36" i="20"/>
  <c r="AH36" i="20"/>
  <c r="AG36" i="20"/>
  <c r="AF36" i="20"/>
  <c r="AE36" i="20"/>
  <c r="Y36" i="20"/>
  <c r="BO35" i="20"/>
  <c r="BP35" i="20" s="1"/>
  <c r="BL35" i="20"/>
  <c r="BI35" i="20"/>
  <c r="BG35" i="20"/>
  <c r="BJ35" i="20" s="1"/>
  <c r="BM35" i="20" s="1"/>
  <c r="BF35" i="20"/>
  <c r="BH35" i="20" s="1"/>
  <c r="BD35" i="20"/>
  <c r="BC35" i="20"/>
  <c r="BE35" i="20" s="1"/>
  <c r="AX35" i="20"/>
  <c r="BB35" i="20" s="1"/>
  <c r="AU35" i="20"/>
  <c r="AR35" i="20"/>
  <c r="AO35" i="20"/>
  <c r="AM35" i="20"/>
  <c r="AP35" i="20" s="1"/>
  <c r="AS35" i="20" s="1"/>
  <c r="AV35" i="20" s="1"/>
  <c r="AL35" i="20"/>
  <c r="AN35" i="20" s="1"/>
  <c r="AK35" i="20"/>
  <c r="AJ35" i="20" s="1"/>
  <c r="AH35" i="20"/>
  <c r="AG35" i="20"/>
  <c r="AF35" i="20"/>
  <c r="AE35" i="20"/>
  <c r="Y35" i="20"/>
  <c r="BQ34" i="20"/>
  <c r="BO34" i="20"/>
  <c r="BS34" i="20" s="1"/>
  <c r="BL34" i="20"/>
  <c r="BI34" i="20"/>
  <c r="BK34" i="20" s="1"/>
  <c r="BH34" i="20"/>
  <c r="BF34" i="20"/>
  <c r="BE34" i="20"/>
  <c r="BD34" i="20"/>
  <c r="BG34" i="20" s="1"/>
  <c r="BJ34" i="20" s="1"/>
  <c r="BM34" i="20" s="1"/>
  <c r="BC34" i="20"/>
  <c r="AX34" i="20"/>
  <c r="AU34" i="20"/>
  <c r="AR34" i="20"/>
  <c r="AT34" i="20" s="1"/>
  <c r="AP34" i="20"/>
  <c r="AS34" i="20" s="1"/>
  <c r="AV34" i="20" s="1"/>
  <c r="AO34" i="20"/>
  <c r="AM34" i="20"/>
  <c r="AL34" i="20"/>
  <c r="AN34" i="20" s="1"/>
  <c r="AK34" i="20"/>
  <c r="AJ34" i="20" s="1"/>
  <c r="AH34" i="20"/>
  <c r="AG34" i="20"/>
  <c r="AF34" i="20"/>
  <c r="AE34" i="20"/>
  <c r="Y34" i="20"/>
  <c r="BO33" i="20"/>
  <c r="BL33" i="20"/>
  <c r="BN33" i="20" s="1"/>
  <c r="BK33" i="20"/>
  <c r="BI33" i="20"/>
  <c r="BF33" i="20"/>
  <c r="BH33" i="20" s="1"/>
  <c r="BD33" i="20"/>
  <c r="BG33" i="20" s="1"/>
  <c r="BJ33" i="20" s="1"/>
  <c r="BM33" i="20" s="1"/>
  <c r="BC33" i="20"/>
  <c r="BE33" i="20" s="1"/>
  <c r="AX33" i="20"/>
  <c r="AV33" i="20"/>
  <c r="AU33" i="20"/>
  <c r="AR33" i="20"/>
  <c r="AT33" i="20" s="1"/>
  <c r="AO33" i="20"/>
  <c r="AM33" i="20"/>
  <c r="AP33" i="20" s="1"/>
  <c r="AS33" i="20" s="1"/>
  <c r="AL33" i="20"/>
  <c r="AK33" i="20"/>
  <c r="AJ33" i="20" s="1"/>
  <c r="AH33" i="20"/>
  <c r="AG33" i="20"/>
  <c r="AF33" i="20"/>
  <c r="AE33" i="20"/>
  <c r="Y33" i="20"/>
  <c r="BO32" i="20"/>
  <c r="BN32" i="20"/>
  <c r="BL32" i="20"/>
  <c r="BI32" i="20"/>
  <c r="BF32" i="20"/>
  <c r="BD32" i="20"/>
  <c r="BG32" i="20" s="1"/>
  <c r="BJ32" i="20" s="1"/>
  <c r="BM32" i="20" s="1"/>
  <c r="BC32" i="20"/>
  <c r="BE32" i="20" s="1"/>
  <c r="AY32" i="20"/>
  <c r="AX32" i="20"/>
  <c r="AU32" i="20"/>
  <c r="AW32" i="20" s="1"/>
  <c r="AT32" i="20"/>
  <c r="AR32" i="20"/>
  <c r="AO32" i="20"/>
  <c r="AM32" i="20"/>
  <c r="AP32" i="20" s="1"/>
  <c r="AS32" i="20" s="1"/>
  <c r="AV32" i="20" s="1"/>
  <c r="AL32" i="20"/>
  <c r="AN32" i="20" s="1"/>
  <c r="AK32" i="20"/>
  <c r="AJ32" i="20" s="1"/>
  <c r="AH32" i="20"/>
  <c r="AG32" i="20"/>
  <c r="AF32" i="20"/>
  <c r="AE32" i="20"/>
  <c r="Y32" i="20"/>
  <c r="BS31" i="20"/>
  <c r="BP31" i="20"/>
  <c r="BO31" i="20"/>
  <c r="BQ31" i="20" s="1"/>
  <c r="BL31" i="20"/>
  <c r="BN31" i="20" s="1"/>
  <c r="BK31" i="20"/>
  <c r="BI31" i="20"/>
  <c r="BF31" i="20"/>
  <c r="BD31" i="20"/>
  <c r="BG31" i="20" s="1"/>
  <c r="BJ31" i="20" s="1"/>
  <c r="BM31" i="20" s="1"/>
  <c r="BC31" i="20"/>
  <c r="BE31" i="20" s="1"/>
  <c r="AX31" i="20"/>
  <c r="AZ31" i="20" s="1"/>
  <c r="AV31" i="20"/>
  <c r="AU31" i="20"/>
  <c r="AR31" i="20"/>
  <c r="AO31" i="20"/>
  <c r="AQ31" i="20" s="1"/>
  <c r="AN31" i="20"/>
  <c r="AM31" i="20"/>
  <c r="AP31" i="20" s="1"/>
  <c r="AS31" i="20" s="1"/>
  <c r="AL31" i="20"/>
  <c r="AK31" i="20"/>
  <c r="AJ31" i="20" s="1"/>
  <c r="AH31" i="20"/>
  <c r="AG31" i="20"/>
  <c r="AF31" i="20"/>
  <c r="AE31" i="20"/>
  <c r="Y31" i="20"/>
  <c r="BS30" i="20"/>
  <c r="BO30" i="20"/>
  <c r="BL30" i="20"/>
  <c r="BJ30" i="20"/>
  <c r="BM30" i="20" s="1"/>
  <c r="BI30" i="20"/>
  <c r="BG30" i="20"/>
  <c r="BF30" i="20"/>
  <c r="BH30" i="20" s="1"/>
  <c r="BE30" i="20"/>
  <c r="BD30" i="20"/>
  <c r="BC30" i="20"/>
  <c r="AX30" i="20"/>
  <c r="AU30" i="20"/>
  <c r="AW30" i="20" s="1"/>
  <c r="AR30" i="20"/>
  <c r="AO30" i="20"/>
  <c r="AT30" i="20" s="1"/>
  <c r="AM30" i="20"/>
  <c r="AP30" i="20" s="1"/>
  <c r="AS30" i="20" s="1"/>
  <c r="AV30" i="20" s="1"/>
  <c r="AL30" i="20"/>
  <c r="AN30" i="20" s="1"/>
  <c r="AK30" i="20"/>
  <c r="AJ30" i="20" s="1"/>
  <c r="AH30" i="20"/>
  <c r="AG30" i="20"/>
  <c r="AF30" i="20"/>
  <c r="AE30" i="20"/>
  <c r="Y30" i="20"/>
  <c r="BQ29" i="20"/>
  <c r="BO29" i="20"/>
  <c r="BS29" i="20" s="1"/>
  <c r="BL29" i="20"/>
  <c r="BI29" i="20"/>
  <c r="BF29" i="20"/>
  <c r="BH29" i="20" s="1"/>
  <c r="BD29" i="20"/>
  <c r="BG29" i="20" s="1"/>
  <c r="BJ29" i="20" s="1"/>
  <c r="BM29" i="20" s="1"/>
  <c r="BC29" i="20"/>
  <c r="BE29" i="20" s="1"/>
  <c r="AX29" i="20"/>
  <c r="AU29" i="20"/>
  <c r="AW29" i="20" s="1"/>
  <c r="AS29" i="20"/>
  <c r="AV29" i="20" s="1"/>
  <c r="AR29" i="20"/>
  <c r="AP29" i="20"/>
  <c r="AO29" i="20"/>
  <c r="AQ29" i="20" s="1"/>
  <c r="AM29" i="20"/>
  <c r="AL29" i="20"/>
  <c r="AN29" i="20" s="1"/>
  <c r="AK29" i="20"/>
  <c r="AJ29" i="20" s="1"/>
  <c r="AH29" i="20"/>
  <c r="AG29" i="20"/>
  <c r="AF29" i="20"/>
  <c r="AE29" i="20"/>
  <c r="Y29" i="20"/>
  <c r="BO28" i="20"/>
  <c r="BL28" i="20"/>
  <c r="BI28" i="20"/>
  <c r="BF28" i="20"/>
  <c r="BH28" i="20" s="1"/>
  <c r="BD28" i="20"/>
  <c r="BG28" i="20" s="1"/>
  <c r="BJ28" i="20" s="1"/>
  <c r="BM28" i="20" s="1"/>
  <c r="BC28" i="20"/>
  <c r="BE28" i="20" s="1"/>
  <c r="AX28" i="20"/>
  <c r="BB28" i="20" s="1"/>
  <c r="AU28" i="20"/>
  <c r="AR28" i="20"/>
  <c r="AO28" i="20"/>
  <c r="AQ28" i="20" s="1"/>
  <c r="AM28" i="20"/>
  <c r="AP28" i="20" s="1"/>
  <c r="AS28" i="20" s="1"/>
  <c r="AV28" i="20" s="1"/>
  <c r="AL28" i="20"/>
  <c r="AN28" i="20" s="1"/>
  <c r="AK28" i="20"/>
  <c r="AJ28" i="20" s="1"/>
  <c r="AH28" i="20"/>
  <c r="AG28" i="20"/>
  <c r="AF28" i="20"/>
  <c r="AE28" i="20"/>
  <c r="Y28" i="20"/>
  <c r="BO27" i="20"/>
  <c r="BL27" i="20"/>
  <c r="BJ27" i="20"/>
  <c r="BM27" i="20" s="1"/>
  <c r="BI27" i="20"/>
  <c r="BF27" i="20"/>
  <c r="BD27" i="20"/>
  <c r="BG27" i="20" s="1"/>
  <c r="BC27" i="20"/>
  <c r="BE27" i="20" s="1"/>
  <c r="AX27" i="20"/>
  <c r="AU27" i="20"/>
  <c r="AW27" i="20" s="1"/>
  <c r="AR27" i="20"/>
  <c r="AP27" i="20"/>
  <c r="AS27" i="20" s="1"/>
  <c r="AV27" i="20" s="1"/>
  <c r="AO27" i="20"/>
  <c r="AM27" i="20"/>
  <c r="AL27" i="20"/>
  <c r="AK27" i="20"/>
  <c r="AJ27" i="20"/>
  <c r="AH27" i="20"/>
  <c r="AG27" i="20"/>
  <c r="AF27" i="20"/>
  <c r="AE27" i="20"/>
  <c r="Y27" i="20"/>
  <c r="BO26" i="20"/>
  <c r="BM26" i="20"/>
  <c r="BL26" i="20"/>
  <c r="BI26" i="20"/>
  <c r="BG26" i="20"/>
  <c r="BJ26" i="20" s="1"/>
  <c r="BF26" i="20"/>
  <c r="BD26" i="20"/>
  <c r="BC26" i="20"/>
  <c r="BE26" i="20" s="1"/>
  <c r="AX26" i="20"/>
  <c r="AZ26" i="20" s="1"/>
  <c r="AU26" i="20"/>
  <c r="AW26" i="20" s="1"/>
  <c r="AR26" i="20"/>
  <c r="AO26" i="20"/>
  <c r="AM26" i="20"/>
  <c r="AP26" i="20" s="1"/>
  <c r="AS26" i="20" s="1"/>
  <c r="AV26" i="20" s="1"/>
  <c r="AL26" i="20"/>
  <c r="AN26" i="20" s="1"/>
  <c r="AK26" i="20"/>
  <c r="AJ26" i="20" s="1"/>
  <c r="AH26" i="20"/>
  <c r="AG26" i="20"/>
  <c r="AF26" i="20"/>
  <c r="AE26" i="20"/>
  <c r="Y26" i="20"/>
  <c r="BO25" i="20"/>
  <c r="BL25" i="20"/>
  <c r="BI25" i="20"/>
  <c r="BK25" i="20" s="1"/>
  <c r="BF25" i="20"/>
  <c r="BD25" i="20"/>
  <c r="BG25" i="20" s="1"/>
  <c r="BJ25" i="20" s="1"/>
  <c r="BM25" i="20" s="1"/>
  <c r="BC25" i="20"/>
  <c r="AZ25" i="20"/>
  <c r="AX25" i="20"/>
  <c r="AU25" i="20"/>
  <c r="AR25" i="20"/>
  <c r="AP25" i="20"/>
  <c r="AS25" i="20" s="1"/>
  <c r="AV25" i="20" s="1"/>
  <c r="AO25" i="20"/>
  <c r="AQ25" i="20" s="1"/>
  <c r="AN25" i="20"/>
  <c r="AM25" i="20"/>
  <c r="AL25" i="20"/>
  <c r="AK25" i="20"/>
  <c r="AJ25" i="20" s="1"/>
  <c r="AH25" i="20"/>
  <c r="AG25" i="20"/>
  <c r="AF25" i="20"/>
  <c r="AE25" i="20"/>
  <c r="Y25" i="20"/>
  <c r="BO24" i="20"/>
  <c r="BQ24" i="20" s="1"/>
  <c r="BL24" i="20"/>
  <c r="BN24" i="20" s="1"/>
  <c r="BI24" i="20"/>
  <c r="BK24" i="20" s="1"/>
  <c r="BF24" i="20"/>
  <c r="BD24" i="20"/>
  <c r="BG24" i="20" s="1"/>
  <c r="BJ24" i="20" s="1"/>
  <c r="BM24" i="20" s="1"/>
  <c r="BC24" i="20"/>
  <c r="BE24" i="20" s="1"/>
  <c r="AX24" i="20"/>
  <c r="BB24" i="20" s="1"/>
  <c r="AU24" i="20"/>
  <c r="AR24" i="20"/>
  <c r="AO24" i="20"/>
  <c r="AQ24" i="20" s="1"/>
  <c r="AM24" i="20"/>
  <c r="AP24" i="20" s="1"/>
  <c r="AS24" i="20" s="1"/>
  <c r="AV24" i="20" s="1"/>
  <c r="AL24" i="20"/>
  <c r="AN24" i="20" s="1"/>
  <c r="AK24" i="20"/>
  <c r="AJ24" i="20"/>
  <c r="AH24" i="20"/>
  <c r="AG24" i="20"/>
  <c r="AF24" i="20"/>
  <c r="AE24" i="20"/>
  <c r="Y24" i="20"/>
  <c r="BO23" i="20"/>
  <c r="BL23" i="20"/>
  <c r="BN23" i="20" s="1"/>
  <c r="BI23" i="20"/>
  <c r="BG23" i="20"/>
  <c r="BJ23" i="20" s="1"/>
  <c r="BM23" i="20" s="1"/>
  <c r="BF23" i="20"/>
  <c r="BD23" i="20"/>
  <c r="BC23" i="20"/>
  <c r="BE23" i="20" s="1"/>
  <c r="AX23" i="20"/>
  <c r="AZ23" i="20" s="1"/>
  <c r="AU23" i="20"/>
  <c r="AR23" i="20"/>
  <c r="AT23" i="20" s="1"/>
  <c r="AO23" i="20"/>
  <c r="AM23" i="20"/>
  <c r="AP23" i="20" s="1"/>
  <c r="AS23" i="20" s="1"/>
  <c r="AV23" i="20" s="1"/>
  <c r="AL23" i="20"/>
  <c r="AN23" i="20" s="1"/>
  <c r="AK23" i="20"/>
  <c r="AJ23" i="20" s="1"/>
  <c r="AH23" i="20"/>
  <c r="AG23" i="20"/>
  <c r="AF23" i="20"/>
  <c r="AE23" i="20"/>
  <c r="Y23" i="20"/>
  <c r="BO22" i="20"/>
  <c r="BP22" i="20" s="1"/>
  <c r="BL22" i="20"/>
  <c r="BI22" i="20"/>
  <c r="BK22" i="20" s="1"/>
  <c r="BG22" i="20"/>
  <c r="BJ22" i="20" s="1"/>
  <c r="BM22" i="20" s="1"/>
  <c r="BF22" i="20"/>
  <c r="BH22" i="20" s="1"/>
  <c r="BE22" i="20"/>
  <c r="BD22" i="20"/>
  <c r="BC22" i="20"/>
  <c r="AX22" i="20"/>
  <c r="AU22" i="20"/>
  <c r="AR22" i="20"/>
  <c r="AO22" i="20"/>
  <c r="AM22" i="20"/>
  <c r="AP22" i="20" s="1"/>
  <c r="AS22" i="20" s="1"/>
  <c r="AV22" i="20" s="1"/>
  <c r="AL22" i="20"/>
  <c r="AN22" i="20" s="1"/>
  <c r="AK22" i="20"/>
  <c r="AJ22" i="20" s="1"/>
  <c r="AH22" i="20"/>
  <c r="AG22" i="20"/>
  <c r="AF22" i="20"/>
  <c r="AE22" i="20"/>
  <c r="Y22" i="20"/>
  <c r="BO21" i="20"/>
  <c r="BS21" i="20" s="1"/>
  <c r="BL21" i="20"/>
  <c r="BI21" i="20"/>
  <c r="BK21" i="20" s="1"/>
  <c r="BH21" i="20"/>
  <c r="BF21" i="20"/>
  <c r="BE21" i="20"/>
  <c r="BD21" i="20"/>
  <c r="BG21" i="20" s="1"/>
  <c r="BJ21" i="20" s="1"/>
  <c r="BM21" i="20" s="1"/>
  <c r="BC21" i="20"/>
  <c r="AX21" i="20"/>
  <c r="AU21" i="20"/>
  <c r="AR21" i="20"/>
  <c r="AW21" i="20" s="1"/>
  <c r="AP21" i="20"/>
  <c r="AS21" i="20" s="1"/>
  <c r="AV21" i="20" s="1"/>
  <c r="AO21" i="20"/>
  <c r="AM21" i="20"/>
  <c r="AL21" i="20"/>
  <c r="AN21" i="20" s="1"/>
  <c r="AK21" i="20"/>
  <c r="AJ21" i="20" s="1"/>
  <c r="AH21" i="20"/>
  <c r="AG21" i="20"/>
  <c r="AF21" i="20"/>
  <c r="AE21" i="20"/>
  <c r="Y21" i="20"/>
  <c r="BO20" i="20"/>
  <c r="BS20" i="20" s="1"/>
  <c r="BL20" i="20"/>
  <c r="BI20" i="20"/>
  <c r="BF20" i="20"/>
  <c r="BE20" i="20"/>
  <c r="BD20" i="20"/>
  <c r="BG20" i="20" s="1"/>
  <c r="BJ20" i="20" s="1"/>
  <c r="BM20" i="20" s="1"/>
  <c r="BC20" i="20"/>
  <c r="AX20" i="20"/>
  <c r="BB20" i="20" s="1"/>
  <c r="AD20" i="20" s="1"/>
  <c r="AU20" i="20"/>
  <c r="AR20" i="20"/>
  <c r="AT20" i="20" s="1"/>
  <c r="AQ20" i="20"/>
  <c r="AO20" i="20"/>
  <c r="AN20" i="20"/>
  <c r="AM20" i="20"/>
  <c r="AP20" i="20" s="1"/>
  <c r="AS20" i="20" s="1"/>
  <c r="AV20" i="20" s="1"/>
  <c r="AL20" i="20"/>
  <c r="AK20" i="20"/>
  <c r="AJ20" i="20"/>
  <c r="AH20" i="20"/>
  <c r="AG20" i="20"/>
  <c r="AF20" i="20"/>
  <c r="AE20" i="20"/>
  <c r="Y20" i="20"/>
  <c r="BO19" i="20"/>
  <c r="BQ19" i="20" s="1"/>
  <c r="BN19" i="20"/>
  <c r="BL19" i="20"/>
  <c r="BI19" i="20"/>
  <c r="BK19" i="20" s="1"/>
  <c r="BG19" i="20"/>
  <c r="BJ19" i="20" s="1"/>
  <c r="BM19" i="20" s="1"/>
  <c r="BF19" i="20"/>
  <c r="BD19" i="20"/>
  <c r="BC19" i="20"/>
  <c r="BE19" i="20" s="1"/>
  <c r="BB19" i="20"/>
  <c r="AY19" i="20"/>
  <c r="AX19" i="20"/>
  <c r="AZ19" i="20" s="1"/>
  <c r="AU19" i="20"/>
  <c r="AT19" i="20"/>
  <c r="AR19" i="20"/>
  <c r="AO19" i="20"/>
  <c r="AQ19" i="20" s="1"/>
  <c r="AN19" i="20"/>
  <c r="AM19" i="20"/>
  <c r="AP19" i="20" s="1"/>
  <c r="AS19" i="20" s="1"/>
  <c r="AV19" i="20" s="1"/>
  <c r="AL19" i="20"/>
  <c r="AK19" i="20"/>
  <c r="AJ19" i="20"/>
  <c r="AH19" i="20"/>
  <c r="AG19" i="20"/>
  <c r="AF19" i="20"/>
  <c r="AE19" i="20"/>
  <c r="Y19" i="20"/>
  <c r="BO18" i="20"/>
  <c r="BP18" i="20" s="1"/>
  <c r="BL18" i="20"/>
  <c r="BI18" i="20"/>
  <c r="BG18" i="20"/>
  <c r="BJ18" i="20" s="1"/>
  <c r="BM18" i="20" s="1"/>
  <c r="BF18" i="20"/>
  <c r="BE18" i="20"/>
  <c r="BD18" i="20"/>
  <c r="BC18" i="20"/>
  <c r="AX18" i="20"/>
  <c r="AZ18" i="20" s="1"/>
  <c r="AU18" i="20"/>
  <c r="AR18" i="20"/>
  <c r="AO18" i="20"/>
  <c r="AT18" i="20" s="1"/>
  <c r="AM18" i="20"/>
  <c r="AP18" i="20" s="1"/>
  <c r="AS18" i="20" s="1"/>
  <c r="AV18" i="20" s="1"/>
  <c r="AL18" i="20"/>
  <c r="AN18" i="20" s="1"/>
  <c r="AK18" i="20"/>
  <c r="AJ18" i="20" s="1"/>
  <c r="AH18" i="20"/>
  <c r="AG18" i="20"/>
  <c r="AF18" i="20"/>
  <c r="AE18" i="20"/>
  <c r="Y18" i="20"/>
  <c r="BO17" i="20"/>
  <c r="BS17" i="20" s="1"/>
  <c r="BL17" i="20"/>
  <c r="BP17" i="20" s="1"/>
  <c r="BI17" i="20"/>
  <c r="BF17" i="20"/>
  <c r="BD17" i="20"/>
  <c r="BG17" i="20" s="1"/>
  <c r="BJ17" i="20" s="1"/>
  <c r="BM17" i="20" s="1"/>
  <c r="BC17" i="20"/>
  <c r="BE17" i="20" s="1"/>
  <c r="AX17" i="20"/>
  <c r="AU17" i="20"/>
  <c r="AR17" i="20"/>
  <c r="AO17" i="20"/>
  <c r="AN17" i="20"/>
  <c r="AM17" i="20"/>
  <c r="AP17" i="20" s="1"/>
  <c r="AS17" i="20" s="1"/>
  <c r="AV17" i="20" s="1"/>
  <c r="AL17" i="20"/>
  <c r="AK17" i="20"/>
  <c r="AJ17" i="20" s="1"/>
  <c r="AH17" i="20"/>
  <c r="AG17" i="20"/>
  <c r="AF17" i="20"/>
  <c r="AE17" i="20"/>
  <c r="Y17" i="20"/>
  <c r="BO16" i="20"/>
  <c r="BQ16" i="20" s="1"/>
  <c r="BL16" i="20"/>
  <c r="BP16" i="20" s="1"/>
  <c r="BI16" i="20"/>
  <c r="BF16" i="20"/>
  <c r="BD16" i="20"/>
  <c r="BG16" i="20" s="1"/>
  <c r="BJ16" i="20" s="1"/>
  <c r="BM16" i="20" s="1"/>
  <c r="BC16" i="20"/>
  <c r="BE16" i="20" s="1"/>
  <c r="AX16" i="20"/>
  <c r="AU16" i="20"/>
  <c r="AR16" i="20"/>
  <c r="AO16" i="20"/>
  <c r="AQ16" i="20" s="1"/>
  <c r="AM16" i="20"/>
  <c r="AP16" i="20" s="1"/>
  <c r="AS16" i="20" s="1"/>
  <c r="AV16" i="20" s="1"/>
  <c r="AL16" i="20"/>
  <c r="AN16" i="20" s="1"/>
  <c r="AK16" i="20"/>
  <c r="AJ16" i="20" s="1"/>
  <c r="AH16" i="20"/>
  <c r="AG16" i="20"/>
  <c r="AF16" i="20"/>
  <c r="AE16" i="20"/>
  <c r="Y16" i="20"/>
  <c r="BO15" i="20"/>
  <c r="BQ15" i="20" s="1"/>
  <c r="BL15" i="20"/>
  <c r="BI15" i="20"/>
  <c r="BF15" i="20"/>
  <c r="BH15" i="20" s="1"/>
  <c r="BD15" i="20"/>
  <c r="BG15" i="20" s="1"/>
  <c r="BJ15" i="20" s="1"/>
  <c r="BM15" i="20" s="1"/>
  <c r="BC15" i="20"/>
  <c r="BE15" i="20" s="1"/>
  <c r="AX15" i="20"/>
  <c r="AZ15" i="20" s="1"/>
  <c r="AU15" i="20"/>
  <c r="AR15" i="20"/>
  <c r="AP15" i="20"/>
  <c r="AS15" i="20" s="1"/>
  <c r="AV15" i="20" s="1"/>
  <c r="AO15" i="20"/>
  <c r="AT15" i="20" s="1"/>
  <c r="AM15" i="20"/>
  <c r="AL15" i="20"/>
  <c r="AN15" i="20" s="1"/>
  <c r="AK15" i="20"/>
  <c r="AJ15" i="20" s="1"/>
  <c r="AH15" i="20"/>
  <c r="AG15" i="20"/>
  <c r="AF15" i="20"/>
  <c r="AE15" i="20"/>
  <c r="Y15" i="20"/>
  <c r="BO14" i="20"/>
  <c r="BL14" i="20"/>
  <c r="BI14" i="20"/>
  <c r="BG14" i="20"/>
  <c r="BJ14" i="20" s="1"/>
  <c r="BM14" i="20" s="1"/>
  <c r="BF14" i="20"/>
  <c r="BH14" i="20" s="1"/>
  <c r="BE14" i="20"/>
  <c r="BD14" i="20"/>
  <c r="BC14" i="20"/>
  <c r="AX14" i="20"/>
  <c r="AZ14" i="20" s="1"/>
  <c r="AU14" i="20"/>
  <c r="AR14" i="20"/>
  <c r="AO14" i="20"/>
  <c r="AQ14" i="20" s="1"/>
  <c r="AM14" i="20"/>
  <c r="AP14" i="20" s="1"/>
  <c r="AS14" i="20" s="1"/>
  <c r="AV14" i="20" s="1"/>
  <c r="AL14" i="20"/>
  <c r="AN14" i="20" s="1"/>
  <c r="AK14" i="20"/>
  <c r="AJ14" i="20" s="1"/>
  <c r="AH14" i="20"/>
  <c r="AG14" i="20"/>
  <c r="AF14" i="20"/>
  <c r="AE14" i="20"/>
  <c r="Y14" i="20"/>
  <c r="BQ13" i="20"/>
  <c r="BO13" i="20"/>
  <c r="BS13" i="20" s="1"/>
  <c r="BL13" i="20"/>
  <c r="BI13" i="20"/>
  <c r="BK13" i="20" s="1"/>
  <c r="BF13" i="20"/>
  <c r="BH13" i="20" s="1"/>
  <c r="BD13" i="20"/>
  <c r="BG13" i="20" s="1"/>
  <c r="BJ13" i="20" s="1"/>
  <c r="BM13" i="20" s="1"/>
  <c r="BC13" i="20"/>
  <c r="BE13" i="20" s="1"/>
  <c r="AX13" i="20"/>
  <c r="AU13" i="20"/>
  <c r="AR13" i="20"/>
  <c r="AO13" i="20"/>
  <c r="AQ13" i="20" s="1"/>
  <c r="AN13" i="20"/>
  <c r="AM13" i="20"/>
  <c r="AP13" i="20" s="1"/>
  <c r="AS13" i="20" s="1"/>
  <c r="AV13" i="20" s="1"/>
  <c r="AL13" i="20"/>
  <c r="AK13" i="20"/>
  <c r="AJ13" i="20"/>
  <c r="AH13" i="20"/>
  <c r="AG13" i="20"/>
  <c r="AF13" i="20"/>
  <c r="AE13" i="20"/>
  <c r="Y13" i="20"/>
  <c r="BO12" i="20"/>
  <c r="BQ12" i="20" s="1"/>
  <c r="BL12" i="20"/>
  <c r="BN12" i="20" s="1"/>
  <c r="BK12" i="20"/>
  <c r="BI12" i="20"/>
  <c r="BF12" i="20"/>
  <c r="BD12" i="20"/>
  <c r="BG12" i="20" s="1"/>
  <c r="BJ12" i="20" s="1"/>
  <c r="BM12" i="20" s="1"/>
  <c r="BC12" i="20"/>
  <c r="BE12" i="20" s="1"/>
  <c r="AX12" i="20"/>
  <c r="BB12" i="20" s="1"/>
  <c r="AU12" i="20"/>
  <c r="AW12" i="20" s="1"/>
  <c r="AR12" i="20"/>
  <c r="AQ12" i="20"/>
  <c r="AO12" i="20"/>
  <c r="AN12" i="20"/>
  <c r="AM12" i="20"/>
  <c r="AP12" i="20" s="1"/>
  <c r="AS12" i="20" s="1"/>
  <c r="AV12" i="20" s="1"/>
  <c r="AL12" i="20"/>
  <c r="AK12" i="20"/>
  <c r="AJ12" i="20" s="1"/>
  <c r="AH12" i="20"/>
  <c r="AG12" i="20"/>
  <c r="AF12" i="20"/>
  <c r="AE12" i="20"/>
  <c r="Y12" i="20"/>
  <c r="BQ11" i="20"/>
  <c r="BO11" i="20"/>
  <c r="BL11" i="20"/>
  <c r="BI11" i="20"/>
  <c r="BK11" i="20" s="1"/>
  <c r="BF11" i="20"/>
  <c r="BD11" i="20"/>
  <c r="BG11" i="20" s="1"/>
  <c r="BJ11" i="20" s="1"/>
  <c r="BM11" i="20" s="1"/>
  <c r="BC11" i="20"/>
  <c r="BE11" i="20" s="1"/>
  <c r="AX11" i="20"/>
  <c r="AZ11" i="20" s="1"/>
  <c r="AU11" i="20"/>
  <c r="AR11" i="20"/>
  <c r="AO11" i="20"/>
  <c r="AM11" i="20"/>
  <c r="AP11" i="20" s="1"/>
  <c r="AS11" i="20" s="1"/>
  <c r="AV11" i="20" s="1"/>
  <c r="AL11" i="20"/>
  <c r="AN11" i="20" s="1"/>
  <c r="AK11" i="20"/>
  <c r="AJ11" i="20" s="1"/>
  <c r="AH11" i="20"/>
  <c r="AG11" i="20"/>
  <c r="AF11" i="20"/>
  <c r="AE11" i="20"/>
  <c r="Y11" i="20"/>
  <c r="BO10" i="20"/>
  <c r="BL10" i="20"/>
  <c r="BN10" i="20" s="1"/>
  <c r="BI10" i="20"/>
  <c r="BF10" i="20"/>
  <c r="BH10" i="20" s="1"/>
  <c r="BD10" i="20"/>
  <c r="BG10" i="20" s="1"/>
  <c r="BJ10" i="20" s="1"/>
  <c r="BM10" i="20" s="1"/>
  <c r="BC10" i="20"/>
  <c r="BE10" i="20" s="1"/>
  <c r="AX10" i="20"/>
  <c r="AY10" i="20" s="1"/>
  <c r="AU10" i="20"/>
  <c r="AR10" i="20"/>
  <c r="AT10" i="20" s="1"/>
  <c r="AP10" i="20"/>
  <c r="AS10" i="20" s="1"/>
  <c r="AV10" i="20" s="1"/>
  <c r="AO10" i="20"/>
  <c r="AM10" i="20"/>
  <c r="AL10" i="20"/>
  <c r="AN10" i="20" s="1"/>
  <c r="AH10" i="20"/>
  <c r="AG10" i="20"/>
  <c r="AF10" i="20"/>
  <c r="AE10" i="20"/>
  <c r="Y10" i="20"/>
  <c r="D1" i="20"/>
  <c r="AK10" i="19"/>
  <c r="T45" i="19"/>
  <c r="BQ40" i="19"/>
  <c r="BO40" i="19"/>
  <c r="BS40" i="19" s="1"/>
  <c r="BL40" i="19"/>
  <c r="BI40" i="19"/>
  <c r="BF40" i="19"/>
  <c r="BD40" i="19"/>
  <c r="BG40" i="19" s="1"/>
  <c r="BJ40" i="19" s="1"/>
  <c r="BM40" i="19" s="1"/>
  <c r="BC40" i="19"/>
  <c r="BE40" i="19" s="1"/>
  <c r="AX40" i="19"/>
  <c r="BB40" i="19" s="1"/>
  <c r="AD40" i="19" s="1"/>
  <c r="AW40" i="19"/>
  <c r="AU40" i="19"/>
  <c r="AR40" i="19"/>
  <c r="AP40" i="19"/>
  <c r="AS40" i="19" s="1"/>
  <c r="AV40" i="19" s="1"/>
  <c r="AO40" i="19"/>
  <c r="AM40" i="19"/>
  <c r="AL40" i="19"/>
  <c r="AN40" i="19" s="1"/>
  <c r="AK40" i="19"/>
  <c r="AJ40" i="19" s="1"/>
  <c r="AH40" i="19"/>
  <c r="AG40" i="19"/>
  <c r="AF40" i="19"/>
  <c r="AE40" i="19"/>
  <c r="AB40" i="19"/>
  <c r="Y40" i="19"/>
  <c r="BO39" i="19"/>
  <c r="BL39" i="19"/>
  <c r="BI39" i="19"/>
  <c r="BF39" i="19"/>
  <c r="BD39" i="19"/>
  <c r="BG39" i="19" s="1"/>
  <c r="BJ39" i="19" s="1"/>
  <c r="BM39" i="19" s="1"/>
  <c r="BC39" i="19"/>
  <c r="BE39" i="19" s="1"/>
  <c r="AX39" i="19"/>
  <c r="AU39" i="19"/>
  <c r="AR39" i="19"/>
  <c r="AP39" i="19"/>
  <c r="AS39" i="19" s="1"/>
  <c r="AV39" i="19" s="1"/>
  <c r="AO39" i="19"/>
  <c r="AN39" i="19"/>
  <c r="AM39" i="19"/>
  <c r="AL39" i="19"/>
  <c r="AK39" i="19"/>
  <c r="AJ39" i="19" s="1"/>
  <c r="AH39" i="19"/>
  <c r="AG39" i="19"/>
  <c r="AF39" i="19"/>
  <c r="AE39" i="19"/>
  <c r="Y39" i="19"/>
  <c r="BO38" i="19"/>
  <c r="BS38" i="19" s="1"/>
  <c r="BL38" i="19"/>
  <c r="BI38" i="19"/>
  <c r="BG38" i="19"/>
  <c r="BJ38" i="19" s="1"/>
  <c r="BM38" i="19" s="1"/>
  <c r="BF38" i="19"/>
  <c r="BK38" i="19" s="1"/>
  <c r="BD38" i="19"/>
  <c r="BC38" i="19"/>
  <c r="BE38" i="19" s="1"/>
  <c r="AX38" i="19"/>
  <c r="BB38" i="19" s="1"/>
  <c r="AU38" i="19"/>
  <c r="AR38" i="19"/>
  <c r="AO38" i="19"/>
  <c r="AM38" i="19"/>
  <c r="AP38" i="19" s="1"/>
  <c r="AS38" i="19" s="1"/>
  <c r="AV38" i="19" s="1"/>
  <c r="AL38" i="19"/>
  <c r="AN38" i="19" s="1"/>
  <c r="AK38" i="19"/>
  <c r="AJ38" i="19" s="1"/>
  <c r="AH38" i="19"/>
  <c r="AG38" i="19"/>
  <c r="AF38" i="19"/>
  <c r="AE38" i="19"/>
  <c r="Y38" i="19"/>
  <c r="BQ37" i="19"/>
  <c r="BO37" i="19"/>
  <c r="BS37" i="19" s="1"/>
  <c r="BL37" i="19"/>
  <c r="BI37" i="19"/>
  <c r="BF37" i="19"/>
  <c r="BD37" i="19"/>
  <c r="BG37" i="19" s="1"/>
  <c r="BJ37" i="19" s="1"/>
  <c r="BM37" i="19" s="1"/>
  <c r="BC37" i="19"/>
  <c r="BE37" i="19" s="1"/>
  <c r="AX37" i="19"/>
  <c r="AU37" i="19"/>
  <c r="AT37" i="19"/>
  <c r="AR37" i="19"/>
  <c r="AW37" i="19" s="1"/>
  <c r="AO37" i="19"/>
  <c r="AM37" i="19"/>
  <c r="AP37" i="19" s="1"/>
  <c r="AS37" i="19" s="1"/>
  <c r="AV37" i="19" s="1"/>
  <c r="AL37" i="19"/>
  <c r="AN37" i="19" s="1"/>
  <c r="AK37" i="19"/>
  <c r="AJ37" i="19"/>
  <c r="AH37" i="19"/>
  <c r="AG37" i="19"/>
  <c r="AF37" i="19"/>
  <c r="AE37" i="19"/>
  <c r="Y37" i="19"/>
  <c r="BS36" i="19"/>
  <c r="BO36" i="19"/>
  <c r="BL36" i="19"/>
  <c r="BN36" i="19" s="1"/>
  <c r="BI36" i="19"/>
  <c r="BF36" i="19"/>
  <c r="BE36" i="19"/>
  <c r="BD36" i="19"/>
  <c r="BG36" i="19" s="1"/>
  <c r="BJ36" i="19" s="1"/>
  <c r="BM36" i="19" s="1"/>
  <c r="BC36" i="19"/>
  <c r="AZ36" i="19"/>
  <c r="AX36" i="19"/>
  <c r="BB36" i="19" s="1"/>
  <c r="AU36" i="19"/>
  <c r="AS36" i="19"/>
  <c r="AV36" i="19" s="1"/>
  <c r="AR36" i="19"/>
  <c r="AW36" i="19" s="1"/>
  <c r="AO36" i="19"/>
  <c r="AQ36" i="19" s="1"/>
  <c r="AN36" i="19"/>
  <c r="AM36" i="19"/>
  <c r="AP36" i="19" s="1"/>
  <c r="AL36" i="19"/>
  <c r="AK36" i="19"/>
  <c r="AJ36" i="19" s="1"/>
  <c r="AH36" i="19"/>
  <c r="AG36" i="19"/>
  <c r="AF36" i="19"/>
  <c r="AE36" i="19"/>
  <c r="Y36" i="19"/>
  <c r="BO35" i="19"/>
  <c r="BQ35" i="19" s="1"/>
  <c r="BL35" i="19"/>
  <c r="BK35" i="19"/>
  <c r="BI35" i="19"/>
  <c r="BF35" i="19"/>
  <c r="BD35" i="19"/>
  <c r="BG35" i="19" s="1"/>
  <c r="BJ35" i="19" s="1"/>
  <c r="BM35" i="19" s="1"/>
  <c r="BC35" i="19"/>
  <c r="BE35" i="19" s="1"/>
  <c r="AX35" i="19"/>
  <c r="BB35" i="19" s="1"/>
  <c r="AU35" i="19"/>
  <c r="AT35" i="19"/>
  <c r="AR35" i="19"/>
  <c r="AO35" i="19"/>
  <c r="AQ35" i="19" s="1"/>
  <c r="AM35" i="19"/>
  <c r="AP35" i="19" s="1"/>
  <c r="AS35" i="19" s="1"/>
  <c r="AV35" i="19" s="1"/>
  <c r="AL35" i="19"/>
  <c r="AN35" i="19" s="1"/>
  <c r="AK35" i="19"/>
  <c r="AJ35" i="19" s="1"/>
  <c r="AH35" i="19"/>
  <c r="AG35" i="19"/>
  <c r="AF35" i="19"/>
  <c r="AE35" i="19"/>
  <c r="Y35" i="19"/>
  <c r="BO34" i="19"/>
  <c r="BN34" i="19"/>
  <c r="BL34" i="19"/>
  <c r="BI34" i="19"/>
  <c r="BG34" i="19"/>
  <c r="BJ34" i="19" s="1"/>
  <c r="BM34" i="19" s="1"/>
  <c r="BF34" i="19"/>
  <c r="BD34" i="19"/>
  <c r="BC34" i="19"/>
  <c r="BE34" i="19" s="1"/>
  <c r="AX34" i="19"/>
  <c r="AW34" i="19"/>
  <c r="AU34" i="19"/>
  <c r="AR34" i="19"/>
  <c r="AO34" i="19"/>
  <c r="AM34" i="19"/>
  <c r="AP34" i="19" s="1"/>
  <c r="AS34" i="19" s="1"/>
  <c r="AV34" i="19" s="1"/>
  <c r="AL34" i="19"/>
  <c r="AN34" i="19" s="1"/>
  <c r="AK34" i="19"/>
  <c r="AJ34" i="19" s="1"/>
  <c r="AH34" i="19"/>
  <c r="AG34" i="19"/>
  <c r="AF34" i="19"/>
  <c r="AE34" i="19"/>
  <c r="Y34" i="19"/>
  <c r="BO33" i="19"/>
  <c r="BS33" i="19" s="1"/>
  <c r="BL33" i="19"/>
  <c r="BI33" i="19"/>
  <c r="BK33" i="19" s="1"/>
  <c r="BF33" i="19"/>
  <c r="BH33" i="19" s="1"/>
  <c r="BE33" i="19"/>
  <c r="BD33" i="19"/>
  <c r="BG33" i="19" s="1"/>
  <c r="BJ33" i="19" s="1"/>
  <c r="BM33" i="19" s="1"/>
  <c r="BC33" i="19"/>
  <c r="AX33" i="19"/>
  <c r="AW33" i="19"/>
  <c r="AU33" i="19"/>
  <c r="AR33" i="19"/>
  <c r="AP33" i="19"/>
  <c r="AS33" i="19" s="1"/>
  <c r="AV33" i="19" s="1"/>
  <c r="AO33" i="19"/>
  <c r="AM33" i="19"/>
  <c r="AL33" i="19"/>
  <c r="AN33" i="19" s="1"/>
  <c r="AK33" i="19"/>
  <c r="AJ33" i="19" s="1"/>
  <c r="AH33" i="19"/>
  <c r="AG33" i="19"/>
  <c r="AF33" i="19"/>
  <c r="AE33" i="19"/>
  <c r="Y33" i="19"/>
  <c r="BO32" i="19"/>
  <c r="BS32" i="19" s="1"/>
  <c r="BL32" i="19"/>
  <c r="BK32" i="19"/>
  <c r="BI32" i="19"/>
  <c r="BF32" i="19"/>
  <c r="BH32" i="19" s="1"/>
  <c r="BD32" i="19"/>
  <c r="BG32" i="19" s="1"/>
  <c r="BJ32" i="19" s="1"/>
  <c r="BM32" i="19" s="1"/>
  <c r="BC32" i="19"/>
  <c r="BE32" i="19" s="1"/>
  <c r="AZ32" i="19"/>
  <c r="AX32" i="19"/>
  <c r="BB32" i="19" s="1"/>
  <c r="AD32" i="19" s="1"/>
  <c r="AU32" i="19"/>
  <c r="AR32" i="19"/>
  <c r="AO32" i="19"/>
  <c r="AM32" i="19"/>
  <c r="AP32" i="19" s="1"/>
  <c r="AS32" i="19" s="1"/>
  <c r="AV32" i="19" s="1"/>
  <c r="AL32" i="19"/>
  <c r="AK32" i="19"/>
  <c r="AJ32" i="19" s="1"/>
  <c r="AH32" i="19"/>
  <c r="AG32" i="19"/>
  <c r="AF32" i="19"/>
  <c r="AE32" i="19"/>
  <c r="Y32" i="19"/>
  <c r="BO31" i="19"/>
  <c r="BQ31" i="19" s="1"/>
  <c r="BM31" i="19"/>
  <c r="BL31" i="19"/>
  <c r="BP31" i="19" s="1"/>
  <c r="BI31" i="19"/>
  <c r="BF31" i="19"/>
  <c r="BH31" i="19" s="1"/>
  <c r="BD31" i="19"/>
  <c r="BG31" i="19" s="1"/>
  <c r="BJ31" i="19" s="1"/>
  <c r="BC31" i="19"/>
  <c r="BE31" i="19" s="1"/>
  <c r="AX31" i="19"/>
  <c r="AU31" i="19"/>
  <c r="AR31" i="19"/>
  <c r="AO31" i="19"/>
  <c r="AM31" i="19"/>
  <c r="AP31" i="19" s="1"/>
  <c r="AS31" i="19" s="1"/>
  <c r="AV31" i="19" s="1"/>
  <c r="AL31" i="19"/>
  <c r="AN31" i="19" s="1"/>
  <c r="AK31" i="19"/>
  <c r="AJ31" i="19" s="1"/>
  <c r="AH31" i="19"/>
  <c r="AG31" i="19"/>
  <c r="AF31" i="19"/>
  <c r="AE31" i="19"/>
  <c r="Y31" i="19"/>
  <c r="BO30" i="19"/>
  <c r="BL30" i="19"/>
  <c r="BN30" i="19" s="1"/>
  <c r="BI30" i="19"/>
  <c r="BK30" i="19" s="1"/>
  <c r="BH30" i="19"/>
  <c r="BF30" i="19"/>
  <c r="BD30" i="19"/>
  <c r="BG30" i="19" s="1"/>
  <c r="BJ30" i="19" s="1"/>
  <c r="BM30" i="19" s="1"/>
  <c r="BC30" i="19"/>
  <c r="BE30" i="19" s="1"/>
  <c r="AX30" i="19"/>
  <c r="BB30" i="19" s="1"/>
  <c r="AU30" i="19"/>
  <c r="AR30" i="19"/>
  <c r="AT30" i="19" s="1"/>
  <c r="AO30" i="19"/>
  <c r="AM30" i="19"/>
  <c r="AP30" i="19" s="1"/>
  <c r="AS30" i="19" s="1"/>
  <c r="AV30" i="19" s="1"/>
  <c r="AL30" i="19"/>
  <c r="AN30" i="19" s="1"/>
  <c r="AK30" i="19"/>
  <c r="AJ30" i="19" s="1"/>
  <c r="AH30" i="19"/>
  <c r="AG30" i="19"/>
  <c r="AF30" i="19"/>
  <c r="AE30" i="19"/>
  <c r="Y30" i="19"/>
  <c r="BS29" i="19"/>
  <c r="BO29" i="19"/>
  <c r="BL29" i="19"/>
  <c r="BN29" i="19" s="1"/>
  <c r="BI29" i="19"/>
  <c r="BF29" i="19"/>
  <c r="BH29" i="19" s="1"/>
  <c r="BD29" i="19"/>
  <c r="BG29" i="19" s="1"/>
  <c r="BJ29" i="19" s="1"/>
  <c r="BM29" i="19" s="1"/>
  <c r="BC29" i="19"/>
  <c r="BE29" i="19" s="1"/>
  <c r="AX29" i="19"/>
  <c r="AU29" i="19"/>
  <c r="AR29" i="19"/>
  <c r="AT29" i="19" s="1"/>
  <c r="AQ29" i="19"/>
  <c r="AO29" i="19"/>
  <c r="AM29" i="19"/>
  <c r="AP29" i="19" s="1"/>
  <c r="AS29" i="19" s="1"/>
  <c r="AV29" i="19" s="1"/>
  <c r="AL29" i="19"/>
  <c r="AN29" i="19" s="1"/>
  <c r="AK29" i="19"/>
  <c r="AJ29" i="19" s="1"/>
  <c r="AH29" i="19"/>
  <c r="AG29" i="19"/>
  <c r="AF29" i="19"/>
  <c r="AE29" i="19"/>
  <c r="Y29" i="19"/>
  <c r="BQ28" i="19"/>
  <c r="BO28" i="19"/>
  <c r="BS28" i="19" s="1"/>
  <c r="BN28" i="19"/>
  <c r="BL28" i="19"/>
  <c r="BP28" i="19" s="1"/>
  <c r="BI28" i="19"/>
  <c r="BF28" i="19"/>
  <c r="BH28" i="19" s="1"/>
  <c r="BE28" i="19"/>
  <c r="BD28" i="19"/>
  <c r="BG28" i="19" s="1"/>
  <c r="BJ28" i="19" s="1"/>
  <c r="BM28" i="19" s="1"/>
  <c r="BC28" i="19"/>
  <c r="AX28" i="19"/>
  <c r="BB28" i="19" s="1"/>
  <c r="AU28" i="19"/>
  <c r="AR28" i="19"/>
  <c r="AT28" i="19" s="1"/>
  <c r="AP28" i="19"/>
  <c r="AS28" i="19" s="1"/>
  <c r="AV28" i="19" s="1"/>
  <c r="AO28" i="19"/>
  <c r="AM28" i="19"/>
  <c r="AL28" i="19"/>
  <c r="AN28" i="19" s="1"/>
  <c r="AK28" i="19"/>
  <c r="AJ28" i="19" s="1"/>
  <c r="AH28" i="19"/>
  <c r="AG28" i="19"/>
  <c r="AF28" i="19"/>
  <c r="AE28" i="19"/>
  <c r="Y28" i="19"/>
  <c r="BP27" i="19"/>
  <c r="BO27" i="19"/>
  <c r="BS27" i="19" s="1"/>
  <c r="BL27" i="19"/>
  <c r="BI27" i="19"/>
  <c r="BK27" i="19" s="1"/>
  <c r="BH27" i="19"/>
  <c r="BF27" i="19"/>
  <c r="BD27" i="19"/>
  <c r="BG27" i="19" s="1"/>
  <c r="BJ27" i="19" s="1"/>
  <c r="BM27" i="19" s="1"/>
  <c r="BC27" i="19"/>
  <c r="BE27" i="19" s="1"/>
  <c r="AX27" i="19"/>
  <c r="BB27" i="19" s="1"/>
  <c r="AV27" i="19"/>
  <c r="AU27" i="19"/>
  <c r="AY27" i="19" s="1"/>
  <c r="AR27" i="19"/>
  <c r="AO27" i="19"/>
  <c r="AN27" i="19"/>
  <c r="AM27" i="19"/>
  <c r="AP27" i="19" s="1"/>
  <c r="AS27" i="19" s="1"/>
  <c r="AL27" i="19"/>
  <c r="AK27" i="19"/>
  <c r="AJ27" i="19" s="1"/>
  <c r="AH27" i="19"/>
  <c r="AG27" i="19"/>
  <c r="AF27" i="19"/>
  <c r="AE27" i="19"/>
  <c r="Y27" i="19"/>
  <c r="BO26" i="19"/>
  <c r="BQ26" i="19" s="1"/>
  <c r="BN26" i="19"/>
  <c r="BL26" i="19"/>
  <c r="BI26" i="19"/>
  <c r="BF26" i="19"/>
  <c r="BK26" i="19" s="1"/>
  <c r="BD26" i="19"/>
  <c r="BG26" i="19" s="1"/>
  <c r="BJ26" i="19" s="1"/>
  <c r="BM26" i="19" s="1"/>
  <c r="BC26" i="19"/>
  <c r="BE26" i="19" s="1"/>
  <c r="AX26" i="19"/>
  <c r="AU26" i="19"/>
  <c r="AR26" i="19"/>
  <c r="AT26" i="19" s="1"/>
  <c r="AO26" i="19"/>
  <c r="AM26" i="19"/>
  <c r="AP26" i="19" s="1"/>
  <c r="AS26" i="19" s="1"/>
  <c r="AV26" i="19" s="1"/>
  <c r="AL26" i="19"/>
  <c r="AN26" i="19" s="1"/>
  <c r="AK26" i="19"/>
  <c r="AJ26" i="19" s="1"/>
  <c r="AH26" i="19"/>
  <c r="AG26" i="19"/>
  <c r="AF26" i="19"/>
  <c r="AE26" i="19"/>
  <c r="Y26" i="19"/>
  <c r="BS25" i="19"/>
  <c r="BQ25" i="19"/>
  <c r="BO25" i="19"/>
  <c r="BN25" i="19"/>
  <c r="BL25" i="19"/>
  <c r="BI25" i="19"/>
  <c r="BF25" i="19"/>
  <c r="BD25" i="19"/>
  <c r="BG25" i="19" s="1"/>
  <c r="BJ25" i="19" s="1"/>
  <c r="BM25" i="19" s="1"/>
  <c r="BC25" i="19"/>
  <c r="BE25" i="19" s="1"/>
  <c r="AX25" i="19"/>
  <c r="AU25" i="19"/>
  <c r="AW25" i="19" s="1"/>
  <c r="AR25" i="19"/>
  <c r="AO25" i="19"/>
  <c r="AM25" i="19"/>
  <c r="AP25" i="19" s="1"/>
  <c r="AS25" i="19" s="1"/>
  <c r="AV25" i="19" s="1"/>
  <c r="AL25" i="19"/>
  <c r="AN25" i="19" s="1"/>
  <c r="AK25" i="19"/>
  <c r="AJ25" i="19" s="1"/>
  <c r="AH25" i="19"/>
  <c r="AG25" i="19"/>
  <c r="AF25" i="19"/>
  <c r="AE25" i="19"/>
  <c r="Y25" i="19"/>
  <c r="BO24" i="19"/>
  <c r="BL24" i="19"/>
  <c r="BI24" i="19"/>
  <c r="BK24" i="19" s="1"/>
  <c r="BF24" i="19"/>
  <c r="BE24" i="19"/>
  <c r="BD24" i="19"/>
  <c r="BG24" i="19" s="1"/>
  <c r="BJ24" i="19" s="1"/>
  <c r="BM24" i="19" s="1"/>
  <c r="BC24" i="19"/>
  <c r="AX24" i="19"/>
  <c r="AU24" i="19"/>
  <c r="AR24" i="19"/>
  <c r="AO24" i="19"/>
  <c r="AM24" i="19"/>
  <c r="AP24" i="19" s="1"/>
  <c r="AS24" i="19" s="1"/>
  <c r="AV24" i="19" s="1"/>
  <c r="AL24" i="19"/>
  <c r="AN24" i="19" s="1"/>
  <c r="AK24" i="19"/>
  <c r="AJ24" i="19" s="1"/>
  <c r="AH24" i="19"/>
  <c r="AG24" i="19"/>
  <c r="AF24" i="19"/>
  <c r="AE24" i="19"/>
  <c r="Y24" i="19"/>
  <c r="BS23" i="19"/>
  <c r="BQ23" i="19"/>
  <c r="BO23" i="19"/>
  <c r="BL23" i="19"/>
  <c r="BI23" i="19"/>
  <c r="BK23" i="19" s="1"/>
  <c r="BF23" i="19"/>
  <c r="BD23" i="19"/>
  <c r="BG23" i="19" s="1"/>
  <c r="BJ23" i="19" s="1"/>
  <c r="BM23" i="19" s="1"/>
  <c r="BC23" i="19"/>
  <c r="BE23" i="19" s="1"/>
  <c r="AX23" i="19"/>
  <c r="AU23" i="19"/>
  <c r="AR23" i="19"/>
  <c r="AO23" i="19"/>
  <c r="AQ23" i="19" s="1"/>
  <c r="AN23" i="19"/>
  <c r="AM23" i="19"/>
  <c r="AP23" i="19" s="1"/>
  <c r="AS23" i="19" s="1"/>
  <c r="AV23" i="19" s="1"/>
  <c r="AL23" i="19"/>
  <c r="AK23" i="19"/>
  <c r="AJ23" i="19" s="1"/>
  <c r="AH23" i="19"/>
  <c r="AG23" i="19"/>
  <c r="AF23" i="19"/>
  <c r="AE23" i="19"/>
  <c r="Y23" i="19"/>
  <c r="BO22" i="19"/>
  <c r="BQ22" i="19" s="1"/>
  <c r="BL22" i="19"/>
  <c r="BN22" i="19" s="1"/>
  <c r="BI22" i="19"/>
  <c r="BF22" i="19"/>
  <c r="BK22" i="19" s="1"/>
  <c r="BD22" i="19"/>
  <c r="BG22" i="19" s="1"/>
  <c r="BJ22" i="19" s="1"/>
  <c r="BM22" i="19" s="1"/>
  <c r="BC22" i="19"/>
  <c r="BE22" i="19" s="1"/>
  <c r="AX22" i="19"/>
  <c r="AU22" i="19"/>
  <c r="AR22" i="19"/>
  <c r="AT22" i="19" s="1"/>
  <c r="AO22" i="19"/>
  <c r="AN22" i="19"/>
  <c r="AM22" i="19"/>
  <c r="AP22" i="19" s="1"/>
  <c r="AS22" i="19" s="1"/>
  <c r="AV22" i="19" s="1"/>
  <c r="AL22" i="19"/>
  <c r="AQ22" i="19" s="1"/>
  <c r="AK22" i="19"/>
  <c r="AJ22" i="19"/>
  <c r="AH22" i="19"/>
  <c r="AG22" i="19"/>
  <c r="AF22" i="19"/>
  <c r="AE22" i="19"/>
  <c r="Y22" i="19"/>
  <c r="BO21" i="19"/>
  <c r="BS21" i="19" s="1"/>
  <c r="BL21" i="19"/>
  <c r="BN21" i="19" s="1"/>
  <c r="BK21" i="19"/>
  <c r="BI21" i="19"/>
  <c r="BF21" i="19"/>
  <c r="BD21" i="19"/>
  <c r="BG21" i="19" s="1"/>
  <c r="BJ21" i="19" s="1"/>
  <c r="BM21" i="19" s="1"/>
  <c r="BC21" i="19"/>
  <c r="AX21" i="19"/>
  <c r="AU21" i="19"/>
  <c r="AW21" i="19" s="1"/>
  <c r="AR21" i="19"/>
  <c r="AO21" i="19"/>
  <c r="AQ21" i="19" s="1"/>
  <c r="AM21" i="19"/>
  <c r="AP21" i="19" s="1"/>
  <c r="AS21" i="19" s="1"/>
  <c r="AV21" i="19" s="1"/>
  <c r="AL21" i="19"/>
  <c r="AN21" i="19" s="1"/>
  <c r="AK21" i="19"/>
  <c r="AJ21" i="19" s="1"/>
  <c r="AH21" i="19"/>
  <c r="AG21" i="19"/>
  <c r="AF21" i="19"/>
  <c r="AE21" i="19"/>
  <c r="Y21" i="19"/>
  <c r="BO20" i="19"/>
  <c r="BQ20" i="19" s="1"/>
  <c r="BL20" i="19"/>
  <c r="BI20" i="19"/>
  <c r="BF20" i="19"/>
  <c r="BD20" i="19"/>
  <c r="BG20" i="19" s="1"/>
  <c r="BJ20" i="19" s="1"/>
  <c r="BM20" i="19" s="1"/>
  <c r="BC20" i="19"/>
  <c r="BE20" i="19" s="1"/>
  <c r="AX20" i="19"/>
  <c r="AU20" i="19"/>
  <c r="AT20" i="19"/>
  <c r="AR20" i="19"/>
  <c r="AO20" i="19"/>
  <c r="AN20" i="19"/>
  <c r="AM20" i="19"/>
  <c r="AP20" i="19" s="1"/>
  <c r="AS20" i="19" s="1"/>
  <c r="AV20" i="19" s="1"/>
  <c r="AL20" i="19"/>
  <c r="AQ20" i="19" s="1"/>
  <c r="AK20" i="19"/>
  <c r="AJ20" i="19"/>
  <c r="AH20" i="19"/>
  <c r="AG20" i="19"/>
  <c r="AF20" i="19"/>
  <c r="AE20" i="19"/>
  <c r="Y20" i="19"/>
  <c r="BO19" i="19"/>
  <c r="BM19" i="19"/>
  <c r="BL19" i="19"/>
  <c r="BI19" i="19"/>
  <c r="BK19" i="19" s="1"/>
  <c r="BF19" i="19"/>
  <c r="BD19" i="19"/>
  <c r="BG19" i="19" s="1"/>
  <c r="BJ19" i="19" s="1"/>
  <c r="BC19" i="19"/>
  <c r="BE19" i="19" s="1"/>
  <c r="AX19" i="19"/>
  <c r="AZ19" i="19" s="1"/>
  <c r="AU19" i="19"/>
  <c r="AR19" i="19"/>
  <c r="AW19" i="19" s="1"/>
  <c r="AO19" i="19"/>
  <c r="AQ19" i="19" s="1"/>
  <c r="AM19" i="19"/>
  <c r="AP19" i="19" s="1"/>
  <c r="AS19" i="19" s="1"/>
  <c r="AV19" i="19" s="1"/>
  <c r="AL19" i="19"/>
  <c r="AN19" i="19" s="1"/>
  <c r="AK19" i="19"/>
  <c r="AJ19" i="19" s="1"/>
  <c r="AH19" i="19"/>
  <c r="AG19" i="19"/>
  <c r="AF19" i="19"/>
  <c r="AE19" i="19"/>
  <c r="Y19" i="19"/>
  <c r="BO18" i="19"/>
  <c r="BS18" i="19" s="1"/>
  <c r="BL18" i="19"/>
  <c r="BN18" i="19" s="1"/>
  <c r="BI18" i="19"/>
  <c r="BF18" i="19"/>
  <c r="BD18" i="19"/>
  <c r="BG18" i="19" s="1"/>
  <c r="BJ18" i="19" s="1"/>
  <c r="BM18" i="19" s="1"/>
  <c r="BC18" i="19"/>
  <c r="BE18" i="19" s="1"/>
  <c r="AX18" i="19"/>
  <c r="AU18" i="19"/>
  <c r="AR18" i="19"/>
  <c r="AO18" i="19"/>
  <c r="AQ18" i="19" s="1"/>
  <c r="AM18" i="19"/>
  <c r="AP18" i="19" s="1"/>
  <c r="AS18" i="19" s="1"/>
  <c r="AV18" i="19" s="1"/>
  <c r="AL18" i="19"/>
  <c r="AN18" i="19" s="1"/>
  <c r="AK18" i="19"/>
  <c r="AJ18" i="19"/>
  <c r="AH18" i="19"/>
  <c r="AG18" i="19"/>
  <c r="AF18" i="19"/>
  <c r="AE18" i="19"/>
  <c r="Y18" i="19"/>
  <c r="BO17" i="19"/>
  <c r="BQ17" i="19" s="1"/>
  <c r="BL17" i="19"/>
  <c r="BN17" i="19" s="1"/>
  <c r="BK17" i="19"/>
  <c r="BI17" i="19"/>
  <c r="BG17" i="19"/>
  <c r="BJ17" i="19" s="1"/>
  <c r="BM17" i="19" s="1"/>
  <c r="BF17" i="19"/>
  <c r="BD17" i="19"/>
  <c r="BC17" i="19"/>
  <c r="BE17" i="19" s="1"/>
  <c r="AX17" i="19"/>
  <c r="BB17" i="19" s="1"/>
  <c r="AU17" i="19"/>
  <c r="AW17" i="19" s="1"/>
  <c r="AT17" i="19"/>
  <c r="AR17" i="19"/>
  <c r="AQ17" i="19"/>
  <c r="AO17" i="19"/>
  <c r="AM17" i="19"/>
  <c r="AP17" i="19" s="1"/>
  <c r="AS17" i="19" s="1"/>
  <c r="AV17" i="19" s="1"/>
  <c r="AL17" i="19"/>
  <c r="AN17" i="19" s="1"/>
  <c r="AK17" i="19"/>
  <c r="AJ17" i="19" s="1"/>
  <c r="AH17" i="19"/>
  <c r="AG17" i="19"/>
  <c r="AF17" i="19"/>
  <c r="AE17" i="19"/>
  <c r="Y17" i="19"/>
  <c r="BO16" i="19"/>
  <c r="BS16" i="19" s="1"/>
  <c r="BN16" i="19"/>
  <c r="BL16" i="19"/>
  <c r="BP16" i="19" s="1"/>
  <c r="BI16" i="19"/>
  <c r="BK16" i="19" s="1"/>
  <c r="BF16" i="19"/>
  <c r="BE16" i="19"/>
  <c r="BD16" i="19"/>
  <c r="BG16" i="19" s="1"/>
  <c r="BJ16" i="19" s="1"/>
  <c r="BM16" i="19" s="1"/>
  <c r="BC16" i="19"/>
  <c r="AX16" i="19"/>
  <c r="BB16" i="19" s="1"/>
  <c r="AW16" i="19"/>
  <c r="AU16" i="19"/>
  <c r="AT16" i="19"/>
  <c r="AR16" i="19"/>
  <c r="AP16" i="19"/>
  <c r="AS16" i="19" s="1"/>
  <c r="AV16" i="19" s="1"/>
  <c r="AO16" i="19"/>
  <c r="AM16" i="19"/>
  <c r="AL16" i="19"/>
  <c r="AN16" i="19" s="1"/>
  <c r="AK16" i="19"/>
  <c r="AJ16" i="19" s="1"/>
  <c r="AH16" i="19"/>
  <c r="AG16" i="19"/>
  <c r="AF16" i="19"/>
  <c r="AE16" i="19"/>
  <c r="Y16" i="19"/>
  <c r="BO15" i="19"/>
  <c r="BS15" i="19" s="1"/>
  <c r="BL15" i="19"/>
  <c r="BP15" i="19" s="1"/>
  <c r="BI15" i="19"/>
  <c r="BK15" i="19" s="1"/>
  <c r="BH15" i="19"/>
  <c r="BF15" i="19"/>
  <c r="BE15" i="19"/>
  <c r="BD15" i="19"/>
  <c r="BG15" i="19" s="1"/>
  <c r="BJ15" i="19" s="1"/>
  <c r="BM15" i="19" s="1"/>
  <c r="BC15" i="19"/>
  <c r="AX15" i="19"/>
  <c r="AW15" i="19"/>
  <c r="AU15" i="19"/>
  <c r="AR15" i="19"/>
  <c r="AO15" i="19"/>
  <c r="AQ15" i="19" s="1"/>
  <c r="AM15" i="19"/>
  <c r="AP15" i="19" s="1"/>
  <c r="AS15" i="19" s="1"/>
  <c r="AV15" i="19" s="1"/>
  <c r="AL15" i="19"/>
  <c r="AN15" i="19" s="1"/>
  <c r="AK15" i="19"/>
  <c r="AJ15" i="19" s="1"/>
  <c r="AH15" i="19"/>
  <c r="AG15" i="19"/>
  <c r="AF15" i="19"/>
  <c r="AE15" i="19"/>
  <c r="Y15" i="19"/>
  <c r="BO14" i="19"/>
  <c r="BS14" i="19" s="1"/>
  <c r="BL14" i="19"/>
  <c r="BK14" i="19"/>
  <c r="BI14" i="19"/>
  <c r="BH14" i="19"/>
  <c r="BF14" i="19"/>
  <c r="BD14" i="19"/>
  <c r="BG14" i="19" s="1"/>
  <c r="BJ14" i="19" s="1"/>
  <c r="BM14" i="19" s="1"/>
  <c r="BC14" i="19"/>
  <c r="BE14" i="19" s="1"/>
  <c r="AX14" i="19"/>
  <c r="BB14" i="19" s="1"/>
  <c r="AD14" i="19" s="1"/>
  <c r="AU14" i="19"/>
  <c r="AY14" i="19" s="1"/>
  <c r="AR14" i="19"/>
  <c r="AT14" i="19" s="1"/>
  <c r="AQ14" i="19"/>
  <c r="AO14" i="19"/>
  <c r="AN14" i="19"/>
  <c r="AM14" i="19"/>
  <c r="AP14" i="19" s="1"/>
  <c r="AS14" i="19" s="1"/>
  <c r="AV14" i="19" s="1"/>
  <c r="AL14" i="19"/>
  <c r="AK14" i="19"/>
  <c r="AJ14" i="19"/>
  <c r="AH14" i="19"/>
  <c r="AG14" i="19"/>
  <c r="AF14" i="19"/>
  <c r="AE14" i="19"/>
  <c r="Y14" i="19"/>
  <c r="BO13" i="19"/>
  <c r="BQ13" i="19" s="1"/>
  <c r="BL13" i="19"/>
  <c r="BN13" i="19" s="1"/>
  <c r="BK13" i="19"/>
  <c r="BI13" i="19"/>
  <c r="BF13" i="19"/>
  <c r="BH13" i="19" s="1"/>
  <c r="BD13" i="19"/>
  <c r="BG13" i="19" s="1"/>
  <c r="BJ13" i="19" s="1"/>
  <c r="BM13" i="19" s="1"/>
  <c r="BC13" i="19"/>
  <c r="BE13" i="19" s="1"/>
  <c r="AX13" i="19"/>
  <c r="BB13" i="19" s="1"/>
  <c r="AU13" i="19"/>
  <c r="AY13" i="19" s="1"/>
  <c r="AT13" i="19"/>
  <c r="AR13" i="19"/>
  <c r="AO13" i="19"/>
  <c r="AQ13" i="19" s="1"/>
  <c r="AM13" i="19"/>
  <c r="AP13" i="19" s="1"/>
  <c r="AS13" i="19" s="1"/>
  <c r="AV13" i="19" s="1"/>
  <c r="AL13" i="19"/>
  <c r="AN13" i="19" s="1"/>
  <c r="AK13" i="19"/>
  <c r="AJ13" i="19" s="1"/>
  <c r="AH13" i="19"/>
  <c r="AG13" i="19"/>
  <c r="AF13" i="19"/>
  <c r="AE13" i="19"/>
  <c r="Y13" i="19"/>
  <c r="BO12" i="19"/>
  <c r="BS12" i="19" s="1"/>
  <c r="BL12" i="19"/>
  <c r="BI12" i="19"/>
  <c r="BK12" i="19" s="1"/>
  <c r="BF12" i="19"/>
  <c r="BH12" i="19" s="1"/>
  <c r="BD12" i="19"/>
  <c r="BG12" i="19" s="1"/>
  <c r="BJ12" i="19" s="1"/>
  <c r="BM12" i="19" s="1"/>
  <c r="BC12" i="19"/>
  <c r="BE12" i="19" s="1"/>
  <c r="AX12" i="19"/>
  <c r="AZ12" i="19" s="1"/>
  <c r="AU12" i="19"/>
  <c r="AW12" i="19" s="1"/>
  <c r="AR12" i="19"/>
  <c r="AO12" i="19"/>
  <c r="AM12" i="19"/>
  <c r="AP12" i="19" s="1"/>
  <c r="AS12" i="19" s="1"/>
  <c r="AV12" i="19" s="1"/>
  <c r="AL12" i="19"/>
  <c r="AN12" i="19" s="1"/>
  <c r="AK12" i="19"/>
  <c r="AJ12" i="19" s="1"/>
  <c r="AH12" i="19"/>
  <c r="AG12" i="19"/>
  <c r="AF12" i="19"/>
  <c r="AE12" i="19"/>
  <c r="Y12" i="19"/>
  <c r="BO11" i="19"/>
  <c r="BS11" i="19" s="1"/>
  <c r="BL11" i="19"/>
  <c r="BP11" i="19" s="1"/>
  <c r="BI11" i="19"/>
  <c r="BK11" i="19" s="1"/>
  <c r="BH11" i="19"/>
  <c r="BF11" i="19"/>
  <c r="BD11" i="19"/>
  <c r="BG11" i="19" s="1"/>
  <c r="BJ11" i="19" s="1"/>
  <c r="BM11" i="19" s="1"/>
  <c r="BC11" i="19"/>
  <c r="BE11" i="19" s="1"/>
  <c r="AX11" i="19"/>
  <c r="BB11" i="19" s="1"/>
  <c r="AU11" i="19"/>
  <c r="AY11" i="19" s="1"/>
  <c r="AR11" i="19"/>
  <c r="AT11" i="19" s="1"/>
  <c r="AQ11" i="19"/>
  <c r="AO11" i="19"/>
  <c r="AM11" i="19"/>
  <c r="AP11" i="19" s="1"/>
  <c r="AS11" i="19" s="1"/>
  <c r="AV11" i="19" s="1"/>
  <c r="AL11" i="19"/>
  <c r="AN11" i="19" s="1"/>
  <c r="AK11" i="19"/>
  <c r="AJ11" i="19"/>
  <c r="AH11" i="19"/>
  <c r="AG11" i="19"/>
  <c r="AF11" i="19"/>
  <c r="AE11" i="19"/>
  <c r="Y11" i="19"/>
  <c r="BO10" i="19"/>
  <c r="BQ10" i="19" s="1"/>
  <c r="BL10" i="19"/>
  <c r="BK10" i="19"/>
  <c r="BI10" i="19"/>
  <c r="BF10" i="19"/>
  <c r="BD10" i="19"/>
  <c r="BG10" i="19" s="1"/>
  <c r="BJ10" i="19" s="1"/>
  <c r="BM10" i="19" s="1"/>
  <c r="BC10" i="19"/>
  <c r="BE10" i="19" s="1"/>
  <c r="AX10" i="19"/>
  <c r="BB10" i="19" s="1"/>
  <c r="AU10" i="19"/>
  <c r="AR10" i="19"/>
  <c r="AT10" i="19" s="1"/>
  <c r="AQ10" i="19"/>
  <c r="AO10" i="19"/>
  <c r="AM10" i="19"/>
  <c r="AP10" i="19" s="1"/>
  <c r="AS10" i="19" s="1"/>
  <c r="AV10" i="19" s="1"/>
  <c r="AL10" i="19"/>
  <c r="AN10" i="19" s="1"/>
  <c r="AJ10" i="19"/>
  <c r="AH10" i="19"/>
  <c r="AG10" i="19"/>
  <c r="AF10" i="19"/>
  <c r="AE10" i="19"/>
  <c r="Y10" i="19"/>
  <c r="D1" i="19"/>
  <c r="AK10" i="18"/>
  <c r="T45" i="18"/>
  <c r="BO40" i="18"/>
  <c r="BL40" i="18"/>
  <c r="BI40" i="18"/>
  <c r="BK40" i="18" s="1"/>
  <c r="BF40" i="18"/>
  <c r="BD40" i="18"/>
  <c r="BG40" i="18" s="1"/>
  <c r="BJ40" i="18" s="1"/>
  <c r="BM40" i="18" s="1"/>
  <c r="BC40" i="18"/>
  <c r="BE40" i="18" s="1"/>
  <c r="AX40" i="18"/>
  <c r="AU40" i="18"/>
  <c r="AW40" i="18" s="1"/>
  <c r="AR40" i="18"/>
  <c r="AO40" i="18"/>
  <c r="AM40" i="18"/>
  <c r="AP40" i="18" s="1"/>
  <c r="AS40" i="18" s="1"/>
  <c r="AV40" i="18" s="1"/>
  <c r="AL40" i="18"/>
  <c r="AN40" i="18" s="1"/>
  <c r="AK40" i="18"/>
  <c r="AJ40" i="18" s="1"/>
  <c r="AH40" i="18"/>
  <c r="AG40" i="18"/>
  <c r="AF40" i="18"/>
  <c r="AE40" i="18"/>
  <c r="Y40" i="18"/>
  <c r="BQ39" i="18"/>
  <c r="BO39" i="18"/>
  <c r="BS39" i="18" s="1"/>
  <c r="BL39" i="18"/>
  <c r="BP39" i="18" s="1"/>
  <c r="BI39" i="18"/>
  <c r="BH39" i="18"/>
  <c r="BF39" i="18"/>
  <c r="BE39" i="18"/>
  <c r="BD39" i="18"/>
  <c r="BG39" i="18" s="1"/>
  <c r="BJ39" i="18" s="1"/>
  <c r="BM39" i="18" s="1"/>
  <c r="BC39" i="18"/>
  <c r="AX39" i="18"/>
  <c r="AU39" i="18"/>
  <c r="AW39" i="18" s="1"/>
  <c r="AR39" i="18"/>
  <c r="AO39" i="18"/>
  <c r="AQ39" i="18" s="1"/>
  <c r="AN39" i="18"/>
  <c r="AM39" i="18"/>
  <c r="AP39" i="18" s="1"/>
  <c r="AS39" i="18" s="1"/>
  <c r="AV39" i="18" s="1"/>
  <c r="AL39" i="18"/>
  <c r="AK39" i="18"/>
  <c r="AJ39" i="18" s="1"/>
  <c r="AH39" i="18"/>
  <c r="AG39" i="18"/>
  <c r="AF39" i="18"/>
  <c r="AE39" i="18"/>
  <c r="Y39" i="18"/>
  <c r="BO38" i="18"/>
  <c r="BS38" i="18" s="1"/>
  <c r="BL38" i="18"/>
  <c r="BI38" i="18"/>
  <c r="BF38" i="18"/>
  <c r="BH38" i="18" s="1"/>
  <c r="BD38" i="18"/>
  <c r="BG38" i="18" s="1"/>
  <c r="BJ38" i="18" s="1"/>
  <c r="BM38" i="18" s="1"/>
  <c r="BC38" i="18"/>
  <c r="BE38" i="18" s="1"/>
  <c r="AX38" i="18"/>
  <c r="AV38" i="18"/>
  <c r="AU38" i="18"/>
  <c r="AR38" i="18"/>
  <c r="AO38" i="18"/>
  <c r="AM38" i="18"/>
  <c r="AP38" i="18" s="1"/>
  <c r="AS38" i="18" s="1"/>
  <c r="AL38" i="18"/>
  <c r="AN38" i="18" s="1"/>
  <c r="AK38" i="18"/>
  <c r="AJ38" i="18"/>
  <c r="AH38" i="18"/>
  <c r="AG38" i="18"/>
  <c r="AF38" i="18"/>
  <c r="AE38" i="18"/>
  <c r="Y38" i="18"/>
  <c r="BS37" i="18"/>
  <c r="BO37" i="18"/>
  <c r="BL37" i="18"/>
  <c r="BK37" i="18"/>
  <c r="BI37" i="18"/>
  <c r="BN37" i="18" s="1"/>
  <c r="BF37" i="18"/>
  <c r="BD37" i="18"/>
  <c r="BG37" i="18" s="1"/>
  <c r="BJ37" i="18" s="1"/>
  <c r="BM37" i="18" s="1"/>
  <c r="BC37" i="18"/>
  <c r="BE37" i="18" s="1"/>
  <c r="AY37" i="18"/>
  <c r="AX37" i="18"/>
  <c r="BB37" i="18" s="1"/>
  <c r="AU37" i="18"/>
  <c r="AW37" i="18" s="1"/>
  <c r="AT37" i="18"/>
  <c r="AR37" i="18"/>
  <c r="AO37" i="18"/>
  <c r="AM37" i="18"/>
  <c r="AP37" i="18" s="1"/>
  <c r="AS37" i="18" s="1"/>
  <c r="AV37" i="18" s="1"/>
  <c r="AL37" i="18"/>
  <c r="AN37" i="18" s="1"/>
  <c r="AK37" i="18"/>
  <c r="AJ37" i="18" s="1"/>
  <c r="AH37" i="18"/>
  <c r="AG37" i="18"/>
  <c r="AF37" i="18"/>
  <c r="AE37" i="18"/>
  <c r="Y37" i="18"/>
  <c r="BQ36" i="18"/>
  <c r="BO36" i="18"/>
  <c r="BP36" i="18" s="1"/>
  <c r="BN36" i="18"/>
  <c r="BL36" i="18"/>
  <c r="BI36" i="18"/>
  <c r="BF36" i="18"/>
  <c r="BE36" i="18"/>
  <c r="BD36" i="18"/>
  <c r="BG36" i="18" s="1"/>
  <c r="BJ36" i="18" s="1"/>
  <c r="BM36" i="18" s="1"/>
  <c r="BC36" i="18"/>
  <c r="BB36" i="18"/>
  <c r="AX36" i="18"/>
  <c r="AU36" i="18"/>
  <c r="AW36" i="18" s="1"/>
  <c r="AR36" i="18"/>
  <c r="AO36" i="18"/>
  <c r="AM36" i="18"/>
  <c r="AP36" i="18" s="1"/>
  <c r="AS36" i="18" s="1"/>
  <c r="AV36" i="18" s="1"/>
  <c r="AL36" i="18"/>
  <c r="AN36" i="18" s="1"/>
  <c r="AK36" i="18"/>
  <c r="AJ36" i="18" s="1"/>
  <c r="AH36" i="18"/>
  <c r="AG36" i="18"/>
  <c r="AF36" i="18"/>
  <c r="AE36" i="18"/>
  <c r="Y36" i="18"/>
  <c r="BQ35" i="18"/>
  <c r="BO35" i="18"/>
  <c r="BS35" i="18" s="1"/>
  <c r="BL35" i="18"/>
  <c r="BI35" i="18"/>
  <c r="BF35" i="18"/>
  <c r="BH35" i="18" s="1"/>
  <c r="BD35" i="18"/>
  <c r="BG35" i="18" s="1"/>
  <c r="BJ35" i="18" s="1"/>
  <c r="BM35" i="18" s="1"/>
  <c r="BC35" i="18"/>
  <c r="BE35" i="18" s="1"/>
  <c r="AZ35" i="18"/>
  <c r="AX35" i="18"/>
  <c r="AU35" i="18"/>
  <c r="AS35" i="18"/>
  <c r="AV35" i="18" s="1"/>
  <c r="AR35" i="18"/>
  <c r="AP35" i="18"/>
  <c r="AO35" i="18"/>
  <c r="AQ35" i="18" s="1"/>
  <c r="AM35" i="18"/>
  <c r="AL35" i="18"/>
  <c r="AN35" i="18" s="1"/>
  <c r="AK35" i="18"/>
  <c r="AJ35" i="18" s="1"/>
  <c r="AH35" i="18"/>
  <c r="AG35" i="18"/>
  <c r="AF35" i="18"/>
  <c r="AE35" i="18"/>
  <c r="Y35" i="18"/>
  <c r="BO34" i="18"/>
  <c r="BS34" i="18" s="1"/>
  <c r="BL34" i="18"/>
  <c r="BN34" i="18" s="1"/>
  <c r="BI34" i="18"/>
  <c r="BF34" i="18"/>
  <c r="BH34" i="18" s="1"/>
  <c r="BD34" i="18"/>
  <c r="BG34" i="18" s="1"/>
  <c r="BJ34" i="18" s="1"/>
  <c r="BM34" i="18" s="1"/>
  <c r="BC34" i="18"/>
  <c r="BE34" i="18" s="1"/>
  <c r="AX34" i="18"/>
  <c r="AU34" i="18"/>
  <c r="AR34" i="18"/>
  <c r="AT34" i="18" s="1"/>
  <c r="AO34" i="18"/>
  <c r="AQ34" i="18" s="1"/>
  <c r="AN34" i="18"/>
  <c r="AM34" i="18"/>
  <c r="AP34" i="18" s="1"/>
  <c r="AS34" i="18" s="1"/>
  <c r="AV34" i="18" s="1"/>
  <c r="AL34" i="18"/>
  <c r="AK34" i="18"/>
  <c r="AJ34" i="18"/>
  <c r="AH34" i="18"/>
  <c r="AG34" i="18"/>
  <c r="AF34" i="18"/>
  <c r="AE34" i="18"/>
  <c r="Y34" i="18"/>
  <c r="BO33" i="18"/>
  <c r="BS33" i="18" s="1"/>
  <c r="BL33" i="18"/>
  <c r="BN33" i="18" s="1"/>
  <c r="BK33" i="18"/>
  <c r="BI33" i="18"/>
  <c r="BG33" i="18"/>
  <c r="BJ33" i="18" s="1"/>
  <c r="BM33" i="18" s="1"/>
  <c r="BF33" i="18"/>
  <c r="BD33" i="18"/>
  <c r="BC33" i="18"/>
  <c r="BE33" i="18" s="1"/>
  <c r="AX33" i="18"/>
  <c r="AU33" i="18"/>
  <c r="AW33" i="18" s="1"/>
  <c r="AT33" i="18"/>
  <c r="AR33" i="18"/>
  <c r="AP33" i="18"/>
  <c r="AS33" i="18" s="1"/>
  <c r="AV33" i="18" s="1"/>
  <c r="AO33" i="18"/>
  <c r="AM33" i="18"/>
  <c r="AL33" i="18"/>
  <c r="AN33" i="18" s="1"/>
  <c r="AK33" i="18"/>
  <c r="AJ33" i="18"/>
  <c r="AH33" i="18"/>
  <c r="AG33" i="18"/>
  <c r="AF33" i="18"/>
  <c r="AE33" i="18"/>
  <c r="Y33" i="18"/>
  <c r="BO32" i="18"/>
  <c r="BL32" i="18"/>
  <c r="BI32" i="18"/>
  <c r="BF32" i="18"/>
  <c r="BD32" i="18"/>
  <c r="BG32" i="18" s="1"/>
  <c r="BJ32" i="18" s="1"/>
  <c r="BM32" i="18" s="1"/>
  <c r="BC32" i="18"/>
  <c r="BE32" i="18" s="1"/>
  <c r="BB32" i="18"/>
  <c r="AX32" i="18"/>
  <c r="AW32" i="18"/>
  <c r="AU32" i="18"/>
  <c r="AR32" i="18"/>
  <c r="AO32" i="18"/>
  <c r="AT32" i="18" s="1"/>
  <c r="AM32" i="18"/>
  <c r="AP32" i="18" s="1"/>
  <c r="AS32" i="18" s="1"/>
  <c r="AV32" i="18" s="1"/>
  <c r="AL32" i="18"/>
  <c r="AN32" i="18" s="1"/>
  <c r="AK32" i="18"/>
  <c r="AJ32" i="18" s="1"/>
  <c r="AH32" i="18"/>
  <c r="AG32" i="18"/>
  <c r="AF32" i="18"/>
  <c r="AE32" i="18"/>
  <c r="Y32" i="18"/>
  <c r="BO31" i="18"/>
  <c r="BL31" i="18"/>
  <c r="BI31" i="18"/>
  <c r="BF31" i="18"/>
  <c r="BH31" i="18" s="1"/>
  <c r="BD31" i="18"/>
  <c r="BG31" i="18" s="1"/>
  <c r="BJ31" i="18" s="1"/>
  <c r="BM31" i="18" s="1"/>
  <c r="BC31" i="18"/>
  <c r="BE31" i="18" s="1"/>
  <c r="BB31" i="18"/>
  <c r="AY31" i="18"/>
  <c r="AX31" i="18"/>
  <c r="AZ31" i="18" s="1"/>
  <c r="AU31" i="18"/>
  <c r="AT31" i="18"/>
  <c r="AR31" i="18"/>
  <c r="AO31" i="18"/>
  <c r="AM31" i="18"/>
  <c r="AP31" i="18" s="1"/>
  <c r="AS31" i="18" s="1"/>
  <c r="AV31" i="18" s="1"/>
  <c r="AL31" i="18"/>
  <c r="AN31" i="18" s="1"/>
  <c r="AK31" i="18"/>
  <c r="AJ31" i="18" s="1"/>
  <c r="AH31" i="18"/>
  <c r="AG31" i="18"/>
  <c r="AF31" i="18"/>
  <c r="AE31" i="18"/>
  <c r="Y31" i="18"/>
  <c r="BO30" i="18"/>
  <c r="BS30" i="18" s="1"/>
  <c r="BL30" i="18"/>
  <c r="BI30" i="18"/>
  <c r="BF30" i="18"/>
  <c r="BH30" i="18" s="1"/>
  <c r="BE30" i="18"/>
  <c r="BD30" i="18"/>
  <c r="BG30" i="18" s="1"/>
  <c r="BJ30" i="18" s="1"/>
  <c r="BM30" i="18" s="1"/>
  <c r="BC30" i="18"/>
  <c r="AX30" i="18"/>
  <c r="AU30" i="18"/>
  <c r="AR30" i="18"/>
  <c r="AP30" i="18"/>
  <c r="AS30" i="18" s="1"/>
  <c r="AV30" i="18" s="1"/>
  <c r="AO30" i="18"/>
  <c r="AQ30" i="18" s="1"/>
  <c r="AN30" i="18"/>
  <c r="AM30" i="18"/>
  <c r="AL30" i="18"/>
  <c r="AK30" i="18"/>
  <c r="AJ30" i="18" s="1"/>
  <c r="AH30" i="18"/>
  <c r="AG30" i="18"/>
  <c r="AF30" i="18"/>
  <c r="AE30" i="18"/>
  <c r="Y30" i="18"/>
  <c r="BO29" i="18"/>
  <c r="BL29" i="18"/>
  <c r="BI29" i="18"/>
  <c r="BF29" i="18"/>
  <c r="BE29" i="18"/>
  <c r="BD29" i="18"/>
  <c r="BG29" i="18" s="1"/>
  <c r="BJ29" i="18" s="1"/>
  <c r="BM29" i="18" s="1"/>
  <c r="BC29" i="18"/>
  <c r="AX29" i="18"/>
  <c r="AU29" i="18"/>
  <c r="AY29" i="18" s="1"/>
  <c r="AR29" i="18"/>
  <c r="AO29" i="18"/>
  <c r="AQ29" i="18" s="1"/>
  <c r="AM29" i="18"/>
  <c r="AP29" i="18" s="1"/>
  <c r="AS29" i="18" s="1"/>
  <c r="AV29" i="18" s="1"/>
  <c r="AL29" i="18"/>
  <c r="AN29" i="18" s="1"/>
  <c r="AK29" i="18"/>
  <c r="AJ29" i="18"/>
  <c r="AH29" i="18"/>
  <c r="AG29" i="18"/>
  <c r="AF29" i="18"/>
  <c r="AE29" i="18"/>
  <c r="Y29" i="18"/>
  <c r="BO28" i="18"/>
  <c r="BL28" i="18"/>
  <c r="BI28" i="18"/>
  <c r="BK28" i="18" s="1"/>
  <c r="BG28" i="18"/>
  <c r="BJ28" i="18" s="1"/>
  <c r="BM28" i="18" s="1"/>
  <c r="BF28" i="18"/>
  <c r="BD28" i="18"/>
  <c r="BC28" i="18"/>
  <c r="BE28" i="18" s="1"/>
  <c r="AZ28" i="18"/>
  <c r="AX28" i="18"/>
  <c r="BB28" i="18" s="1"/>
  <c r="AU28" i="18"/>
  <c r="AW28" i="18" s="1"/>
  <c r="AR28" i="18"/>
  <c r="AO28" i="18"/>
  <c r="AT28" i="18" s="1"/>
  <c r="AM28" i="18"/>
  <c r="AP28" i="18" s="1"/>
  <c r="AS28" i="18" s="1"/>
  <c r="AV28" i="18" s="1"/>
  <c r="AL28" i="18"/>
  <c r="AK28" i="18"/>
  <c r="AJ28" i="18" s="1"/>
  <c r="AH28" i="18"/>
  <c r="AG28" i="18"/>
  <c r="AF28" i="18"/>
  <c r="AE28" i="18"/>
  <c r="Y28" i="18"/>
  <c r="BS27" i="18"/>
  <c r="BQ27" i="18"/>
  <c r="BO27" i="18"/>
  <c r="BP27" i="18" s="1"/>
  <c r="BN27" i="18"/>
  <c r="BL27" i="18"/>
  <c r="BJ27" i="18"/>
  <c r="BM27" i="18" s="1"/>
  <c r="BI27" i="18"/>
  <c r="BG27" i="18"/>
  <c r="BF27" i="18"/>
  <c r="BE27" i="18"/>
  <c r="BD27" i="18"/>
  <c r="BC27" i="18"/>
  <c r="AX27" i="18"/>
  <c r="AZ27" i="18" s="1"/>
  <c r="AU27" i="18"/>
  <c r="AW27" i="18" s="1"/>
  <c r="AR27" i="18"/>
  <c r="AP27" i="18"/>
  <c r="AS27" i="18" s="1"/>
  <c r="AV27" i="18" s="1"/>
  <c r="AO27" i="18"/>
  <c r="AT27" i="18" s="1"/>
  <c r="AM27" i="18"/>
  <c r="AL27" i="18"/>
  <c r="AN27" i="18" s="1"/>
  <c r="AK27" i="18"/>
  <c r="AJ27" i="18" s="1"/>
  <c r="AH27" i="18"/>
  <c r="AG27" i="18"/>
  <c r="AF27" i="18"/>
  <c r="AE27" i="18"/>
  <c r="Y27" i="18"/>
  <c r="BQ26" i="18"/>
  <c r="BO26" i="18"/>
  <c r="BS26" i="18" s="1"/>
  <c r="BL26" i="18"/>
  <c r="BN26" i="18" s="1"/>
  <c r="BI26" i="18"/>
  <c r="BF26" i="18"/>
  <c r="BH26" i="18" s="1"/>
  <c r="BE26" i="18"/>
  <c r="BD26" i="18"/>
  <c r="BG26" i="18" s="1"/>
  <c r="BJ26" i="18" s="1"/>
  <c r="BM26" i="18" s="1"/>
  <c r="BC26" i="18"/>
  <c r="AX26" i="18"/>
  <c r="AU26" i="18"/>
  <c r="AS26" i="18"/>
  <c r="AV26" i="18" s="1"/>
  <c r="AR26" i="18"/>
  <c r="AT26" i="18" s="1"/>
  <c r="AO26" i="18"/>
  <c r="AM26" i="18"/>
  <c r="AP26" i="18" s="1"/>
  <c r="AL26" i="18"/>
  <c r="AN26" i="18" s="1"/>
  <c r="AK26" i="18"/>
  <c r="AJ26" i="18" s="1"/>
  <c r="AH26" i="18"/>
  <c r="AG26" i="18"/>
  <c r="AF26" i="18"/>
  <c r="AE26" i="18"/>
  <c r="Y26" i="18"/>
  <c r="BO25" i="18"/>
  <c r="BN25" i="18"/>
  <c r="BL25" i="18"/>
  <c r="BI25" i="18"/>
  <c r="BF25" i="18"/>
  <c r="BE25" i="18"/>
  <c r="BD25" i="18"/>
  <c r="BG25" i="18" s="1"/>
  <c r="BJ25" i="18" s="1"/>
  <c r="BM25" i="18" s="1"/>
  <c r="BC25" i="18"/>
  <c r="AX25" i="18"/>
  <c r="BB25" i="18" s="1"/>
  <c r="AU25" i="18"/>
  <c r="AR25" i="18"/>
  <c r="AP25" i="18"/>
  <c r="AS25" i="18" s="1"/>
  <c r="AV25" i="18" s="1"/>
  <c r="AO25" i="18"/>
  <c r="AM25" i="18"/>
  <c r="AL25" i="18"/>
  <c r="AN25" i="18" s="1"/>
  <c r="AK25" i="18"/>
  <c r="AJ25" i="18" s="1"/>
  <c r="AH25" i="18"/>
  <c r="AG25" i="18"/>
  <c r="AF25" i="18"/>
  <c r="AE25" i="18"/>
  <c r="Y25" i="18"/>
  <c r="BO24" i="18"/>
  <c r="BS24" i="18" s="1"/>
  <c r="BL24" i="18"/>
  <c r="BI24" i="18"/>
  <c r="BF24" i="18"/>
  <c r="BD24" i="18"/>
  <c r="BG24" i="18" s="1"/>
  <c r="BJ24" i="18" s="1"/>
  <c r="BM24" i="18" s="1"/>
  <c r="BC24" i="18"/>
  <c r="BE24" i="18" s="1"/>
  <c r="AZ24" i="18"/>
  <c r="AX24" i="18"/>
  <c r="BB24" i="18" s="1"/>
  <c r="AU24" i="18"/>
  <c r="AR24" i="18"/>
  <c r="AO24" i="18"/>
  <c r="AM24" i="18"/>
  <c r="AP24" i="18" s="1"/>
  <c r="AS24" i="18" s="1"/>
  <c r="AV24" i="18" s="1"/>
  <c r="AL24" i="18"/>
  <c r="AN24" i="18" s="1"/>
  <c r="AK24" i="18"/>
  <c r="AJ24" i="18" s="1"/>
  <c r="AH24" i="18"/>
  <c r="AG24" i="18"/>
  <c r="AF24" i="18"/>
  <c r="AE24" i="18"/>
  <c r="Y24" i="18"/>
  <c r="BO23" i="18"/>
  <c r="BS23" i="18" s="1"/>
  <c r="BL23" i="18"/>
  <c r="BN23" i="18" s="1"/>
  <c r="BI23" i="18"/>
  <c r="BF23" i="18"/>
  <c r="BD23" i="18"/>
  <c r="BG23" i="18" s="1"/>
  <c r="BJ23" i="18" s="1"/>
  <c r="BM23" i="18" s="1"/>
  <c r="BC23" i="18"/>
  <c r="BE23" i="18" s="1"/>
  <c r="AZ23" i="18"/>
  <c r="AX23" i="18"/>
  <c r="BB23" i="18" s="1"/>
  <c r="AU23" i="18"/>
  <c r="AR23" i="18"/>
  <c r="AT23" i="18" s="1"/>
  <c r="AQ23" i="18"/>
  <c r="AO23" i="18"/>
  <c r="AM23" i="18"/>
  <c r="AP23" i="18" s="1"/>
  <c r="AS23" i="18" s="1"/>
  <c r="AV23" i="18" s="1"/>
  <c r="AL23" i="18"/>
  <c r="AN23" i="18" s="1"/>
  <c r="AK23" i="18"/>
  <c r="AJ23" i="18" s="1"/>
  <c r="AH23" i="18"/>
  <c r="AG23" i="18"/>
  <c r="AF23" i="18"/>
  <c r="AE23" i="18"/>
  <c r="Y23" i="18"/>
  <c r="BO22" i="18"/>
  <c r="BS22" i="18" s="1"/>
  <c r="BL22" i="18"/>
  <c r="BI22" i="18"/>
  <c r="BF22" i="18"/>
  <c r="BD22" i="18"/>
  <c r="BG22" i="18" s="1"/>
  <c r="BJ22" i="18" s="1"/>
  <c r="BM22" i="18" s="1"/>
  <c r="BC22" i="18"/>
  <c r="BE22" i="18" s="1"/>
  <c r="AY22" i="18"/>
  <c r="AX22" i="18"/>
  <c r="BB22" i="18" s="1"/>
  <c r="AU22" i="18"/>
  <c r="AW22" i="18" s="1"/>
  <c r="AT22" i="18"/>
  <c r="AR22" i="18"/>
  <c r="AO22" i="18"/>
  <c r="AQ22" i="18" s="1"/>
  <c r="AM22" i="18"/>
  <c r="AP22" i="18" s="1"/>
  <c r="AS22" i="18" s="1"/>
  <c r="AV22" i="18" s="1"/>
  <c r="AL22" i="18"/>
  <c r="AN22" i="18" s="1"/>
  <c r="AK22" i="18"/>
  <c r="AJ22" i="18" s="1"/>
  <c r="AH22" i="18"/>
  <c r="AG22" i="18"/>
  <c r="AF22" i="18"/>
  <c r="AE22" i="18"/>
  <c r="Y22" i="18"/>
  <c r="BQ21" i="18"/>
  <c r="BO21" i="18"/>
  <c r="BS21" i="18" s="1"/>
  <c r="BL21" i="18"/>
  <c r="BI21" i="18"/>
  <c r="BF21" i="18"/>
  <c r="BD21" i="18"/>
  <c r="BG21" i="18" s="1"/>
  <c r="BJ21" i="18" s="1"/>
  <c r="BM21" i="18" s="1"/>
  <c r="BC21" i="18"/>
  <c r="BE21" i="18" s="1"/>
  <c r="AX21" i="18"/>
  <c r="BB21" i="18" s="1"/>
  <c r="AU21" i="18"/>
  <c r="AR21" i="18"/>
  <c r="AO21" i="18"/>
  <c r="AQ21" i="18" s="1"/>
  <c r="AM21" i="18"/>
  <c r="AP21" i="18" s="1"/>
  <c r="AS21" i="18" s="1"/>
  <c r="AV21" i="18" s="1"/>
  <c r="AL21" i="18"/>
  <c r="AN21" i="18" s="1"/>
  <c r="AK21" i="18"/>
  <c r="AJ21" i="18" s="1"/>
  <c r="AH21" i="18"/>
  <c r="AG21" i="18"/>
  <c r="AF21" i="18"/>
  <c r="AE21" i="18"/>
  <c r="Y21" i="18"/>
  <c r="BQ20" i="18"/>
  <c r="BO20" i="18"/>
  <c r="BS20" i="18" s="1"/>
  <c r="BL20" i="18"/>
  <c r="BI20" i="18"/>
  <c r="BF20" i="18"/>
  <c r="BD20" i="18"/>
  <c r="BG20" i="18" s="1"/>
  <c r="BJ20" i="18" s="1"/>
  <c r="BM20" i="18" s="1"/>
  <c r="BC20" i="18"/>
  <c r="AZ20" i="18"/>
  <c r="AX20" i="18"/>
  <c r="BB20" i="18" s="1"/>
  <c r="AW20" i="18"/>
  <c r="AU20" i="18"/>
  <c r="AY20" i="18" s="1"/>
  <c r="AR20" i="18"/>
  <c r="AO20" i="18"/>
  <c r="AQ20" i="18" s="1"/>
  <c r="AN20" i="18"/>
  <c r="AM20" i="18"/>
  <c r="AP20" i="18" s="1"/>
  <c r="AS20" i="18" s="1"/>
  <c r="AV20" i="18" s="1"/>
  <c r="AL20" i="18"/>
  <c r="AK20" i="18"/>
  <c r="AJ20" i="18" s="1"/>
  <c r="AH20" i="18"/>
  <c r="AG20" i="18"/>
  <c r="AF20" i="18"/>
  <c r="AE20" i="18"/>
  <c r="Y20" i="18"/>
  <c r="BS19" i="18"/>
  <c r="BO19" i="18"/>
  <c r="BQ19" i="18" s="1"/>
  <c r="BL19" i="18"/>
  <c r="BK19" i="18"/>
  <c r="BI19" i="18"/>
  <c r="BF19" i="18"/>
  <c r="BD19" i="18"/>
  <c r="BG19" i="18" s="1"/>
  <c r="BJ19" i="18" s="1"/>
  <c r="BM19" i="18" s="1"/>
  <c r="BC19" i="18"/>
  <c r="BE19" i="18" s="1"/>
  <c r="AZ19" i="18"/>
  <c r="AX19" i="18"/>
  <c r="BB19" i="18" s="1"/>
  <c r="AU19" i="18"/>
  <c r="AR19" i="18"/>
  <c r="AT19" i="18" s="1"/>
  <c r="AP19" i="18"/>
  <c r="AS19" i="18" s="1"/>
  <c r="AV19" i="18" s="1"/>
  <c r="AO19" i="18"/>
  <c r="AM19" i="18"/>
  <c r="AL19" i="18"/>
  <c r="AN19" i="18" s="1"/>
  <c r="AK19" i="18"/>
  <c r="AJ19" i="18"/>
  <c r="AH19" i="18"/>
  <c r="AG19" i="18"/>
  <c r="AF19" i="18"/>
  <c r="AE19" i="18"/>
  <c r="Y19" i="18"/>
  <c r="BO18" i="18"/>
  <c r="BL18" i="18"/>
  <c r="BI18" i="18"/>
  <c r="BG18" i="18"/>
  <c r="BJ18" i="18" s="1"/>
  <c r="BM18" i="18" s="1"/>
  <c r="BF18" i="18"/>
  <c r="BH18" i="18" s="1"/>
  <c r="BD18" i="18"/>
  <c r="BC18" i="18"/>
  <c r="BE18" i="18" s="1"/>
  <c r="AX18" i="18"/>
  <c r="AU18" i="18"/>
  <c r="AW18" i="18" s="1"/>
  <c r="AR18" i="18"/>
  <c r="AT18" i="18" s="1"/>
  <c r="AP18" i="18"/>
  <c r="AS18" i="18" s="1"/>
  <c r="AV18" i="18" s="1"/>
  <c r="AO18" i="18"/>
  <c r="AM18" i="18"/>
  <c r="AL18" i="18"/>
  <c r="AN18" i="18" s="1"/>
  <c r="AK18" i="18"/>
  <c r="AJ18" i="18" s="1"/>
  <c r="AH18" i="18"/>
  <c r="AG18" i="18"/>
  <c r="AF18" i="18"/>
  <c r="AE18" i="18"/>
  <c r="Y18" i="18"/>
  <c r="BO17" i="18"/>
  <c r="BS17" i="18" s="1"/>
  <c r="BL17" i="18"/>
  <c r="BN17" i="18" s="1"/>
  <c r="BI17" i="18"/>
  <c r="BH17" i="18"/>
  <c r="BF17" i="18"/>
  <c r="BK17" i="18" s="1"/>
  <c r="BD17" i="18"/>
  <c r="BG17" i="18" s="1"/>
  <c r="BJ17" i="18" s="1"/>
  <c r="BM17" i="18" s="1"/>
  <c r="BC17" i="18"/>
  <c r="BE17" i="18" s="1"/>
  <c r="AX17" i="18"/>
  <c r="AU17" i="18"/>
  <c r="AW17" i="18" s="1"/>
  <c r="AR17" i="18"/>
  <c r="AP17" i="18"/>
  <c r="AS17" i="18" s="1"/>
  <c r="AV17" i="18" s="1"/>
  <c r="AO17" i="18"/>
  <c r="AN17" i="18"/>
  <c r="AM17" i="18"/>
  <c r="AL17" i="18"/>
  <c r="AK17" i="18"/>
  <c r="AJ17" i="18"/>
  <c r="AH17" i="18"/>
  <c r="AG17" i="18"/>
  <c r="AF17" i="18"/>
  <c r="AE17" i="18"/>
  <c r="Y17" i="18"/>
  <c r="BO16" i="18"/>
  <c r="BQ16" i="18" s="1"/>
  <c r="BL16" i="18"/>
  <c r="BI16" i="18"/>
  <c r="BN16" i="18" s="1"/>
  <c r="BG16" i="18"/>
  <c r="BJ16" i="18" s="1"/>
  <c r="BM16" i="18" s="1"/>
  <c r="BF16" i="18"/>
  <c r="BD16" i="18"/>
  <c r="BC16" i="18"/>
  <c r="BE16" i="18" s="1"/>
  <c r="AX16" i="18"/>
  <c r="BB16" i="18" s="1"/>
  <c r="AU16" i="18"/>
  <c r="AR16" i="18"/>
  <c r="AO16" i="18"/>
  <c r="AM16" i="18"/>
  <c r="AP16" i="18" s="1"/>
  <c r="AS16" i="18" s="1"/>
  <c r="AV16" i="18" s="1"/>
  <c r="AL16" i="18"/>
  <c r="AN16" i="18" s="1"/>
  <c r="AK16" i="18"/>
  <c r="AJ16" i="18" s="1"/>
  <c r="AH16" i="18"/>
  <c r="AG16" i="18"/>
  <c r="AF16" i="18"/>
  <c r="AE16" i="18"/>
  <c r="Y16" i="18"/>
  <c r="BO15" i="18"/>
  <c r="BS15" i="18" s="1"/>
  <c r="BN15" i="18"/>
  <c r="BL15" i="18"/>
  <c r="BI15" i="18"/>
  <c r="BF15" i="18"/>
  <c r="BH15" i="18" s="1"/>
  <c r="BD15" i="18"/>
  <c r="BG15" i="18" s="1"/>
  <c r="BJ15" i="18" s="1"/>
  <c r="BM15" i="18" s="1"/>
  <c r="BC15" i="18"/>
  <c r="BE15" i="18" s="1"/>
  <c r="AX15" i="18"/>
  <c r="AZ15" i="18" s="1"/>
  <c r="AU15" i="18"/>
  <c r="AR15" i="18"/>
  <c r="AO15" i="18"/>
  <c r="AM15" i="18"/>
  <c r="AP15" i="18" s="1"/>
  <c r="AS15" i="18" s="1"/>
  <c r="AV15" i="18" s="1"/>
  <c r="AL15" i="18"/>
  <c r="AN15" i="18" s="1"/>
  <c r="AK15" i="18"/>
  <c r="AJ15" i="18"/>
  <c r="AH15" i="18"/>
  <c r="AG15" i="18"/>
  <c r="AF15" i="18"/>
  <c r="AE15" i="18"/>
  <c r="Y15" i="18"/>
  <c r="BO14" i="18"/>
  <c r="BL14" i="18"/>
  <c r="BN14" i="18" s="1"/>
  <c r="BI14" i="18"/>
  <c r="BF14" i="18"/>
  <c r="BD14" i="18"/>
  <c r="BG14" i="18" s="1"/>
  <c r="BJ14" i="18" s="1"/>
  <c r="BM14" i="18" s="1"/>
  <c r="BC14" i="18"/>
  <c r="AZ14" i="18"/>
  <c r="AX14" i="18"/>
  <c r="BB14" i="18" s="1"/>
  <c r="AU14" i="18"/>
  <c r="AR14" i="18"/>
  <c r="AO14" i="18"/>
  <c r="AM14" i="18"/>
  <c r="AP14" i="18" s="1"/>
  <c r="AS14" i="18" s="1"/>
  <c r="AV14" i="18" s="1"/>
  <c r="AL14" i="18"/>
  <c r="AN14" i="18" s="1"/>
  <c r="AK14" i="18"/>
  <c r="AJ14" i="18" s="1"/>
  <c r="AH14" i="18"/>
  <c r="AG14" i="18"/>
  <c r="AF14" i="18"/>
  <c r="AE14" i="18"/>
  <c r="Y14" i="18"/>
  <c r="BO13" i="18"/>
  <c r="BS13" i="18" s="1"/>
  <c r="BL13" i="18"/>
  <c r="BI13" i="18"/>
  <c r="BF13" i="18"/>
  <c r="BD13" i="18"/>
  <c r="BG13" i="18" s="1"/>
  <c r="BJ13" i="18" s="1"/>
  <c r="BM13" i="18" s="1"/>
  <c r="BC13" i="18"/>
  <c r="BE13" i="18" s="1"/>
  <c r="AZ13" i="18"/>
  <c r="AX13" i="18"/>
  <c r="AU13" i="18"/>
  <c r="AR13" i="18"/>
  <c r="AT13" i="18" s="1"/>
  <c r="AO13" i="18"/>
  <c r="AM13" i="18"/>
  <c r="AP13" i="18" s="1"/>
  <c r="AS13" i="18" s="1"/>
  <c r="AV13" i="18" s="1"/>
  <c r="AL13" i="18"/>
  <c r="AK13" i="18"/>
  <c r="AJ13" i="18" s="1"/>
  <c r="AH13" i="18"/>
  <c r="AG13" i="18"/>
  <c r="AF13" i="18"/>
  <c r="AE13" i="18"/>
  <c r="Y13" i="18"/>
  <c r="BO12" i="18"/>
  <c r="BQ12" i="18" s="1"/>
  <c r="BL12" i="18"/>
  <c r="BI12" i="18"/>
  <c r="BF12" i="18"/>
  <c r="BD12" i="18"/>
  <c r="BG12" i="18" s="1"/>
  <c r="BJ12" i="18" s="1"/>
  <c r="BM12" i="18" s="1"/>
  <c r="BC12" i="18"/>
  <c r="BE12" i="18" s="1"/>
  <c r="AX12" i="18"/>
  <c r="BB12" i="18" s="1"/>
  <c r="AU12" i="18"/>
  <c r="AW12" i="18" s="1"/>
  <c r="AR12" i="18"/>
  <c r="AO12" i="18"/>
  <c r="AM12" i="18"/>
  <c r="AP12" i="18" s="1"/>
  <c r="AS12" i="18" s="1"/>
  <c r="AV12" i="18" s="1"/>
  <c r="AL12" i="18"/>
  <c r="AK12" i="18"/>
  <c r="AJ12" i="18" s="1"/>
  <c r="AH12" i="18"/>
  <c r="AG12" i="18"/>
  <c r="AF12" i="18"/>
  <c r="AE12" i="18"/>
  <c r="Y12" i="18"/>
  <c r="BO11" i="18"/>
  <c r="BL11" i="18"/>
  <c r="BI11" i="18"/>
  <c r="BG11" i="18"/>
  <c r="BJ11" i="18" s="1"/>
  <c r="BM11" i="18" s="1"/>
  <c r="BF11" i="18"/>
  <c r="BE11" i="18"/>
  <c r="BD11" i="18"/>
  <c r="BC11" i="18"/>
  <c r="AZ11" i="18"/>
  <c r="AX11" i="18"/>
  <c r="BB11" i="18" s="1"/>
  <c r="AU11" i="18"/>
  <c r="AY11" i="18" s="1"/>
  <c r="AR11" i="18"/>
  <c r="AO11" i="18"/>
  <c r="AQ11" i="18" s="1"/>
  <c r="AM11" i="18"/>
  <c r="AP11" i="18" s="1"/>
  <c r="AS11" i="18" s="1"/>
  <c r="AV11" i="18" s="1"/>
  <c r="AL11" i="18"/>
  <c r="AN11" i="18" s="1"/>
  <c r="AK11" i="18"/>
  <c r="AJ11" i="18" s="1"/>
  <c r="AH11" i="18"/>
  <c r="AG11" i="18"/>
  <c r="AF11" i="18"/>
  <c r="AE11" i="18"/>
  <c r="Y11" i="18"/>
  <c r="BO10" i="18"/>
  <c r="BS10" i="18" s="1"/>
  <c r="BL10" i="18"/>
  <c r="BN10" i="18" s="1"/>
  <c r="BI10" i="18"/>
  <c r="BH10" i="18"/>
  <c r="BF10" i="18"/>
  <c r="BK10" i="18" s="1"/>
  <c r="BD10" i="18"/>
  <c r="BG10" i="18" s="1"/>
  <c r="BJ10" i="18" s="1"/>
  <c r="BM10" i="18" s="1"/>
  <c r="BC10" i="18"/>
  <c r="BE10" i="18" s="1"/>
  <c r="AZ10" i="18"/>
  <c r="AX10" i="18"/>
  <c r="AU10" i="18"/>
  <c r="AW10" i="18" s="1"/>
  <c r="AR10" i="18"/>
  <c r="AP10" i="18"/>
  <c r="AS10" i="18" s="1"/>
  <c r="AV10" i="18" s="1"/>
  <c r="AO10" i="18"/>
  <c r="AN10" i="18"/>
  <c r="AM10" i="18"/>
  <c r="AL10" i="18"/>
  <c r="AJ10" i="18"/>
  <c r="AH10" i="18"/>
  <c r="AG10" i="18"/>
  <c r="AF10" i="18"/>
  <c r="AE10" i="18"/>
  <c r="Y10" i="18"/>
  <c r="D1" i="18"/>
  <c r="AK10" i="17"/>
  <c r="T45" i="17"/>
  <c r="BQ40" i="17"/>
  <c r="BO40" i="17"/>
  <c r="BS40" i="17" s="1"/>
  <c r="BN40" i="17"/>
  <c r="BL40" i="17"/>
  <c r="BP40" i="17" s="1"/>
  <c r="BI40" i="17"/>
  <c r="BF40" i="17"/>
  <c r="BH40" i="17" s="1"/>
  <c r="BD40" i="17"/>
  <c r="BG40" i="17" s="1"/>
  <c r="BJ40" i="17" s="1"/>
  <c r="BM40" i="17" s="1"/>
  <c r="BC40" i="17"/>
  <c r="BE40" i="17" s="1"/>
  <c r="AX40" i="17"/>
  <c r="BB40" i="17" s="1"/>
  <c r="AD40" i="17" s="1"/>
  <c r="AU40" i="17"/>
  <c r="AW40" i="17" s="1"/>
  <c r="AR40" i="17"/>
  <c r="AO40" i="17"/>
  <c r="AM40" i="17"/>
  <c r="AP40" i="17" s="1"/>
  <c r="AS40" i="17" s="1"/>
  <c r="AV40" i="17" s="1"/>
  <c r="AL40" i="17"/>
  <c r="AN40" i="17" s="1"/>
  <c r="AK40" i="17"/>
  <c r="AJ40" i="17" s="1"/>
  <c r="AH40" i="17"/>
  <c r="AG40" i="17"/>
  <c r="AF40" i="17"/>
  <c r="AE40" i="17"/>
  <c r="Z40" i="17"/>
  <c r="Y40" i="17"/>
  <c r="BO39" i="17"/>
  <c r="BS39" i="17" s="1"/>
  <c r="BL39" i="17"/>
  <c r="BI39" i="17"/>
  <c r="BF39" i="17"/>
  <c r="BD39" i="17"/>
  <c r="BG39" i="17" s="1"/>
  <c r="BJ39" i="17" s="1"/>
  <c r="BM39" i="17" s="1"/>
  <c r="BC39" i="17"/>
  <c r="BE39" i="17" s="1"/>
  <c r="AZ39" i="17"/>
  <c r="AX39" i="17"/>
  <c r="AU39" i="17"/>
  <c r="AR39" i="17"/>
  <c r="AT39" i="17" s="1"/>
  <c r="AO39" i="17"/>
  <c r="AM39" i="17"/>
  <c r="AP39" i="17" s="1"/>
  <c r="AS39" i="17" s="1"/>
  <c r="AV39" i="17" s="1"/>
  <c r="AL39" i="17"/>
  <c r="AK39" i="17"/>
  <c r="AJ39" i="17" s="1"/>
  <c r="AH39" i="17"/>
  <c r="AG39" i="17"/>
  <c r="AF39" i="17"/>
  <c r="AE39" i="17"/>
  <c r="Y39" i="17"/>
  <c r="BO38" i="17"/>
  <c r="BS38" i="17" s="1"/>
  <c r="BL38" i="17"/>
  <c r="BI38" i="17"/>
  <c r="BF38" i="17"/>
  <c r="BK38" i="17" s="1"/>
  <c r="BD38" i="17"/>
  <c r="BG38" i="17" s="1"/>
  <c r="BJ38" i="17" s="1"/>
  <c r="BM38" i="17" s="1"/>
  <c r="BC38" i="17"/>
  <c r="BE38" i="17" s="1"/>
  <c r="AX38" i="17"/>
  <c r="BB38" i="17" s="1"/>
  <c r="AU38" i="17"/>
  <c r="AR38" i="17"/>
  <c r="AO38" i="17"/>
  <c r="AM38" i="17"/>
  <c r="AP38" i="17" s="1"/>
  <c r="AS38" i="17" s="1"/>
  <c r="AV38" i="17" s="1"/>
  <c r="AL38" i="17"/>
  <c r="AN38" i="17" s="1"/>
  <c r="AK38" i="17"/>
  <c r="AJ38" i="17" s="1"/>
  <c r="AH38" i="17"/>
  <c r="AG38" i="17"/>
  <c r="AF38" i="17"/>
  <c r="AE38" i="17"/>
  <c r="Y38" i="17"/>
  <c r="BQ37" i="17"/>
  <c r="BO37" i="17"/>
  <c r="BS37" i="17" s="1"/>
  <c r="BL37" i="17"/>
  <c r="BP37" i="17" s="1"/>
  <c r="BI37" i="17"/>
  <c r="BF37" i="17"/>
  <c r="BH37" i="17" s="1"/>
  <c r="BD37" i="17"/>
  <c r="BG37" i="17" s="1"/>
  <c r="BJ37" i="17" s="1"/>
  <c r="BM37" i="17" s="1"/>
  <c r="BC37" i="17"/>
  <c r="BE37" i="17" s="1"/>
  <c r="AX37" i="17"/>
  <c r="AU37" i="17"/>
  <c r="AR37" i="17"/>
  <c r="AP37" i="17"/>
  <c r="AS37" i="17" s="1"/>
  <c r="AV37" i="17" s="1"/>
  <c r="AO37" i="17"/>
  <c r="AM37" i="17"/>
  <c r="AL37" i="17"/>
  <c r="AN37" i="17" s="1"/>
  <c r="AK37" i="17"/>
  <c r="AJ37" i="17"/>
  <c r="AH37" i="17"/>
  <c r="AG37" i="17"/>
  <c r="AF37" i="17"/>
  <c r="AE37" i="17"/>
  <c r="Y37" i="17"/>
  <c r="BQ36" i="17"/>
  <c r="BO36" i="17"/>
  <c r="BL36" i="17"/>
  <c r="BN36" i="17" s="1"/>
  <c r="BI36" i="17"/>
  <c r="BG36" i="17"/>
  <c r="BJ36" i="17" s="1"/>
  <c r="BM36" i="17" s="1"/>
  <c r="BF36" i="17"/>
  <c r="BD36" i="17"/>
  <c r="BC36" i="17"/>
  <c r="AX36" i="17"/>
  <c r="AU36" i="17"/>
  <c r="AR36" i="17"/>
  <c r="AO36" i="17"/>
  <c r="AM36" i="17"/>
  <c r="AP36" i="17" s="1"/>
  <c r="AS36" i="17" s="1"/>
  <c r="AV36" i="17" s="1"/>
  <c r="AL36" i="17"/>
  <c r="AN36" i="17" s="1"/>
  <c r="AK36" i="17"/>
  <c r="AJ36" i="17" s="1"/>
  <c r="AH36" i="17"/>
  <c r="AG36" i="17"/>
  <c r="AF36" i="17"/>
  <c r="AE36" i="17"/>
  <c r="Y36" i="17"/>
  <c r="BP35" i="17"/>
  <c r="BO35" i="17"/>
  <c r="BS35" i="17" s="1"/>
  <c r="BL35" i="17"/>
  <c r="BI35" i="17"/>
  <c r="BF35" i="17"/>
  <c r="BD35" i="17"/>
  <c r="BG35" i="17" s="1"/>
  <c r="BJ35" i="17" s="1"/>
  <c r="BM35" i="17" s="1"/>
  <c r="BC35" i="17"/>
  <c r="BE35" i="17" s="1"/>
  <c r="AZ35" i="17"/>
  <c r="AX35" i="17"/>
  <c r="AU35" i="17"/>
  <c r="AR35" i="17"/>
  <c r="AP35" i="17"/>
  <c r="AS35" i="17" s="1"/>
  <c r="AV35" i="17" s="1"/>
  <c r="AO35" i="17"/>
  <c r="AM35" i="17"/>
  <c r="AL35" i="17"/>
  <c r="AK35" i="17"/>
  <c r="AJ35" i="17"/>
  <c r="AH35" i="17"/>
  <c r="AG35" i="17"/>
  <c r="AF35" i="17"/>
  <c r="AE35" i="17"/>
  <c r="Y35" i="17"/>
  <c r="BS34" i="17"/>
  <c r="BO34" i="17"/>
  <c r="BL34" i="17"/>
  <c r="BI34" i="17"/>
  <c r="BG34" i="17"/>
  <c r="BJ34" i="17" s="1"/>
  <c r="BM34" i="17" s="1"/>
  <c r="BF34" i="17"/>
  <c r="BH34" i="17" s="1"/>
  <c r="BD34" i="17"/>
  <c r="BC34" i="17"/>
  <c r="BE34" i="17" s="1"/>
  <c r="AX34" i="17"/>
  <c r="BB34" i="17" s="1"/>
  <c r="AU34" i="17"/>
  <c r="AR34" i="17"/>
  <c r="AO34" i="17"/>
  <c r="AM34" i="17"/>
  <c r="AP34" i="17" s="1"/>
  <c r="AS34" i="17" s="1"/>
  <c r="AV34" i="17" s="1"/>
  <c r="AL34" i="17"/>
  <c r="AN34" i="17" s="1"/>
  <c r="AK34" i="17"/>
  <c r="AJ34" i="17" s="1"/>
  <c r="AH34" i="17"/>
  <c r="AG34" i="17"/>
  <c r="AF34" i="17"/>
  <c r="AE34" i="17"/>
  <c r="Y34" i="17"/>
  <c r="BQ33" i="17"/>
  <c r="BO33" i="17"/>
  <c r="BS33" i="17" s="1"/>
  <c r="BL33" i="17"/>
  <c r="BI33" i="17"/>
  <c r="BF33" i="17"/>
  <c r="BH33" i="17" s="1"/>
  <c r="BE33" i="17"/>
  <c r="BD33" i="17"/>
  <c r="BG33" i="17" s="1"/>
  <c r="BJ33" i="17" s="1"/>
  <c r="BM33" i="17" s="1"/>
  <c r="BC33" i="17"/>
  <c r="AX33" i="17"/>
  <c r="AU33" i="17"/>
  <c r="AR33" i="17"/>
  <c r="AP33" i="17"/>
  <c r="AS33" i="17" s="1"/>
  <c r="AV33" i="17" s="1"/>
  <c r="AO33" i="17"/>
  <c r="AM33" i="17"/>
  <c r="AL33" i="17"/>
  <c r="AN33" i="17" s="1"/>
  <c r="AK33" i="17"/>
  <c r="AJ33" i="17" s="1"/>
  <c r="AH33" i="17"/>
  <c r="AG33" i="17"/>
  <c r="AF33" i="17"/>
  <c r="AE33" i="17"/>
  <c r="Y33" i="17"/>
  <c r="BP32" i="17"/>
  <c r="BO32" i="17"/>
  <c r="BQ32" i="17" s="1"/>
  <c r="BL32" i="17"/>
  <c r="BI32" i="17"/>
  <c r="BK32" i="17" s="1"/>
  <c r="BH32" i="17"/>
  <c r="BF32" i="17"/>
  <c r="BD32" i="17"/>
  <c r="BG32" i="17" s="1"/>
  <c r="BJ32" i="17" s="1"/>
  <c r="BM32" i="17" s="1"/>
  <c r="BC32" i="17"/>
  <c r="BE32" i="17" s="1"/>
  <c r="AZ32" i="17"/>
  <c r="AX32" i="17"/>
  <c r="BB32" i="17" s="1"/>
  <c r="AU32" i="17"/>
  <c r="AY32" i="17" s="1"/>
  <c r="AR32" i="17"/>
  <c r="AT32" i="17" s="1"/>
  <c r="AO32" i="17"/>
  <c r="AM32" i="17"/>
  <c r="AP32" i="17" s="1"/>
  <c r="AS32" i="17" s="1"/>
  <c r="AV32" i="17" s="1"/>
  <c r="AL32" i="17"/>
  <c r="AN32" i="17" s="1"/>
  <c r="AK32" i="17"/>
  <c r="AJ32" i="17" s="1"/>
  <c r="AH32" i="17"/>
  <c r="AG32" i="17"/>
  <c r="AF32" i="17"/>
  <c r="AE32" i="17"/>
  <c r="Y32" i="17"/>
  <c r="BO31" i="17"/>
  <c r="BQ31" i="17" s="1"/>
  <c r="BM31" i="17"/>
  <c r="BL31" i="17"/>
  <c r="BI31" i="17"/>
  <c r="BK31" i="17" s="1"/>
  <c r="BG31" i="17"/>
  <c r="BJ31" i="17" s="1"/>
  <c r="BF31" i="17"/>
  <c r="BD31" i="17"/>
  <c r="BC31" i="17"/>
  <c r="BH31" i="17" s="1"/>
  <c r="AX31" i="17"/>
  <c r="AU31" i="17"/>
  <c r="AR31" i="17"/>
  <c r="AT31" i="17" s="1"/>
  <c r="AO31" i="17"/>
  <c r="AM31" i="17"/>
  <c r="AP31" i="17" s="1"/>
  <c r="AS31" i="17" s="1"/>
  <c r="AV31" i="17" s="1"/>
  <c r="AL31" i="17"/>
  <c r="AN31" i="17" s="1"/>
  <c r="AK31" i="17"/>
  <c r="AJ31" i="17" s="1"/>
  <c r="AH31" i="17"/>
  <c r="AG31" i="17"/>
  <c r="AF31" i="17"/>
  <c r="AE31" i="17"/>
  <c r="Y31" i="17"/>
  <c r="BO30" i="17"/>
  <c r="BS30" i="17" s="1"/>
  <c r="BL30" i="17"/>
  <c r="BI30" i="17"/>
  <c r="BF30" i="17"/>
  <c r="BD30" i="17"/>
  <c r="BG30" i="17" s="1"/>
  <c r="BJ30" i="17" s="1"/>
  <c r="BM30" i="17" s="1"/>
  <c r="BC30" i="17"/>
  <c r="BE30" i="17" s="1"/>
  <c r="AZ30" i="17"/>
  <c r="AX30" i="17"/>
  <c r="AU30" i="17"/>
  <c r="AR30" i="17"/>
  <c r="AT30" i="17" s="1"/>
  <c r="AO30" i="17"/>
  <c r="AM30" i="17"/>
  <c r="AP30" i="17" s="1"/>
  <c r="AS30" i="17" s="1"/>
  <c r="AV30" i="17" s="1"/>
  <c r="AL30" i="17"/>
  <c r="AQ30" i="17" s="1"/>
  <c r="AK30" i="17"/>
  <c r="AJ30" i="17"/>
  <c r="AH30" i="17"/>
  <c r="AG30" i="17"/>
  <c r="AF30" i="17"/>
  <c r="AE30" i="17"/>
  <c r="Y30" i="17"/>
  <c r="BO29" i="17"/>
  <c r="BS29" i="17" s="1"/>
  <c r="BL29" i="17"/>
  <c r="BI29" i="17"/>
  <c r="BN29" i="17" s="1"/>
  <c r="BF29" i="17"/>
  <c r="BD29" i="17"/>
  <c r="BG29" i="17" s="1"/>
  <c r="BJ29" i="17" s="1"/>
  <c r="BM29" i="17" s="1"/>
  <c r="BC29" i="17"/>
  <c r="BE29" i="17" s="1"/>
  <c r="AX29" i="17"/>
  <c r="BB29" i="17" s="1"/>
  <c r="AU29" i="17"/>
  <c r="AR29" i="17"/>
  <c r="AQ29" i="17"/>
  <c r="AO29" i="17"/>
  <c r="AM29" i="17"/>
  <c r="AP29" i="17" s="1"/>
  <c r="AS29" i="17" s="1"/>
  <c r="AV29" i="17" s="1"/>
  <c r="AL29" i="17"/>
  <c r="AN29" i="17" s="1"/>
  <c r="AK29" i="17"/>
  <c r="AJ29" i="17" s="1"/>
  <c r="AH29" i="17"/>
  <c r="AG29" i="17"/>
  <c r="AF29" i="17"/>
  <c r="AE29" i="17"/>
  <c r="Y29" i="17"/>
  <c r="BO28" i="17"/>
  <c r="BL28" i="17"/>
  <c r="BI28" i="17"/>
  <c r="BF28" i="17"/>
  <c r="BH28" i="17" s="1"/>
  <c r="BE28" i="17"/>
  <c r="BD28" i="17"/>
  <c r="BG28" i="17" s="1"/>
  <c r="BJ28" i="17" s="1"/>
  <c r="BM28" i="17" s="1"/>
  <c r="BC28" i="17"/>
  <c r="BB28" i="17"/>
  <c r="AX28" i="17"/>
  <c r="AU28" i="17"/>
  <c r="AR28" i="17"/>
  <c r="AP28" i="17"/>
  <c r="AS28" i="17" s="1"/>
  <c r="AV28" i="17" s="1"/>
  <c r="AO28" i="17"/>
  <c r="AM28" i="17"/>
  <c r="AL28" i="17"/>
  <c r="AN28" i="17" s="1"/>
  <c r="AK28" i="17"/>
  <c r="AJ28" i="17"/>
  <c r="AH28" i="17"/>
  <c r="AG28" i="17"/>
  <c r="AF28" i="17"/>
  <c r="AE28" i="17"/>
  <c r="Y28" i="17"/>
  <c r="BO27" i="17"/>
  <c r="BL27" i="17"/>
  <c r="BI27" i="17"/>
  <c r="BK27" i="17" s="1"/>
  <c r="BF27" i="17"/>
  <c r="BD27" i="17"/>
  <c r="BG27" i="17" s="1"/>
  <c r="BJ27" i="17" s="1"/>
  <c r="BM27" i="17" s="1"/>
  <c r="BC27" i="17"/>
  <c r="AX27" i="17"/>
  <c r="BB27" i="17" s="1"/>
  <c r="AU27" i="17"/>
  <c r="AR27" i="17"/>
  <c r="AO27" i="17"/>
  <c r="AM27" i="17"/>
  <c r="AP27" i="17" s="1"/>
  <c r="AS27" i="17" s="1"/>
  <c r="AV27" i="17" s="1"/>
  <c r="AL27" i="17"/>
  <c r="AN27" i="17" s="1"/>
  <c r="AK27" i="17"/>
  <c r="AJ27" i="17" s="1"/>
  <c r="AH27" i="17"/>
  <c r="AG27" i="17"/>
  <c r="AF27" i="17"/>
  <c r="AE27" i="17"/>
  <c r="Y27" i="17"/>
  <c r="BO26" i="17"/>
  <c r="BN26" i="17"/>
  <c r="BL26" i="17"/>
  <c r="BI26" i="17"/>
  <c r="BF26" i="17"/>
  <c r="BD26" i="17"/>
  <c r="BG26" i="17" s="1"/>
  <c r="BJ26" i="17" s="1"/>
  <c r="BM26" i="17" s="1"/>
  <c r="BC26" i="17"/>
  <c r="BE26" i="17" s="1"/>
  <c r="AX26" i="17"/>
  <c r="AU26" i="17"/>
  <c r="AW26" i="17" s="1"/>
  <c r="AR26" i="17"/>
  <c r="AT26" i="17" s="1"/>
  <c r="AO26" i="17"/>
  <c r="AN26" i="17"/>
  <c r="AM26" i="17"/>
  <c r="AP26" i="17" s="1"/>
  <c r="AS26" i="17" s="1"/>
  <c r="AV26" i="17" s="1"/>
  <c r="AL26" i="17"/>
  <c r="AQ26" i="17" s="1"/>
  <c r="AK26" i="17"/>
  <c r="AJ26" i="17"/>
  <c r="AH26" i="17"/>
  <c r="AG26" i="17"/>
  <c r="AF26" i="17"/>
  <c r="AE26" i="17"/>
  <c r="Y26" i="17"/>
  <c r="BO25" i="17"/>
  <c r="BL25" i="17"/>
  <c r="BI25" i="17"/>
  <c r="BG25" i="17"/>
  <c r="BJ25" i="17" s="1"/>
  <c r="BM25" i="17" s="1"/>
  <c r="BF25" i="17"/>
  <c r="BD25" i="17"/>
  <c r="BC25" i="17"/>
  <c r="BE25" i="17" s="1"/>
  <c r="AY25" i="17"/>
  <c r="AX25" i="17"/>
  <c r="AU25" i="17"/>
  <c r="AW25" i="17" s="1"/>
  <c r="AR25" i="17"/>
  <c r="AO25" i="17"/>
  <c r="AM25" i="17"/>
  <c r="AP25" i="17" s="1"/>
  <c r="AS25" i="17" s="1"/>
  <c r="AV25" i="17" s="1"/>
  <c r="AL25" i="17"/>
  <c r="AN25" i="17" s="1"/>
  <c r="AK25" i="17"/>
  <c r="AJ25" i="17" s="1"/>
  <c r="AH25" i="17"/>
  <c r="AG25" i="17"/>
  <c r="AF25" i="17"/>
  <c r="AE25" i="17"/>
  <c r="Y25" i="17"/>
  <c r="BO24" i="17"/>
  <c r="BL24" i="17"/>
  <c r="BJ24" i="17"/>
  <c r="BM24" i="17" s="1"/>
  <c r="BI24" i="17"/>
  <c r="BF24" i="17"/>
  <c r="BH24" i="17" s="1"/>
  <c r="BD24" i="17"/>
  <c r="BG24" i="17" s="1"/>
  <c r="BC24" i="17"/>
  <c r="BE24" i="17" s="1"/>
  <c r="AX24" i="17"/>
  <c r="AY24" i="17" s="1"/>
  <c r="AU24" i="17"/>
  <c r="AR24" i="17"/>
  <c r="AP24" i="17"/>
  <c r="AS24" i="17" s="1"/>
  <c r="AV24" i="17" s="1"/>
  <c r="AO24" i="17"/>
  <c r="AM24" i="17"/>
  <c r="AL24" i="17"/>
  <c r="AN24" i="17" s="1"/>
  <c r="AK24" i="17"/>
  <c r="AJ24" i="17" s="1"/>
  <c r="AH24" i="17"/>
  <c r="AG24" i="17"/>
  <c r="AF24" i="17"/>
  <c r="AE24" i="17"/>
  <c r="Y24" i="17"/>
  <c r="BO23" i="17"/>
  <c r="BL23" i="17"/>
  <c r="BI23" i="17"/>
  <c r="BK23" i="17" s="1"/>
  <c r="BF23" i="17"/>
  <c r="BD23" i="17"/>
  <c r="BG23" i="17" s="1"/>
  <c r="BJ23" i="17" s="1"/>
  <c r="BM23" i="17" s="1"/>
  <c r="BC23" i="17"/>
  <c r="AZ23" i="17"/>
  <c r="AX23" i="17"/>
  <c r="BB23" i="17" s="1"/>
  <c r="AU23" i="17"/>
  <c r="AY23" i="17" s="1"/>
  <c r="AR23" i="17"/>
  <c r="AO23" i="17"/>
  <c r="AM23" i="17"/>
  <c r="AP23" i="17" s="1"/>
  <c r="AS23" i="17" s="1"/>
  <c r="AV23" i="17" s="1"/>
  <c r="AL23" i="17"/>
  <c r="AN23" i="17" s="1"/>
  <c r="AK23" i="17"/>
  <c r="AJ23" i="17" s="1"/>
  <c r="AH23" i="17"/>
  <c r="AG23" i="17"/>
  <c r="AF23" i="17"/>
  <c r="AE23" i="17"/>
  <c r="Y23" i="17"/>
  <c r="BS22" i="17"/>
  <c r="BP22" i="17"/>
  <c r="BO22" i="17"/>
  <c r="BQ22" i="17" s="1"/>
  <c r="BL22" i="17"/>
  <c r="BK22" i="17"/>
  <c r="BI22" i="17"/>
  <c r="BN22" i="17" s="1"/>
  <c r="BF22" i="17"/>
  <c r="BD22" i="17"/>
  <c r="BG22" i="17" s="1"/>
  <c r="BJ22" i="17" s="1"/>
  <c r="BM22" i="17" s="1"/>
  <c r="BC22" i="17"/>
  <c r="BE22" i="17" s="1"/>
  <c r="BB22" i="17"/>
  <c r="AX22" i="17"/>
  <c r="AZ22" i="17" s="1"/>
  <c r="AU22" i="17"/>
  <c r="AY22" i="17" s="1"/>
  <c r="AR22" i="17"/>
  <c r="AT22" i="17" s="1"/>
  <c r="AQ22" i="17"/>
  <c r="AO22" i="17"/>
  <c r="AN22" i="17"/>
  <c r="AM22" i="17"/>
  <c r="AP22" i="17" s="1"/>
  <c r="AS22" i="17" s="1"/>
  <c r="AV22" i="17" s="1"/>
  <c r="AL22" i="17"/>
  <c r="AK22" i="17"/>
  <c r="AJ22" i="17" s="1"/>
  <c r="AH22" i="17"/>
  <c r="AG22" i="17"/>
  <c r="AF22" i="17"/>
  <c r="AE22" i="17"/>
  <c r="Y22" i="17"/>
  <c r="BQ21" i="17"/>
  <c r="BO21" i="17"/>
  <c r="BL21" i="17"/>
  <c r="BN21" i="17" s="1"/>
  <c r="BI21" i="17"/>
  <c r="BG21" i="17"/>
  <c r="BJ21" i="17" s="1"/>
  <c r="BM21" i="17" s="1"/>
  <c r="BF21" i="17"/>
  <c r="BD21" i="17"/>
  <c r="BC21" i="17"/>
  <c r="BE21" i="17" s="1"/>
  <c r="AX21" i="17"/>
  <c r="AU21" i="17"/>
  <c r="AR21" i="17"/>
  <c r="AO21" i="17"/>
  <c r="AM21" i="17"/>
  <c r="AP21" i="17" s="1"/>
  <c r="AS21" i="17" s="1"/>
  <c r="AV21" i="17" s="1"/>
  <c r="AL21" i="17"/>
  <c r="AN21" i="17" s="1"/>
  <c r="AK21" i="17"/>
  <c r="AJ21" i="17" s="1"/>
  <c r="AH21" i="17"/>
  <c r="AG21" i="17"/>
  <c r="AF21" i="17"/>
  <c r="AE21" i="17"/>
  <c r="Y21" i="17"/>
  <c r="BQ20" i="17"/>
  <c r="BO20" i="17"/>
  <c r="BS20" i="17" s="1"/>
  <c r="BL20" i="17"/>
  <c r="BI20" i="17"/>
  <c r="BK20" i="17" s="1"/>
  <c r="BF20" i="17"/>
  <c r="BD20" i="17"/>
  <c r="BG20" i="17" s="1"/>
  <c r="BJ20" i="17" s="1"/>
  <c r="BM20" i="17" s="1"/>
  <c r="BC20" i="17"/>
  <c r="BE20" i="17" s="1"/>
  <c r="BB20" i="17"/>
  <c r="AZ20" i="17"/>
  <c r="AX20" i="17"/>
  <c r="AW20" i="17"/>
  <c r="AU20" i="17"/>
  <c r="AR20" i="17"/>
  <c r="AO20" i="17"/>
  <c r="AM20" i="17"/>
  <c r="AP20" i="17" s="1"/>
  <c r="AS20" i="17" s="1"/>
  <c r="AV20" i="17" s="1"/>
  <c r="AL20" i="17"/>
  <c r="AN20" i="17" s="1"/>
  <c r="AK20" i="17"/>
  <c r="AJ20" i="17" s="1"/>
  <c r="AH20" i="17"/>
  <c r="AG20" i="17"/>
  <c r="AF20" i="17"/>
  <c r="AE20" i="17"/>
  <c r="Y20" i="17"/>
  <c r="BP19" i="17"/>
  <c r="BO19" i="17"/>
  <c r="BS19" i="17" s="1"/>
  <c r="BL19" i="17"/>
  <c r="BK19" i="17"/>
  <c r="BI19" i="17"/>
  <c r="BF19" i="17"/>
  <c r="BD19" i="17"/>
  <c r="BG19" i="17" s="1"/>
  <c r="BJ19" i="17" s="1"/>
  <c r="BM19" i="17" s="1"/>
  <c r="BC19" i="17"/>
  <c r="BE19" i="17" s="1"/>
  <c r="AZ19" i="17"/>
  <c r="AX19" i="17"/>
  <c r="BB19" i="17" s="1"/>
  <c r="AU19" i="17"/>
  <c r="AY19" i="17" s="1"/>
  <c r="AR19" i="17"/>
  <c r="AO19" i="17"/>
  <c r="AQ19" i="17" s="1"/>
  <c r="AN19" i="17"/>
  <c r="AM19" i="17"/>
  <c r="AP19" i="17" s="1"/>
  <c r="AS19" i="17" s="1"/>
  <c r="AV19" i="17" s="1"/>
  <c r="AL19" i="17"/>
  <c r="AK19" i="17"/>
  <c r="AJ19" i="17"/>
  <c r="AH19" i="17"/>
  <c r="AG19" i="17"/>
  <c r="AF19" i="17"/>
  <c r="AE19" i="17"/>
  <c r="Y19" i="17"/>
  <c r="BS18" i="17"/>
  <c r="BO18" i="17"/>
  <c r="BL18" i="17"/>
  <c r="BI18" i="17"/>
  <c r="BF18" i="17"/>
  <c r="BD18" i="17"/>
  <c r="BG18" i="17" s="1"/>
  <c r="BJ18" i="17" s="1"/>
  <c r="BM18" i="17" s="1"/>
  <c r="BC18" i="17"/>
  <c r="BE18" i="17" s="1"/>
  <c r="AX18" i="17"/>
  <c r="BB18" i="17" s="1"/>
  <c r="AU18" i="17"/>
  <c r="AR18" i="17"/>
  <c r="AT18" i="17" s="1"/>
  <c r="AQ18" i="17"/>
  <c r="AO18" i="17"/>
  <c r="AM18" i="17"/>
  <c r="AP18" i="17" s="1"/>
  <c r="AS18" i="17" s="1"/>
  <c r="AV18" i="17" s="1"/>
  <c r="AL18" i="17"/>
  <c r="AN18" i="17" s="1"/>
  <c r="AK18" i="17"/>
  <c r="AJ18" i="17" s="1"/>
  <c r="AH18" i="17"/>
  <c r="AG18" i="17"/>
  <c r="AF18" i="17"/>
  <c r="AE18" i="17"/>
  <c r="Y18" i="17"/>
  <c r="BQ17" i="17"/>
  <c r="BO17" i="17"/>
  <c r="BS17" i="17" s="1"/>
  <c r="BL17" i="17"/>
  <c r="BI17" i="17"/>
  <c r="BF17" i="17"/>
  <c r="BH17" i="17" s="1"/>
  <c r="BE17" i="17"/>
  <c r="BD17" i="17"/>
  <c r="BG17" i="17" s="1"/>
  <c r="BJ17" i="17" s="1"/>
  <c r="BM17" i="17" s="1"/>
  <c r="BC17" i="17"/>
  <c r="BB17" i="17"/>
  <c r="AX17" i="17"/>
  <c r="AU17" i="17"/>
  <c r="AR17" i="17"/>
  <c r="AO17" i="17"/>
  <c r="AM17" i="17"/>
  <c r="AP17" i="17" s="1"/>
  <c r="AS17" i="17" s="1"/>
  <c r="AV17" i="17" s="1"/>
  <c r="AL17" i="17"/>
  <c r="AN17" i="17" s="1"/>
  <c r="AK17" i="17"/>
  <c r="AJ17" i="17"/>
  <c r="AH17" i="17"/>
  <c r="AG17" i="17"/>
  <c r="AF17" i="17"/>
  <c r="AE17" i="17"/>
  <c r="Y17" i="17"/>
  <c r="BO16" i="17"/>
  <c r="BL16" i="17"/>
  <c r="BI16" i="17"/>
  <c r="BK16" i="17" s="1"/>
  <c r="BF16" i="17"/>
  <c r="BH16" i="17" s="1"/>
  <c r="BD16" i="17"/>
  <c r="BG16" i="17" s="1"/>
  <c r="BJ16" i="17" s="1"/>
  <c r="BM16" i="17" s="1"/>
  <c r="BC16" i="17"/>
  <c r="BE16" i="17" s="1"/>
  <c r="AZ16" i="17"/>
  <c r="AX16" i="17"/>
  <c r="BB16" i="17" s="1"/>
  <c r="AU16" i="17"/>
  <c r="AW16" i="17" s="1"/>
  <c r="AS16" i="17"/>
  <c r="AV16" i="17" s="1"/>
  <c r="AR16" i="17"/>
  <c r="AO16" i="17"/>
  <c r="AM16" i="17"/>
  <c r="AP16" i="17" s="1"/>
  <c r="AL16" i="17"/>
  <c r="AN16" i="17" s="1"/>
  <c r="AK16" i="17"/>
  <c r="AJ16" i="17" s="1"/>
  <c r="AH16" i="17"/>
  <c r="AG16" i="17"/>
  <c r="AF16" i="17"/>
  <c r="AE16" i="17"/>
  <c r="Y16" i="17"/>
  <c r="BO15" i="17"/>
  <c r="BQ15" i="17" s="1"/>
  <c r="BN15" i="17"/>
  <c r="BL15" i="17"/>
  <c r="BI15" i="17"/>
  <c r="BF15" i="17"/>
  <c r="BH15" i="17" s="1"/>
  <c r="BD15" i="17"/>
  <c r="BG15" i="17" s="1"/>
  <c r="BJ15" i="17" s="1"/>
  <c r="BM15" i="17" s="1"/>
  <c r="BC15" i="17"/>
  <c r="BE15" i="17" s="1"/>
  <c r="AZ15" i="17"/>
  <c r="AX15" i="17"/>
  <c r="BB15" i="17" s="1"/>
  <c r="AU15" i="17"/>
  <c r="AW15" i="17" s="1"/>
  <c r="AR15" i="17"/>
  <c r="AO15" i="17"/>
  <c r="AM15" i="17"/>
  <c r="AP15" i="17" s="1"/>
  <c r="AS15" i="17" s="1"/>
  <c r="AV15" i="17" s="1"/>
  <c r="AL15" i="17"/>
  <c r="AN15" i="17" s="1"/>
  <c r="AK15" i="17"/>
  <c r="AJ15" i="17"/>
  <c r="AH15" i="17"/>
  <c r="AG15" i="17"/>
  <c r="AF15" i="17"/>
  <c r="AE15" i="17"/>
  <c r="Y15" i="17"/>
  <c r="BO14" i="17"/>
  <c r="BL14" i="17"/>
  <c r="BI14" i="17"/>
  <c r="BG14" i="17"/>
  <c r="BJ14" i="17" s="1"/>
  <c r="BM14" i="17" s="1"/>
  <c r="BF14" i="17"/>
  <c r="BD14" i="17"/>
  <c r="BC14" i="17"/>
  <c r="BE14" i="17" s="1"/>
  <c r="AX14" i="17"/>
  <c r="AZ14" i="17" s="1"/>
  <c r="AU14" i="17"/>
  <c r="AT14" i="17"/>
  <c r="AR14" i="17"/>
  <c r="AW14" i="17" s="1"/>
  <c r="AP14" i="17"/>
  <c r="AS14" i="17" s="1"/>
  <c r="AV14" i="17" s="1"/>
  <c r="AO14" i="17"/>
  <c r="AQ14" i="17" s="1"/>
  <c r="AM14" i="17"/>
  <c r="AL14" i="17"/>
  <c r="AN14" i="17" s="1"/>
  <c r="AK14" i="17"/>
  <c r="AJ14" i="17" s="1"/>
  <c r="AH14" i="17"/>
  <c r="AG14" i="17"/>
  <c r="AF14" i="17"/>
  <c r="AE14" i="17"/>
  <c r="Y14" i="17"/>
  <c r="BO13" i="17"/>
  <c r="BS13" i="17" s="1"/>
  <c r="BL13" i="17"/>
  <c r="BP13" i="17" s="1"/>
  <c r="BJ13" i="17"/>
  <c r="BM13" i="17" s="1"/>
  <c r="BI13" i="17"/>
  <c r="BH13" i="17"/>
  <c r="BF13" i="17"/>
  <c r="BE13" i="17"/>
  <c r="BD13" i="17"/>
  <c r="BG13" i="17" s="1"/>
  <c r="BC13" i="17"/>
  <c r="AZ13" i="17"/>
  <c r="AX13" i="17"/>
  <c r="AU13" i="17"/>
  <c r="AR13" i="17"/>
  <c r="AT13" i="17" s="1"/>
  <c r="AP13" i="17"/>
  <c r="AS13" i="17" s="1"/>
  <c r="AV13" i="17" s="1"/>
  <c r="AO13" i="17"/>
  <c r="AM13" i="17"/>
  <c r="AL13" i="17"/>
  <c r="AN13" i="17" s="1"/>
  <c r="AK13" i="17"/>
  <c r="AJ13" i="17" s="1"/>
  <c r="AH13" i="17"/>
  <c r="AG13" i="17"/>
  <c r="AF13" i="17"/>
  <c r="AE13" i="17"/>
  <c r="Y13" i="17"/>
  <c r="BO12" i="17"/>
  <c r="BS12" i="17" s="1"/>
  <c r="BL12" i="17"/>
  <c r="BI12" i="17"/>
  <c r="BK12" i="17" s="1"/>
  <c r="BF12" i="17"/>
  <c r="BD12" i="17"/>
  <c r="BG12" i="17" s="1"/>
  <c r="BJ12" i="17" s="1"/>
  <c r="BM12" i="17" s="1"/>
  <c r="BC12" i="17"/>
  <c r="BE12" i="17" s="1"/>
  <c r="AX12" i="17"/>
  <c r="AU12" i="17"/>
  <c r="AY12" i="17" s="1"/>
  <c r="AS12" i="17"/>
  <c r="AV12" i="17" s="1"/>
  <c r="AR12" i="17"/>
  <c r="AT12" i="17" s="1"/>
  <c r="AO12" i="17"/>
  <c r="AQ12" i="17" s="1"/>
  <c r="AM12" i="17"/>
  <c r="AP12" i="17" s="1"/>
  <c r="AL12" i="17"/>
  <c r="AN12" i="17" s="1"/>
  <c r="AK12" i="17"/>
  <c r="AJ12" i="17"/>
  <c r="AH12" i="17"/>
  <c r="AG12" i="17"/>
  <c r="AF12" i="17"/>
  <c r="AE12" i="17"/>
  <c r="Y12" i="17"/>
  <c r="BQ11" i="17"/>
  <c r="BO11" i="17"/>
  <c r="BL11" i="17"/>
  <c r="BI11" i="17"/>
  <c r="BK11" i="17" s="1"/>
  <c r="BG11" i="17"/>
  <c r="BJ11" i="17" s="1"/>
  <c r="BM11" i="17" s="1"/>
  <c r="BF11" i="17"/>
  <c r="BD11" i="17"/>
  <c r="BC11" i="17"/>
  <c r="BE11" i="17" s="1"/>
  <c r="AY11" i="17"/>
  <c r="AX11" i="17"/>
  <c r="AZ11" i="17" s="1"/>
  <c r="AU11" i="17"/>
  <c r="AW11" i="17" s="1"/>
  <c r="AT11" i="17"/>
  <c r="AR11" i="17"/>
  <c r="AO11" i="17"/>
  <c r="AM11" i="17"/>
  <c r="AP11" i="17" s="1"/>
  <c r="AS11" i="17" s="1"/>
  <c r="AV11" i="17" s="1"/>
  <c r="AL11" i="17"/>
  <c r="AN11" i="17" s="1"/>
  <c r="AK11" i="17"/>
  <c r="AJ11" i="17" s="1"/>
  <c r="AH11" i="17"/>
  <c r="AG11" i="17"/>
  <c r="AF11" i="17"/>
  <c r="AE11" i="17"/>
  <c r="Y11" i="17"/>
  <c r="BQ10" i="17"/>
  <c r="BO10" i="17"/>
  <c r="BS10" i="17" s="1"/>
  <c r="BL10" i="17"/>
  <c r="BI10" i="17"/>
  <c r="BK10" i="17" s="1"/>
  <c r="BF10" i="17"/>
  <c r="BD10" i="17"/>
  <c r="BG10" i="17" s="1"/>
  <c r="BJ10" i="17" s="1"/>
  <c r="BM10" i="17" s="1"/>
  <c r="BC10" i="17"/>
  <c r="AZ10" i="17"/>
  <c r="AX10" i="17"/>
  <c r="AU10" i="17"/>
  <c r="AR10" i="17"/>
  <c r="AT10" i="17" s="1"/>
  <c r="AO10" i="17"/>
  <c r="AM10" i="17"/>
  <c r="AP10" i="17" s="1"/>
  <c r="AS10" i="17" s="1"/>
  <c r="AV10" i="17" s="1"/>
  <c r="AL10" i="17"/>
  <c r="AN10" i="17" s="1"/>
  <c r="AJ10" i="17"/>
  <c r="AH10" i="17"/>
  <c r="AG10" i="17"/>
  <c r="AF10" i="17"/>
  <c r="AE10" i="17"/>
  <c r="Y10" i="17"/>
  <c r="D1" i="17"/>
  <c r="AK10" i="15"/>
  <c r="AJ10" i="15" s="1"/>
  <c r="T45" i="15"/>
  <c r="BQ40" i="15"/>
  <c r="BO40" i="15"/>
  <c r="BP40" i="15" s="1"/>
  <c r="BL40" i="15"/>
  <c r="BI40" i="15"/>
  <c r="BF40" i="15"/>
  <c r="BH40" i="15" s="1"/>
  <c r="BE40" i="15"/>
  <c r="BD40" i="15"/>
  <c r="BG40" i="15" s="1"/>
  <c r="BJ40" i="15" s="1"/>
  <c r="BM40" i="15" s="1"/>
  <c r="BC40" i="15"/>
  <c r="AX40" i="15"/>
  <c r="AZ40" i="15" s="1"/>
  <c r="AU40" i="15"/>
  <c r="AW40" i="15" s="1"/>
  <c r="AR40" i="15"/>
  <c r="AO40" i="15"/>
  <c r="AM40" i="15"/>
  <c r="AP40" i="15" s="1"/>
  <c r="AS40" i="15" s="1"/>
  <c r="AV40" i="15" s="1"/>
  <c r="AL40" i="15"/>
  <c r="AN40" i="15" s="1"/>
  <c r="AK40" i="15"/>
  <c r="AJ40" i="15" s="1"/>
  <c r="AH40" i="15"/>
  <c r="AG40" i="15"/>
  <c r="AF40" i="15"/>
  <c r="AE40" i="15"/>
  <c r="Y40" i="15"/>
  <c r="BO39" i="15"/>
  <c r="BL39" i="15"/>
  <c r="BI39" i="15"/>
  <c r="BG39" i="15"/>
  <c r="BJ39" i="15" s="1"/>
  <c r="BM39" i="15" s="1"/>
  <c r="BF39" i="15"/>
  <c r="BD39" i="15"/>
  <c r="BC39" i="15"/>
  <c r="AZ39" i="15"/>
  <c r="AX39" i="15"/>
  <c r="BB39" i="15" s="1"/>
  <c r="AU39" i="15"/>
  <c r="AR39" i="15"/>
  <c r="AQ39" i="15"/>
  <c r="AO39" i="15"/>
  <c r="AM39" i="15"/>
  <c r="AP39" i="15" s="1"/>
  <c r="AS39" i="15" s="1"/>
  <c r="AV39" i="15" s="1"/>
  <c r="AL39" i="15"/>
  <c r="AN39" i="15" s="1"/>
  <c r="AK39" i="15"/>
  <c r="AJ39" i="15" s="1"/>
  <c r="AH39" i="15"/>
  <c r="AG39" i="15"/>
  <c r="AF39" i="15"/>
  <c r="AE39" i="15"/>
  <c r="Y39" i="15"/>
  <c r="BO38" i="15"/>
  <c r="BQ38" i="15" s="1"/>
  <c r="BN38" i="15"/>
  <c r="BL38" i="15"/>
  <c r="BI38" i="15"/>
  <c r="BG38" i="15"/>
  <c r="BJ38" i="15" s="1"/>
  <c r="BM38" i="15" s="1"/>
  <c r="BF38" i="15"/>
  <c r="BD38" i="15"/>
  <c r="BC38" i="15"/>
  <c r="BE38" i="15" s="1"/>
  <c r="AX38" i="15"/>
  <c r="AU38" i="15"/>
  <c r="AR38" i="15"/>
  <c r="AT38" i="15" s="1"/>
  <c r="AP38" i="15"/>
  <c r="AS38" i="15" s="1"/>
  <c r="AV38" i="15" s="1"/>
  <c r="AO38" i="15"/>
  <c r="AM38" i="15"/>
  <c r="AL38" i="15"/>
  <c r="AK38" i="15"/>
  <c r="AJ38" i="15" s="1"/>
  <c r="AH38" i="15"/>
  <c r="AG38" i="15"/>
  <c r="AF38" i="15"/>
  <c r="AE38" i="15"/>
  <c r="Y38" i="15"/>
  <c r="BO37" i="15"/>
  <c r="BM37" i="15"/>
  <c r="BL37" i="15"/>
  <c r="BI37" i="15"/>
  <c r="BF37" i="15"/>
  <c r="BH37" i="15" s="1"/>
  <c r="BD37" i="15"/>
  <c r="BG37" i="15" s="1"/>
  <c r="BJ37" i="15" s="1"/>
  <c r="BC37" i="15"/>
  <c r="BE37" i="15" s="1"/>
  <c r="AX37" i="15"/>
  <c r="AZ37" i="15" s="1"/>
  <c r="AU37" i="15"/>
  <c r="AW37" i="15" s="1"/>
  <c r="AS37" i="15"/>
  <c r="AV37" i="15" s="1"/>
  <c r="AR37" i="15"/>
  <c r="AO37" i="15"/>
  <c r="AM37" i="15"/>
  <c r="AP37" i="15" s="1"/>
  <c r="AL37" i="15"/>
  <c r="AN37" i="15" s="1"/>
  <c r="AK37" i="15"/>
  <c r="AJ37" i="15" s="1"/>
  <c r="AH37" i="15"/>
  <c r="AG37" i="15"/>
  <c r="AF37" i="15"/>
  <c r="AE37" i="15"/>
  <c r="Y37" i="15"/>
  <c r="BQ36" i="15"/>
  <c r="BP36" i="15"/>
  <c r="BO36" i="15"/>
  <c r="BS36" i="15" s="1"/>
  <c r="BL36" i="15"/>
  <c r="BI36" i="15"/>
  <c r="BK36" i="15" s="1"/>
  <c r="BF36" i="15"/>
  <c r="BD36" i="15"/>
  <c r="BG36" i="15" s="1"/>
  <c r="BJ36" i="15" s="1"/>
  <c r="BM36" i="15" s="1"/>
  <c r="BC36" i="15"/>
  <c r="BH36" i="15" s="1"/>
  <c r="AX36" i="15"/>
  <c r="AV36" i="15"/>
  <c r="AU36" i="15"/>
  <c r="AR36" i="15"/>
  <c r="AP36" i="15"/>
  <c r="AS36" i="15" s="1"/>
  <c r="AO36" i="15"/>
  <c r="AM36" i="15"/>
  <c r="AL36" i="15"/>
  <c r="AN36" i="15" s="1"/>
  <c r="AK36" i="15"/>
  <c r="AJ36" i="15" s="1"/>
  <c r="AH36" i="15"/>
  <c r="AG36" i="15"/>
  <c r="AF36" i="15"/>
  <c r="AE36" i="15"/>
  <c r="Y36" i="15"/>
  <c r="BO35" i="15"/>
  <c r="BS35" i="15" s="1"/>
  <c r="BL35" i="15"/>
  <c r="BK35" i="15"/>
  <c r="BI35" i="15"/>
  <c r="BG35" i="15"/>
  <c r="BJ35" i="15" s="1"/>
  <c r="BM35" i="15" s="1"/>
  <c r="BF35" i="15"/>
  <c r="BD35" i="15"/>
  <c r="BC35" i="15"/>
  <c r="BE35" i="15" s="1"/>
  <c r="AZ35" i="15"/>
  <c r="AX35" i="15"/>
  <c r="BB35" i="15" s="1"/>
  <c r="AU35" i="15"/>
  <c r="AR35" i="15"/>
  <c r="AT35" i="15" s="1"/>
  <c r="AQ35" i="15"/>
  <c r="AO35" i="15"/>
  <c r="AM35" i="15"/>
  <c r="AP35" i="15" s="1"/>
  <c r="AS35" i="15" s="1"/>
  <c r="AV35" i="15" s="1"/>
  <c r="AL35" i="15"/>
  <c r="AN35" i="15" s="1"/>
  <c r="AK35" i="15"/>
  <c r="AJ35" i="15"/>
  <c r="AH35" i="15"/>
  <c r="AG35" i="15"/>
  <c r="AF35" i="15"/>
  <c r="AE35" i="15"/>
  <c r="Y35" i="15"/>
  <c r="BS34" i="15"/>
  <c r="BO34" i="15"/>
  <c r="BL34" i="15"/>
  <c r="BI34" i="15"/>
  <c r="BF34" i="15"/>
  <c r="BD34" i="15"/>
  <c r="BG34" i="15" s="1"/>
  <c r="BJ34" i="15" s="1"/>
  <c r="BM34" i="15" s="1"/>
  <c r="BC34" i="15"/>
  <c r="BE34" i="15" s="1"/>
  <c r="AX34" i="15"/>
  <c r="AU34" i="15"/>
  <c r="AR34" i="15"/>
  <c r="AO34" i="15"/>
  <c r="AT34" i="15" s="1"/>
  <c r="AM34" i="15"/>
  <c r="AP34" i="15" s="1"/>
  <c r="AS34" i="15" s="1"/>
  <c r="AV34" i="15" s="1"/>
  <c r="AL34" i="15"/>
  <c r="AN34" i="15" s="1"/>
  <c r="AK34" i="15"/>
  <c r="AJ34" i="15"/>
  <c r="AH34" i="15"/>
  <c r="AG34" i="15"/>
  <c r="AF34" i="15"/>
  <c r="AE34" i="15"/>
  <c r="Y34" i="15"/>
  <c r="BO33" i="15"/>
  <c r="BL33" i="15"/>
  <c r="BJ33" i="15"/>
  <c r="BM33" i="15" s="1"/>
  <c r="BI33" i="15"/>
  <c r="BG33" i="15"/>
  <c r="BF33" i="15"/>
  <c r="BH33" i="15" s="1"/>
  <c r="BE33" i="15"/>
  <c r="BD33" i="15"/>
  <c r="BC33" i="15"/>
  <c r="AX33" i="15"/>
  <c r="BB33" i="15" s="1"/>
  <c r="AU33" i="15"/>
  <c r="AR33" i="15"/>
  <c r="AO33" i="15"/>
  <c r="AQ33" i="15" s="1"/>
  <c r="AM33" i="15"/>
  <c r="AP33" i="15" s="1"/>
  <c r="AS33" i="15" s="1"/>
  <c r="AV33" i="15" s="1"/>
  <c r="AL33" i="15"/>
  <c r="AN33" i="15" s="1"/>
  <c r="AK33" i="15"/>
  <c r="AJ33" i="15" s="1"/>
  <c r="AH33" i="15"/>
  <c r="AG33" i="15"/>
  <c r="AF33" i="15"/>
  <c r="AE33" i="15"/>
  <c r="Y33" i="15"/>
  <c r="BQ32" i="15"/>
  <c r="BO32" i="15"/>
  <c r="BS32" i="15" s="1"/>
  <c r="BL32" i="15"/>
  <c r="BI32" i="15"/>
  <c r="BF32" i="15"/>
  <c r="BD32" i="15"/>
  <c r="BG32" i="15" s="1"/>
  <c r="BJ32" i="15" s="1"/>
  <c r="BM32" i="15" s="1"/>
  <c r="BC32" i="15"/>
  <c r="BE32" i="15" s="1"/>
  <c r="BB32" i="15"/>
  <c r="AZ32" i="15"/>
  <c r="AX32" i="15"/>
  <c r="AU32" i="15"/>
  <c r="AR32" i="15"/>
  <c r="AT32" i="15" s="1"/>
  <c r="AO32" i="15"/>
  <c r="AM32" i="15"/>
  <c r="AP32" i="15" s="1"/>
  <c r="AS32" i="15" s="1"/>
  <c r="AV32" i="15" s="1"/>
  <c r="AL32" i="15"/>
  <c r="AN32" i="15" s="1"/>
  <c r="AK32" i="15"/>
  <c r="AJ32" i="15"/>
  <c r="AH32" i="15"/>
  <c r="AG32" i="15"/>
  <c r="AF32" i="15"/>
  <c r="AE32" i="15"/>
  <c r="Y32" i="15"/>
  <c r="BP31" i="15"/>
  <c r="BO31" i="15"/>
  <c r="BS31" i="15" s="1"/>
  <c r="BL31" i="15"/>
  <c r="BI31" i="15"/>
  <c r="BF31" i="15"/>
  <c r="BD31" i="15"/>
  <c r="BG31" i="15" s="1"/>
  <c r="BJ31" i="15" s="1"/>
  <c r="BM31" i="15" s="1"/>
  <c r="BC31" i="15"/>
  <c r="BE31" i="15" s="1"/>
  <c r="AX31" i="15"/>
  <c r="AU31" i="15"/>
  <c r="AR31" i="15"/>
  <c r="AT31" i="15" s="1"/>
  <c r="AO31" i="15"/>
  <c r="AM31" i="15"/>
  <c r="AP31" i="15" s="1"/>
  <c r="AS31" i="15" s="1"/>
  <c r="AV31" i="15" s="1"/>
  <c r="AL31" i="15"/>
  <c r="AQ31" i="15" s="1"/>
  <c r="AK31" i="15"/>
  <c r="AJ31" i="15" s="1"/>
  <c r="AH31" i="15"/>
  <c r="AG31" i="15"/>
  <c r="AF31" i="15"/>
  <c r="AE31" i="15"/>
  <c r="Y31" i="15"/>
  <c r="BO30" i="15"/>
  <c r="BP30" i="15" s="1"/>
  <c r="BL30" i="15"/>
  <c r="BI30" i="15"/>
  <c r="BG30" i="15"/>
  <c r="BJ30" i="15" s="1"/>
  <c r="BM30" i="15" s="1"/>
  <c r="BF30" i="15"/>
  <c r="BD30" i="15"/>
  <c r="BC30" i="15"/>
  <c r="BE30" i="15" s="1"/>
  <c r="AY30" i="15"/>
  <c r="AX30" i="15"/>
  <c r="AZ30" i="15" s="1"/>
  <c r="AU30" i="15"/>
  <c r="AW30" i="15" s="1"/>
  <c r="AT30" i="15"/>
  <c r="AR30" i="15"/>
  <c r="AP30" i="15"/>
  <c r="AS30" i="15" s="1"/>
  <c r="AV30" i="15" s="1"/>
  <c r="AO30" i="15"/>
  <c r="AQ30" i="15" s="1"/>
  <c r="AM30" i="15"/>
  <c r="AL30" i="15"/>
  <c r="AN30" i="15" s="1"/>
  <c r="AK30" i="15"/>
  <c r="AJ30" i="15" s="1"/>
  <c r="AH30" i="15"/>
  <c r="AG30" i="15"/>
  <c r="AF30" i="15"/>
  <c r="AE30" i="15"/>
  <c r="Y30" i="15"/>
  <c r="BQ29" i="15"/>
  <c r="BO29" i="15"/>
  <c r="BS29" i="15" s="1"/>
  <c r="BL29" i="15"/>
  <c r="BP29" i="15" s="1"/>
  <c r="BJ29" i="15"/>
  <c r="BM29" i="15" s="1"/>
  <c r="BI29" i="15"/>
  <c r="BF29" i="15"/>
  <c r="BH29" i="15" s="1"/>
  <c r="BE29" i="15"/>
  <c r="BD29" i="15"/>
  <c r="BG29" i="15" s="1"/>
  <c r="BC29" i="15"/>
  <c r="AX29" i="15"/>
  <c r="AU29" i="15"/>
  <c r="AR29" i="15"/>
  <c r="AP29" i="15"/>
  <c r="AS29" i="15" s="1"/>
  <c r="AV29" i="15" s="1"/>
  <c r="AO29" i="15"/>
  <c r="AM29" i="15"/>
  <c r="AL29" i="15"/>
  <c r="AN29" i="15" s="1"/>
  <c r="AK29" i="15"/>
  <c r="AJ29" i="15" s="1"/>
  <c r="AH29" i="15"/>
  <c r="AG29" i="15"/>
  <c r="AF29" i="15"/>
  <c r="AE29" i="15"/>
  <c r="Y29" i="15"/>
  <c r="BQ28" i="15"/>
  <c r="BO28" i="15"/>
  <c r="BS28" i="15" s="1"/>
  <c r="BL28" i="15"/>
  <c r="BI28" i="15"/>
  <c r="BK28" i="15" s="1"/>
  <c r="BF28" i="15"/>
  <c r="BD28" i="15"/>
  <c r="BG28" i="15" s="1"/>
  <c r="BJ28" i="15" s="1"/>
  <c r="BM28" i="15" s="1"/>
  <c r="BC28" i="15"/>
  <c r="AX28" i="15"/>
  <c r="AU28" i="15"/>
  <c r="AS28" i="15"/>
  <c r="AV28" i="15" s="1"/>
  <c r="AR28" i="15"/>
  <c r="AQ28" i="15"/>
  <c r="AO28" i="15"/>
  <c r="AN28" i="15"/>
  <c r="AM28" i="15"/>
  <c r="AP28" i="15" s="1"/>
  <c r="AL28" i="15"/>
  <c r="AK28" i="15"/>
  <c r="AJ28" i="15"/>
  <c r="AH28" i="15"/>
  <c r="AG28" i="15"/>
  <c r="AF28" i="15"/>
  <c r="AE28" i="15"/>
  <c r="Y28" i="15"/>
  <c r="BS27" i="15"/>
  <c r="BO27" i="15"/>
  <c r="BQ27" i="15" s="1"/>
  <c r="BN27" i="15"/>
  <c r="BL27" i="15"/>
  <c r="BI27" i="15"/>
  <c r="BF27" i="15"/>
  <c r="BK27" i="15" s="1"/>
  <c r="BD27" i="15"/>
  <c r="BG27" i="15" s="1"/>
  <c r="BJ27" i="15" s="1"/>
  <c r="BM27" i="15" s="1"/>
  <c r="BC27" i="15"/>
  <c r="BE27" i="15" s="1"/>
  <c r="AX27" i="15"/>
  <c r="BB27" i="15" s="1"/>
  <c r="AU27" i="15"/>
  <c r="AT27" i="15"/>
  <c r="AR27" i="15"/>
  <c r="AQ27" i="15"/>
  <c r="AO27" i="15"/>
  <c r="AN27" i="15"/>
  <c r="AM27" i="15"/>
  <c r="AP27" i="15" s="1"/>
  <c r="AS27" i="15" s="1"/>
  <c r="AV27" i="15" s="1"/>
  <c r="AL27" i="15"/>
  <c r="AK27" i="15"/>
  <c r="AJ27" i="15"/>
  <c r="AH27" i="15"/>
  <c r="AG27" i="15"/>
  <c r="AF27" i="15"/>
  <c r="AE27" i="15"/>
  <c r="Y27" i="15"/>
  <c r="BQ26" i="15"/>
  <c r="BO26" i="15"/>
  <c r="BL26" i="15"/>
  <c r="BI26" i="15"/>
  <c r="BN26" i="15" s="1"/>
  <c r="BF26" i="15"/>
  <c r="BD26" i="15"/>
  <c r="BG26" i="15" s="1"/>
  <c r="BJ26" i="15" s="1"/>
  <c r="BM26" i="15" s="1"/>
  <c r="BC26" i="15"/>
  <c r="BE26" i="15" s="1"/>
  <c r="AX26" i="15"/>
  <c r="AU26" i="15"/>
  <c r="AW26" i="15" s="1"/>
  <c r="AR26" i="15"/>
  <c r="AO26" i="15"/>
  <c r="AM26" i="15"/>
  <c r="AP26" i="15" s="1"/>
  <c r="AS26" i="15" s="1"/>
  <c r="AV26" i="15" s="1"/>
  <c r="AL26" i="15"/>
  <c r="AN26" i="15" s="1"/>
  <c r="AK26" i="15"/>
  <c r="AJ26" i="15" s="1"/>
  <c r="AH26" i="15"/>
  <c r="AG26" i="15"/>
  <c r="AF26" i="15"/>
  <c r="AE26" i="15"/>
  <c r="Y26" i="15"/>
  <c r="BQ25" i="15"/>
  <c r="BP25" i="15"/>
  <c r="BO25" i="15"/>
  <c r="BS25" i="15" s="1"/>
  <c r="BL25" i="15"/>
  <c r="BI25" i="15"/>
  <c r="BK25" i="15" s="1"/>
  <c r="BH25" i="15"/>
  <c r="BF25" i="15"/>
  <c r="BE25" i="15"/>
  <c r="BD25" i="15"/>
  <c r="BG25" i="15" s="1"/>
  <c r="BJ25" i="15" s="1"/>
  <c r="BM25" i="15" s="1"/>
  <c r="BC25" i="15"/>
  <c r="AX25" i="15"/>
  <c r="AU25" i="15"/>
  <c r="AY25" i="15" s="1"/>
  <c r="AR25" i="15"/>
  <c r="AO25" i="15"/>
  <c r="AM25" i="15"/>
  <c r="AP25" i="15" s="1"/>
  <c r="AS25" i="15" s="1"/>
  <c r="AV25" i="15" s="1"/>
  <c r="AL25" i="15"/>
  <c r="AN25" i="15" s="1"/>
  <c r="AK25" i="15"/>
  <c r="AJ25" i="15" s="1"/>
  <c r="AH25" i="15"/>
  <c r="AG25" i="15"/>
  <c r="AF25" i="15"/>
  <c r="AE25" i="15"/>
  <c r="Y25" i="15"/>
  <c r="BS24" i="15"/>
  <c r="BO24" i="15"/>
  <c r="BQ24" i="15" s="1"/>
  <c r="BL24" i="15"/>
  <c r="BI24" i="15"/>
  <c r="BK24" i="15" s="1"/>
  <c r="BG24" i="15"/>
  <c r="BJ24" i="15" s="1"/>
  <c r="BM24" i="15" s="1"/>
  <c r="BF24" i="15"/>
  <c r="BD24" i="15"/>
  <c r="BC24" i="15"/>
  <c r="BE24" i="15" s="1"/>
  <c r="AZ24" i="15"/>
  <c r="AX24" i="15"/>
  <c r="BB24" i="15" s="1"/>
  <c r="AU24" i="15"/>
  <c r="AR24" i="15"/>
  <c r="AT24" i="15" s="1"/>
  <c r="AO24" i="15"/>
  <c r="AM24" i="15"/>
  <c r="AP24" i="15" s="1"/>
  <c r="AS24" i="15" s="1"/>
  <c r="AV24" i="15" s="1"/>
  <c r="AL24" i="15"/>
  <c r="AK24" i="15"/>
  <c r="AJ24" i="15"/>
  <c r="AH24" i="15"/>
  <c r="AG24" i="15"/>
  <c r="AF24" i="15"/>
  <c r="AE24" i="15"/>
  <c r="Y24" i="15"/>
  <c r="BS23" i="15"/>
  <c r="BO23" i="15"/>
  <c r="BL23" i="15"/>
  <c r="BN23" i="15" s="1"/>
  <c r="BI23" i="15"/>
  <c r="BF23" i="15"/>
  <c r="BD23" i="15"/>
  <c r="BG23" i="15" s="1"/>
  <c r="BJ23" i="15" s="1"/>
  <c r="BM23" i="15" s="1"/>
  <c r="BC23" i="15"/>
  <c r="BE23" i="15" s="1"/>
  <c r="AX23" i="15"/>
  <c r="AU23" i="15"/>
  <c r="AR23" i="15"/>
  <c r="AP23" i="15"/>
  <c r="AS23" i="15" s="1"/>
  <c r="AV23" i="15" s="1"/>
  <c r="AO23" i="15"/>
  <c r="AT23" i="15" s="1"/>
  <c r="AM23" i="15"/>
  <c r="AL23" i="15"/>
  <c r="AN23" i="15" s="1"/>
  <c r="AK23" i="15"/>
  <c r="AJ23" i="15" s="1"/>
  <c r="AH23" i="15"/>
  <c r="AG23" i="15"/>
  <c r="AF23" i="15"/>
  <c r="AE23" i="15"/>
  <c r="Y23" i="15"/>
  <c r="BO22" i="15"/>
  <c r="BL22" i="15"/>
  <c r="BP22" i="15" s="1"/>
  <c r="BI22" i="15"/>
  <c r="BF22" i="15"/>
  <c r="BD22" i="15"/>
  <c r="BG22" i="15" s="1"/>
  <c r="BJ22" i="15" s="1"/>
  <c r="BM22" i="15" s="1"/>
  <c r="BC22" i="15"/>
  <c r="BE22" i="15" s="1"/>
  <c r="AX22" i="15"/>
  <c r="AU22" i="15"/>
  <c r="AW22" i="15" s="1"/>
  <c r="AR22" i="15"/>
  <c r="AO22" i="15"/>
  <c r="AM22" i="15"/>
  <c r="AP22" i="15" s="1"/>
  <c r="AS22" i="15" s="1"/>
  <c r="AV22" i="15" s="1"/>
  <c r="AL22" i="15"/>
  <c r="AN22" i="15" s="1"/>
  <c r="AK22" i="15"/>
  <c r="AJ22" i="15" s="1"/>
  <c r="AH22" i="15"/>
  <c r="AG22" i="15"/>
  <c r="AF22" i="15"/>
  <c r="AE22" i="15"/>
  <c r="Y22" i="15"/>
  <c r="BQ21" i="15"/>
  <c r="BO21" i="15"/>
  <c r="BL21" i="15"/>
  <c r="BI21" i="15"/>
  <c r="BK21" i="15" s="1"/>
  <c r="BF21" i="15"/>
  <c r="BH21" i="15" s="1"/>
  <c r="BE21" i="15"/>
  <c r="BD21" i="15"/>
  <c r="BG21" i="15" s="1"/>
  <c r="BJ21" i="15" s="1"/>
  <c r="BM21" i="15" s="1"/>
  <c r="BC21" i="15"/>
  <c r="AZ21" i="15"/>
  <c r="AX21" i="15"/>
  <c r="BB21" i="15" s="1"/>
  <c r="AU21" i="15"/>
  <c r="AY21" i="15" s="1"/>
  <c r="AR21" i="15"/>
  <c r="AO21" i="15"/>
  <c r="AQ21" i="15" s="1"/>
  <c r="AN21" i="15"/>
  <c r="AM21" i="15"/>
  <c r="AP21" i="15" s="1"/>
  <c r="AS21" i="15" s="1"/>
  <c r="AV21" i="15" s="1"/>
  <c r="AL21" i="15"/>
  <c r="AK21" i="15"/>
  <c r="AJ21" i="15" s="1"/>
  <c r="AH21" i="15"/>
  <c r="AG21" i="15"/>
  <c r="AF21" i="15"/>
  <c r="AE21" i="15"/>
  <c r="Y21" i="15"/>
  <c r="BO20" i="15"/>
  <c r="BQ20" i="15" s="1"/>
  <c r="BL20" i="15"/>
  <c r="BI20" i="15"/>
  <c r="BK20" i="15" s="1"/>
  <c r="BF20" i="15"/>
  <c r="BD20" i="15"/>
  <c r="BG20" i="15" s="1"/>
  <c r="BJ20" i="15" s="1"/>
  <c r="BM20" i="15" s="1"/>
  <c r="BC20" i="15"/>
  <c r="BE20" i="15" s="1"/>
  <c r="AZ20" i="15"/>
  <c r="AX20" i="15"/>
  <c r="BB20" i="15" s="1"/>
  <c r="AV20" i="15"/>
  <c r="AU20" i="15"/>
  <c r="AR20" i="15"/>
  <c r="AT20" i="15" s="1"/>
  <c r="AO20" i="15"/>
  <c r="AQ20" i="15" s="1"/>
  <c r="AN20" i="15"/>
  <c r="AM20" i="15"/>
  <c r="AP20" i="15" s="1"/>
  <c r="AS20" i="15" s="1"/>
  <c r="AL20" i="15"/>
  <c r="AK20" i="15"/>
  <c r="AJ20" i="15"/>
  <c r="AH20" i="15"/>
  <c r="AG20" i="15"/>
  <c r="AF20" i="15"/>
  <c r="AE20" i="15"/>
  <c r="Y20" i="15"/>
  <c r="BO19" i="15"/>
  <c r="BS19" i="15" s="1"/>
  <c r="BL19" i="15"/>
  <c r="BN19" i="15" s="1"/>
  <c r="BI19" i="15"/>
  <c r="BG19" i="15"/>
  <c r="BJ19" i="15" s="1"/>
  <c r="BM19" i="15" s="1"/>
  <c r="BF19" i="15"/>
  <c r="BH19" i="15" s="1"/>
  <c r="BD19" i="15"/>
  <c r="BC19" i="15"/>
  <c r="BE19" i="15" s="1"/>
  <c r="AX19" i="15"/>
  <c r="AZ19" i="15" s="1"/>
  <c r="AU19" i="15"/>
  <c r="AR19" i="15"/>
  <c r="AT19" i="15" s="1"/>
  <c r="AO19" i="15"/>
  <c r="AM19" i="15"/>
  <c r="AP19" i="15" s="1"/>
  <c r="AS19" i="15" s="1"/>
  <c r="AV19" i="15" s="1"/>
  <c r="AL19" i="15"/>
  <c r="AN19" i="15" s="1"/>
  <c r="AK19" i="15"/>
  <c r="AJ19" i="15" s="1"/>
  <c r="AH19" i="15"/>
  <c r="AG19" i="15"/>
  <c r="AF19" i="15"/>
  <c r="AE19" i="15"/>
  <c r="Y19" i="15"/>
  <c r="BQ18" i="15"/>
  <c r="BO18" i="15"/>
  <c r="BS18" i="15" s="1"/>
  <c r="BL18" i="15"/>
  <c r="BP18" i="15" s="1"/>
  <c r="BI18" i="15"/>
  <c r="BF18" i="15"/>
  <c r="BE18" i="15"/>
  <c r="BD18" i="15"/>
  <c r="BG18" i="15" s="1"/>
  <c r="BJ18" i="15" s="1"/>
  <c r="BM18" i="15" s="1"/>
  <c r="BC18" i="15"/>
  <c r="AX18" i="15"/>
  <c r="BB18" i="15" s="1"/>
  <c r="AW18" i="15"/>
  <c r="AU18" i="15"/>
  <c r="AR18" i="15"/>
  <c r="AO18" i="15"/>
  <c r="AQ18" i="15" s="1"/>
  <c r="AM18" i="15"/>
  <c r="AP18" i="15" s="1"/>
  <c r="AS18" i="15" s="1"/>
  <c r="AV18" i="15" s="1"/>
  <c r="AL18" i="15"/>
  <c r="AN18" i="15" s="1"/>
  <c r="AK18" i="15"/>
  <c r="AJ18" i="15" s="1"/>
  <c r="AH18" i="15"/>
  <c r="AG18" i="15"/>
  <c r="AF18" i="15"/>
  <c r="AE18" i="15"/>
  <c r="Y18" i="15"/>
  <c r="BQ17" i="15"/>
  <c r="BO17" i="15"/>
  <c r="BM17" i="15"/>
  <c r="BL17" i="15"/>
  <c r="BI17" i="15"/>
  <c r="BH17" i="15"/>
  <c r="BF17" i="15"/>
  <c r="BE17" i="15"/>
  <c r="BD17" i="15"/>
  <c r="BG17" i="15" s="1"/>
  <c r="BJ17" i="15" s="1"/>
  <c r="BC17" i="15"/>
  <c r="AX17" i="15"/>
  <c r="BB17" i="15" s="1"/>
  <c r="AU17" i="15"/>
  <c r="AS17" i="15"/>
  <c r="AV17" i="15" s="1"/>
  <c r="AR17" i="15"/>
  <c r="AO17" i="15"/>
  <c r="AQ17" i="15" s="1"/>
  <c r="AN17" i="15"/>
  <c r="AM17" i="15"/>
  <c r="AP17" i="15" s="1"/>
  <c r="AL17" i="15"/>
  <c r="AK17" i="15"/>
  <c r="AJ17" i="15" s="1"/>
  <c r="AH17" i="15"/>
  <c r="AG17" i="15"/>
  <c r="AF17" i="15"/>
  <c r="AE17" i="15"/>
  <c r="Y17" i="15"/>
  <c r="BO16" i="15"/>
  <c r="BL16" i="15"/>
  <c r="BI16" i="15"/>
  <c r="BG16" i="15"/>
  <c r="BJ16" i="15" s="1"/>
  <c r="BM16" i="15" s="1"/>
  <c r="BF16" i="15"/>
  <c r="BD16" i="15"/>
  <c r="BC16" i="15"/>
  <c r="BE16" i="15" s="1"/>
  <c r="BB16" i="15"/>
  <c r="AX16" i="15"/>
  <c r="AZ16" i="15" s="1"/>
  <c r="AU16" i="15"/>
  <c r="AR16" i="15"/>
  <c r="AT16" i="15" s="1"/>
  <c r="AQ16" i="15"/>
  <c r="AO16" i="15"/>
  <c r="AM16" i="15"/>
  <c r="AP16" i="15" s="1"/>
  <c r="AS16" i="15" s="1"/>
  <c r="AV16" i="15" s="1"/>
  <c r="AL16" i="15"/>
  <c r="AN16" i="15" s="1"/>
  <c r="AK16" i="15"/>
  <c r="AJ16" i="15" s="1"/>
  <c r="AH16" i="15"/>
  <c r="AG16" i="15"/>
  <c r="AF16" i="15"/>
  <c r="AE16" i="15"/>
  <c r="Y16" i="15"/>
  <c r="BS15" i="15"/>
  <c r="BQ15" i="15"/>
  <c r="BO15" i="15"/>
  <c r="BN15" i="15"/>
  <c r="BL15" i="15"/>
  <c r="BI15" i="15"/>
  <c r="BG15" i="15"/>
  <c r="BJ15" i="15" s="1"/>
  <c r="BM15" i="15" s="1"/>
  <c r="BF15" i="15"/>
  <c r="BD15" i="15"/>
  <c r="BC15" i="15"/>
  <c r="BE15" i="15" s="1"/>
  <c r="AX15" i="15"/>
  <c r="AZ15" i="15" s="1"/>
  <c r="AU15" i="15"/>
  <c r="AR15" i="15"/>
  <c r="AP15" i="15"/>
  <c r="AS15" i="15" s="1"/>
  <c r="AV15" i="15" s="1"/>
  <c r="AO15" i="15"/>
  <c r="AT15" i="15" s="1"/>
  <c r="AM15" i="15"/>
  <c r="AL15" i="15"/>
  <c r="AN15" i="15" s="1"/>
  <c r="AK15" i="15"/>
  <c r="AJ15" i="15" s="1"/>
  <c r="AH15" i="15"/>
  <c r="AG15" i="15"/>
  <c r="AF15" i="15"/>
  <c r="AE15" i="15"/>
  <c r="Y15" i="15"/>
  <c r="BO14" i="15"/>
  <c r="BL14" i="15"/>
  <c r="BN14" i="15" s="1"/>
  <c r="BI14" i="15"/>
  <c r="BF14" i="15"/>
  <c r="BH14" i="15" s="1"/>
  <c r="BE14" i="15"/>
  <c r="BD14" i="15"/>
  <c r="BG14" i="15" s="1"/>
  <c r="BJ14" i="15" s="1"/>
  <c r="BM14" i="15" s="1"/>
  <c r="BC14" i="15"/>
  <c r="AX14" i="15"/>
  <c r="AU14" i="15"/>
  <c r="AW14" i="15" s="1"/>
  <c r="AS14" i="15"/>
  <c r="AV14" i="15" s="1"/>
  <c r="AR14" i="15"/>
  <c r="AT14" i="15" s="1"/>
  <c r="AO14" i="15"/>
  <c r="AN14" i="15"/>
  <c r="AM14" i="15"/>
  <c r="AP14" i="15" s="1"/>
  <c r="AL14" i="15"/>
  <c r="AK14" i="15"/>
  <c r="AJ14" i="15" s="1"/>
  <c r="AH14" i="15"/>
  <c r="AG14" i="15"/>
  <c r="AF14" i="15"/>
  <c r="AE14" i="15"/>
  <c r="Y14" i="15"/>
  <c r="BQ13" i="15"/>
  <c r="BP13" i="15"/>
  <c r="BO13" i="15"/>
  <c r="BS13" i="15" s="1"/>
  <c r="BL13" i="15"/>
  <c r="BK13" i="15"/>
  <c r="BI13" i="15"/>
  <c r="BF13" i="15"/>
  <c r="BD13" i="15"/>
  <c r="BG13" i="15" s="1"/>
  <c r="BJ13" i="15" s="1"/>
  <c r="BM13" i="15" s="1"/>
  <c r="BC13" i="15"/>
  <c r="AZ13" i="15"/>
  <c r="AX13" i="15"/>
  <c r="BB13" i="15" s="1"/>
  <c r="AU13" i="15"/>
  <c r="AW13" i="15" s="1"/>
  <c r="AR13" i="15"/>
  <c r="AO13" i="15"/>
  <c r="AM13" i="15"/>
  <c r="AP13" i="15" s="1"/>
  <c r="AS13" i="15" s="1"/>
  <c r="AV13" i="15" s="1"/>
  <c r="AL13" i="15"/>
  <c r="AN13" i="15" s="1"/>
  <c r="AK13" i="15"/>
  <c r="AJ13" i="15" s="1"/>
  <c r="AH13" i="15"/>
  <c r="AG13" i="15"/>
  <c r="AF13" i="15"/>
  <c r="AE13" i="15"/>
  <c r="Y13" i="15"/>
  <c r="BO12" i="15"/>
  <c r="BL12" i="15"/>
  <c r="BN12" i="15" s="1"/>
  <c r="BI12" i="15"/>
  <c r="BF12" i="15"/>
  <c r="BK12" i="15" s="1"/>
  <c r="BD12" i="15"/>
  <c r="BG12" i="15" s="1"/>
  <c r="BJ12" i="15" s="1"/>
  <c r="BM12" i="15" s="1"/>
  <c r="BC12" i="15"/>
  <c r="BE12" i="15" s="1"/>
  <c r="AX12" i="15"/>
  <c r="AU12" i="15"/>
  <c r="AR12" i="15"/>
  <c r="AP12" i="15"/>
  <c r="AS12" i="15" s="1"/>
  <c r="AV12" i="15" s="1"/>
  <c r="AO12" i="15"/>
  <c r="AN12" i="15"/>
  <c r="AM12" i="15"/>
  <c r="AL12" i="15"/>
  <c r="AK12" i="15"/>
  <c r="AJ12" i="15" s="1"/>
  <c r="AH12" i="15"/>
  <c r="AG12" i="15"/>
  <c r="AF12" i="15"/>
  <c r="AE12" i="15"/>
  <c r="Y12" i="15"/>
  <c r="BO11" i="15"/>
  <c r="BN11" i="15"/>
  <c r="BL11" i="15"/>
  <c r="BI11" i="15"/>
  <c r="BF11" i="15"/>
  <c r="BD11" i="15"/>
  <c r="BG11" i="15" s="1"/>
  <c r="BJ11" i="15" s="1"/>
  <c r="BM11" i="15" s="1"/>
  <c r="BC11" i="15"/>
  <c r="AZ11" i="15"/>
  <c r="AX11" i="15"/>
  <c r="AU11" i="15"/>
  <c r="AR11" i="15"/>
  <c r="AP11" i="15"/>
  <c r="AS11" i="15" s="1"/>
  <c r="AV11" i="15" s="1"/>
  <c r="AO11" i="15"/>
  <c r="AM11" i="15"/>
  <c r="AL11" i="15"/>
  <c r="AN11" i="15" s="1"/>
  <c r="AK11" i="15"/>
  <c r="AJ11" i="15" s="1"/>
  <c r="AH11" i="15"/>
  <c r="AG11" i="15"/>
  <c r="AF11" i="15"/>
  <c r="AE11" i="15"/>
  <c r="Y11" i="15"/>
  <c r="BQ10" i="15"/>
  <c r="BO10" i="15"/>
  <c r="BS10" i="15" s="1"/>
  <c r="BL10" i="15"/>
  <c r="BI10" i="15"/>
  <c r="BG10" i="15"/>
  <c r="BJ10" i="15" s="1"/>
  <c r="BM10" i="15" s="1"/>
  <c r="BF10" i="15"/>
  <c r="BD10" i="15"/>
  <c r="BC10" i="15"/>
  <c r="BE10" i="15" s="1"/>
  <c r="AZ10" i="15"/>
  <c r="AX10" i="15"/>
  <c r="BB10" i="15" s="1"/>
  <c r="AD10" i="15" s="1"/>
  <c r="AU10" i="15"/>
  <c r="AR10" i="15"/>
  <c r="AT10" i="15" s="1"/>
  <c r="AQ10" i="15"/>
  <c r="AO10" i="15"/>
  <c r="AN10" i="15"/>
  <c r="AM10" i="15"/>
  <c r="AP10" i="15" s="1"/>
  <c r="AS10" i="15" s="1"/>
  <c r="AV10" i="15" s="1"/>
  <c r="AL10" i="15"/>
  <c r="AH10" i="15"/>
  <c r="AG10" i="15"/>
  <c r="AF10" i="15"/>
  <c r="AE10" i="15"/>
  <c r="Y10" i="15"/>
  <c r="D1" i="15"/>
  <c r="AK10" i="12"/>
  <c r="AJ10" i="12" s="1"/>
  <c r="T45" i="12"/>
  <c r="BO40" i="12"/>
  <c r="BS40" i="12" s="1"/>
  <c r="BN40" i="12"/>
  <c r="BL40" i="12"/>
  <c r="BI40" i="12"/>
  <c r="BF40" i="12"/>
  <c r="BH40" i="12" s="1"/>
  <c r="BE40" i="12"/>
  <c r="BD40" i="12"/>
  <c r="BG40" i="12" s="1"/>
  <c r="BJ40" i="12" s="1"/>
  <c r="BM40" i="12" s="1"/>
  <c r="BC40" i="12"/>
  <c r="BB40" i="12"/>
  <c r="AD40" i="12" s="1"/>
  <c r="T40" i="12" s="1"/>
  <c r="AX40" i="12"/>
  <c r="AU40" i="12"/>
  <c r="AR40" i="12"/>
  <c r="AT40" i="12" s="1"/>
  <c r="AO40" i="12"/>
  <c r="AQ40" i="12" s="1"/>
  <c r="AM40" i="12"/>
  <c r="AP40" i="12" s="1"/>
  <c r="AS40" i="12" s="1"/>
  <c r="AV40" i="12" s="1"/>
  <c r="AL40" i="12"/>
  <c r="AN40" i="12" s="1"/>
  <c r="AK40" i="12"/>
  <c r="AJ40" i="12" s="1"/>
  <c r="AH40" i="12"/>
  <c r="AG40" i="12"/>
  <c r="AF40" i="12"/>
  <c r="AE40" i="12"/>
  <c r="Y40" i="12"/>
  <c r="BQ39" i="12"/>
  <c r="BO39" i="12"/>
  <c r="BS39" i="12" s="1"/>
  <c r="BL39" i="12"/>
  <c r="BP39" i="12" s="1"/>
  <c r="BI39" i="12"/>
  <c r="BF39" i="12"/>
  <c r="BH39" i="12" s="1"/>
  <c r="BE39" i="12"/>
  <c r="BD39" i="12"/>
  <c r="BG39" i="12" s="1"/>
  <c r="BJ39" i="12" s="1"/>
  <c r="BM39" i="12" s="1"/>
  <c r="BC39" i="12"/>
  <c r="AX39" i="12"/>
  <c r="BB39" i="12" s="1"/>
  <c r="AU39" i="12"/>
  <c r="AR39" i="12"/>
  <c r="AO39" i="12"/>
  <c r="AQ39" i="12" s="1"/>
  <c r="AM39" i="12"/>
  <c r="AP39" i="12" s="1"/>
  <c r="AS39" i="12" s="1"/>
  <c r="AV39" i="12" s="1"/>
  <c r="AL39" i="12"/>
  <c r="AN39" i="12" s="1"/>
  <c r="AK39" i="12"/>
  <c r="AJ39" i="12" s="1"/>
  <c r="AH39" i="12"/>
  <c r="AG39" i="12"/>
  <c r="AF39" i="12"/>
  <c r="AE39" i="12"/>
  <c r="Y39" i="12"/>
  <c r="BO38" i="12"/>
  <c r="BS38" i="12" s="1"/>
  <c r="BL38" i="12"/>
  <c r="BN38" i="12" s="1"/>
  <c r="BI38" i="12"/>
  <c r="BK38" i="12" s="1"/>
  <c r="BF38" i="12"/>
  <c r="BD38" i="12"/>
  <c r="BG38" i="12" s="1"/>
  <c r="BJ38" i="12" s="1"/>
  <c r="BM38" i="12" s="1"/>
  <c r="BC38" i="12"/>
  <c r="AZ38" i="12"/>
  <c r="AX38" i="12"/>
  <c r="BB38" i="12" s="1"/>
  <c r="AU38" i="12"/>
  <c r="AR38" i="12"/>
  <c r="AT38" i="12" s="1"/>
  <c r="AO38" i="12"/>
  <c r="AM38" i="12"/>
  <c r="AP38" i="12" s="1"/>
  <c r="AS38" i="12" s="1"/>
  <c r="AV38" i="12" s="1"/>
  <c r="AL38" i="12"/>
  <c r="AK38" i="12"/>
  <c r="AJ38" i="12" s="1"/>
  <c r="AH38" i="12"/>
  <c r="AG38" i="12"/>
  <c r="AF38" i="12"/>
  <c r="AE38" i="12"/>
  <c r="Y38" i="12"/>
  <c r="BO37" i="12"/>
  <c r="BN37" i="12"/>
  <c r="BL37" i="12"/>
  <c r="BI37" i="12"/>
  <c r="BK37" i="12" s="1"/>
  <c r="BG37" i="12"/>
  <c r="BJ37" i="12" s="1"/>
  <c r="BM37" i="12" s="1"/>
  <c r="BF37" i="12"/>
  <c r="BD37" i="12"/>
  <c r="BC37" i="12"/>
  <c r="BE37" i="12" s="1"/>
  <c r="AX37" i="12"/>
  <c r="BB37" i="12" s="1"/>
  <c r="AU37" i="12"/>
  <c r="AR37" i="12"/>
  <c r="AT37" i="12" s="1"/>
  <c r="AO37" i="12"/>
  <c r="AM37" i="12"/>
  <c r="AP37" i="12" s="1"/>
  <c r="AS37" i="12" s="1"/>
  <c r="AV37" i="12" s="1"/>
  <c r="AL37" i="12"/>
  <c r="AK37" i="12"/>
  <c r="AJ37" i="12" s="1"/>
  <c r="AH37" i="12"/>
  <c r="AG37" i="12"/>
  <c r="AF37" i="12"/>
  <c r="AE37" i="12"/>
  <c r="Y37" i="12"/>
  <c r="BO36" i="12"/>
  <c r="BN36" i="12"/>
  <c r="BL36" i="12"/>
  <c r="BI36" i="12"/>
  <c r="BF36" i="12"/>
  <c r="BH36" i="12" s="1"/>
  <c r="BE36" i="12"/>
  <c r="BD36" i="12"/>
  <c r="BG36" i="12" s="1"/>
  <c r="BJ36" i="12" s="1"/>
  <c r="BM36" i="12" s="1"/>
  <c r="BC36" i="12"/>
  <c r="AX36" i="12"/>
  <c r="AW36" i="12"/>
  <c r="AU36" i="12"/>
  <c r="AR36" i="12"/>
  <c r="AT36" i="12" s="1"/>
  <c r="AP36" i="12"/>
  <c r="AS36" i="12" s="1"/>
  <c r="AV36" i="12" s="1"/>
  <c r="AO36" i="12"/>
  <c r="AM36" i="12"/>
  <c r="AL36" i="12"/>
  <c r="AN36" i="12" s="1"/>
  <c r="AK36" i="12"/>
  <c r="AJ36" i="12" s="1"/>
  <c r="AH36" i="12"/>
  <c r="AG36" i="12"/>
  <c r="AF36" i="12"/>
  <c r="AE36" i="12"/>
  <c r="Y36" i="12"/>
  <c r="BO35" i="12"/>
  <c r="BL35" i="12"/>
  <c r="BI35" i="12"/>
  <c r="BF35" i="12"/>
  <c r="BH35" i="12" s="1"/>
  <c r="BE35" i="12"/>
  <c r="BD35" i="12"/>
  <c r="BG35" i="12" s="1"/>
  <c r="BJ35" i="12" s="1"/>
  <c r="BM35" i="12" s="1"/>
  <c r="BC35" i="12"/>
  <c r="AX35" i="12"/>
  <c r="BB35" i="12" s="1"/>
  <c r="AU35" i="12"/>
  <c r="AR35" i="12"/>
  <c r="AO35" i="12"/>
  <c r="AQ35" i="12" s="1"/>
  <c r="AN35" i="12"/>
  <c r="AM35" i="12"/>
  <c r="AP35" i="12" s="1"/>
  <c r="AS35" i="12" s="1"/>
  <c r="AV35" i="12" s="1"/>
  <c r="AL35" i="12"/>
  <c r="AK35" i="12"/>
  <c r="AJ35" i="12"/>
  <c r="AH35" i="12"/>
  <c r="AG35" i="12"/>
  <c r="AF35" i="12"/>
  <c r="AE35" i="12"/>
  <c r="Y35" i="12"/>
  <c r="BO34" i="12"/>
  <c r="BL34" i="12"/>
  <c r="BN34" i="12" s="1"/>
  <c r="BI34" i="12"/>
  <c r="BK34" i="12" s="1"/>
  <c r="BF34" i="12"/>
  <c r="BD34" i="12"/>
  <c r="BG34" i="12" s="1"/>
  <c r="BJ34" i="12" s="1"/>
  <c r="BM34" i="12" s="1"/>
  <c r="BC34" i="12"/>
  <c r="BE34" i="12" s="1"/>
  <c r="AX34" i="12"/>
  <c r="AU34" i="12"/>
  <c r="AR34" i="12"/>
  <c r="AO34" i="12"/>
  <c r="AQ34" i="12" s="1"/>
  <c r="AM34" i="12"/>
  <c r="AP34" i="12" s="1"/>
  <c r="AS34" i="12" s="1"/>
  <c r="AV34" i="12" s="1"/>
  <c r="AL34" i="12"/>
  <c r="AN34" i="12" s="1"/>
  <c r="AK34" i="12"/>
  <c r="AJ34" i="12" s="1"/>
  <c r="AH34" i="12"/>
  <c r="AG34" i="12"/>
  <c r="AF34" i="12"/>
  <c r="AE34" i="12"/>
  <c r="Y34" i="12"/>
  <c r="BO33" i="12"/>
  <c r="BS33" i="12" s="1"/>
  <c r="BL33" i="12"/>
  <c r="BI33" i="12"/>
  <c r="BG33" i="12"/>
  <c r="BJ33" i="12" s="1"/>
  <c r="BM33" i="12" s="1"/>
  <c r="BF33" i="12"/>
  <c r="BD33" i="12"/>
  <c r="BC33" i="12"/>
  <c r="BE33" i="12" s="1"/>
  <c r="BB33" i="12"/>
  <c r="AX33" i="12"/>
  <c r="AZ33" i="12" s="1"/>
  <c r="AU33" i="12"/>
  <c r="AR33" i="12"/>
  <c r="AT33" i="12" s="1"/>
  <c r="AO33" i="12"/>
  <c r="AM33" i="12"/>
  <c r="AP33" i="12" s="1"/>
  <c r="AS33" i="12" s="1"/>
  <c r="AV33" i="12" s="1"/>
  <c r="AL33" i="12"/>
  <c r="AN33" i="12" s="1"/>
  <c r="AK33" i="12"/>
  <c r="AJ33" i="12" s="1"/>
  <c r="AH33" i="12"/>
  <c r="AG33" i="12"/>
  <c r="AF33" i="12"/>
  <c r="AE33" i="12"/>
  <c r="Y33" i="12"/>
  <c r="BO32" i="12"/>
  <c r="BS32" i="12" s="1"/>
  <c r="BL32" i="12"/>
  <c r="BP32" i="12" s="1"/>
  <c r="BI32" i="12"/>
  <c r="BF32" i="12"/>
  <c r="BH32" i="12" s="1"/>
  <c r="BE32" i="12"/>
  <c r="BD32" i="12"/>
  <c r="BG32" i="12" s="1"/>
  <c r="BJ32" i="12" s="1"/>
  <c r="BM32" i="12" s="1"/>
  <c r="BC32" i="12"/>
  <c r="AX32" i="12"/>
  <c r="AU32" i="12"/>
  <c r="AW32" i="12" s="1"/>
  <c r="AR32" i="12"/>
  <c r="AO32" i="12"/>
  <c r="AM32" i="12"/>
  <c r="AP32" i="12" s="1"/>
  <c r="AS32" i="12" s="1"/>
  <c r="AV32" i="12" s="1"/>
  <c r="AL32" i="12"/>
  <c r="AN32" i="12" s="1"/>
  <c r="AK32" i="12"/>
  <c r="AJ32" i="12" s="1"/>
  <c r="AH32" i="12"/>
  <c r="AG32" i="12"/>
  <c r="AF32" i="12"/>
  <c r="AE32" i="12"/>
  <c r="Y32" i="12"/>
  <c r="BO31" i="12"/>
  <c r="BP31" i="12" s="1"/>
  <c r="BL31" i="12"/>
  <c r="BI31" i="12"/>
  <c r="BK31" i="12" s="1"/>
  <c r="BG31" i="12"/>
  <c r="BJ31" i="12" s="1"/>
  <c r="BM31" i="12" s="1"/>
  <c r="BF31" i="12"/>
  <c r="BD31" i="12"/>
  <c r="BC31" i="12"/>
  <c r="AZ31" i="12"/>
  <c r="AX31" i="12"/>
  <c r="BB31" i="12" s="1"/>
  <c r="AU31" i="12"/>
  <c r="AY31" i="12" s="1"/>
  <c r="AR31" i="12"/>
  <c r="AO31" i="12"/>
  <c r="AM31" i="12"/>
  <c r="AP31" i="12" s="1"/>
  <c r="AS31" i="12" s="1"/>
  <c r="AV31" i="12" s="1"/>
  <c r="AL31" i="12"/>
  <c r="AN31" i="12" s="1"/>
  <c r="AK31" i="12"/>
  <c r="AJ31" i="12" s="1"/>
  <c r="AH31" i="12"/>
  <c r="AG31" i="12"/>
  <c r="AF31" i="12"/>
  <c r="AE31" i="12"/>
  <c r="Y31" i="12"/>
  <c r="BO30" i="12"/>
  <c r="BS30" i="12" s="1"/>
  <c r="BL30" i="12"/>
  <c r="BI30" i="12"/>
  <c r="BH30" i="12"/>
  <c r="BF30" i="12"/>
  <c r="BD30" i="12"/>
  <c r="BG30" i="12" s="1"/>
  <c r="BJ30" i="12" s="1"/>
  <c r="BM30" i="12" s="1"/>
  <c r="BC30" i="12"/>
  <c r="BE30" i="12" s="1"/>
  <c r="AX30" i="12"/>
  <c r="AY30" i="12" s="1"/>
  <c r="AU30" i="12"/>
  <c r="AR30" i="12"/>
  <c r="AT30" i="12" s="1"/>
  <c r="AP30" i="12"/>
  <c r="AS30" i="12" s="1"/>
  <c r="AV30" i="12" s="1"/>
  <c r="AO30" i="12"/>
  <c r="AM30" i="12"/>
  <c r="AL30" i="12"/>
  <c r="AK30" i="12"/>
  <c r="AJ30" i="12" s="1"/>
  <c r="AH30" i="12"/>
  <c r="AG30" i="12"/>
  <c r="AF30" i="12"/>
  <c r="AE30" i="12"/>
  <c r="Y30" i="12"/>
  <c r="BO29" i="12"/>
  <c r="BS29" i="12" s="1"/>
  <c r="BL29" i="12"/>
  <c r="BK29" i="12"/>
  <c r="BI29" i="12"/>
  <c r="BN29" i="12" s="1"/>
  <c r="BF29" i="12"/>
  <c r="BD29" i="12"/>
  <c r="BG29" i="12" s="1"/>
  <c r="BJ29" i="12" s="1"/>
  <c r="BM29" i="12" s="1"/>
  <c r="BC29" i="12"/>
  <c r="BE29" i="12" s="1"/>
  <c r="AX29" i="12"/>
  <c r="BB29" i="12" s="1"/>
  <c r="AU29" i="12"/>
  <c r="AR29" i="12"/>
  <c r="AQ29" i="12"/>
  <c r="AO29" i="12"/>
  <c r="AM29" i="12"/>
  <c r="AP29" i="12" s="1"/>
  <c r="AS29" i="12" s="1"/>
  <c r="AV29" i="12" s="1"/>
  <c r="AL29" i="12"/>
  <c r="AN29" i="12" s="1"/>
  <c r="AK29" i="12"/>
  <c r="AJ29" i="12" s="1"/>
  <c r="AH29" i="12"/>
  <c r="AG29" i="12"/>
  <c r="AF29" i="12"/>
  <c r="AE29" i="12"/>
  <c r="Y29" i="12"/>
  <c r="BQ28" i="12"/>
  <c r="BO28" i="12"/>
  <c r="BS28" i="12" s="1"/>
  <c r="BL28" i="12"/>
  <c r="BP28" i="12" s="1"/>
  <c r="BI28" i="12"/>
  <c r="BF28" i="12"/>
  <c r="BH28" i="12" s="1"/>
  <c r="BD28" i="12"/>
  <c r="BG28" i="12" s="1"/>
  <c r="BJ28" i="12" s="1"/>
  <c r="BM28" i="12" s="1"/>
  <c r="BC28" i="12"/>
  <c r="BE28" i="12" s="1"/>
  <c r="AX28" i="12"/>
  <c r="AU28" i="12"/>
  <c r="AR28" i="12"/>
  <c r="AP28" i="12"/>
  <c r="AS28" i="12" s="1"/>
  <c r="AV28" i="12" s="1"/>
  <c r="AO28" i="12"/>
  <c r="AM28" i="12"/>
  <c r="AL28" i="12"/>
  <c r="AN28" i="12" s="1"/>
  <c r="AK28" i="12"/>
  <c r="AJ28" i="12"/>
  <c r="AH28" i="12"/>
  <c r="AG28" i="12"/>
  <c r="AF28" i="12"/>
  <c r="AE28" i="12"/>
  <c r="Y28" i="12"/>
  <c r="BQ27" i="12"/>
  <c r="BO27" i="12"/>
  <c r="BL27" i="12"/>
  <c r="BN27" i="12" s="1"/>
  <c r="BI27" i="12"/>
  <c r="BG27" i="12"/>
  <c r="BJ27" i="12" s="1"/>
  <c r="BM27" i="12" s="1"/>
  <c r="BF27" i="12"/>
  <c r="BD27" i="12"/>
  <c r="BC27" i="12"/>
  <c r="AX27" i="12"/>
  <c r="AU27" i="12"/>
  <c r="AR27" i="12"/>
  <c r="AO27" i="12"/>
  <c r="AQ27" i="12" s="1"/>
  <c r="AM27" i="12"/>
  <c r="AP27" i="12" s="1"/>
  <c r="AS27" i="12" s="1"/>
  <c r="AV27" i="12" s="1"/>
  <c r="AL27" i="12"/>
  <c r="AN27" i="12" s="1"/>
  <c r="AK27" i="12"/>
  <c r="AJ27" i="12" s="1"/>
  <c r="AH27" i="12"/>
  <c r="AG27" i="12"/>
  <c r="AF27" i="12"/>
  <c r="AE27" i="12"/>
  <c r="Y27" i="12"/>
  <c r="BO26" i="12"/>
  <c r="BS26" i="12" s="1"/>
  <c r="BL26" i="12"/>
  <c r="BI26" i="12"/>
  <c r="BF26" i="12"/>
  <c r="BK26" i="12" s="1"/>
  <c r="BD26" i="12"/>
  <c r="BG26" i="12" s="1"/>
  <c r="BJ26" i="12" s="1"/>
  <c r="BM26" i="12" s="1"/>
  <c r="BC26" i="12"/>
  <c r="BE26" i="12" s="1"/>
  <c r="AZ26" i="12"/>
  <c r="AX26" i="12"/>
  <c r="AU26" i="12"/>
  <c r="AW26" i="12" s="1"/>
  <c r="AR26" i="12"/>
  <c r="AP26" i="12"/>
  <c r="AS26" i="12" s="1"/>
  <c r="AV26" i="12" s="1"/>
  <c r="AO26" i="12"/>
  <c r="AM26" i="12"/>
  <c r="AL26" i="12"/>
  <c r="AK26" i="12"/>
  <c r="AJ26" i="12"/>
  <c r="AH26" i="12"/>
  <c r="AG26" i="12"/>
  <c r="AF26" i="12"/>
  <c r="AE26" i="12"/>
  <c r="Y26" i="12"/>
  <c r="BO25" i="12"/>
  <c r="BL25" i="12"/>
  <c r="BI25" i="12"/>
  <c r="BN25" i="12" s="1"/>
  <c r="BF25" i="12"/>
  <c r="BD25" i="12"/>
  <c r="BG25" i="12" s="1"/>
  <c r="BJ25" i="12" s="1"/>
  <c r="BM25" i="12" s="1"/>
  <c r="BC25" i="12"/>
  <c r="BE25" i="12" s="1"/>
  <c r="AX25" i="12"/>
  <c r="AU25" i="12"/>
  <c r="AT25" i="12"/>
  <c r="AR25" i="12"/>
  <c r="AO25" i="12"/>
  <c r="AM25" i="12"/>
  <c r="AP25" i="12" s="1"/>
  <c r="AS25" i="12" s="1"/>
  <c r="AV25" i="12" s="1"/>
  <c r="AL25" i="12"/>
  <c r="AN25" i="12" s="1"/>
  <c r="AK25" i="12"/>
  <c r="AJ25" i="12" s="1"/>
  <c r="AH25" i="12"/>
  <c r="AG25" i="12"/>
  <c r="AF25" i="12"/>
  <c r="AE25" i="12"/>
  <c r="Y25" i="12"/>
  <c r="BQ24" i="12"/>
  <c r="BO24" i="12"/>
  <c r="BS24" i="12" s="1"/>
  <c r="BL24" i="12"/>
  <c r="BP24" i="12" s="1"/>
  <c r="BJ24" i="12"/>
  <c r="BM24" i="12" s="1"/>
  <c r="BI24" i="12"/>
  <c r="BF24" i="12"/>
  <c r="BD24" i="12"/>
  <c r="BG24" i="12" s="1"/>
  <c r="BC24" i="12"/>
  <c r="AX24" i="12"/>
  <c r="AW24" i="12"/>
  <c r="AU24" i="12"/>
  <c r="AR24" i="12"/>
  <c r="AO24" i="12"/>
  <c r="AM24" i="12"/>
  <c r="AP24" i="12" s="1"/>
  <c r="AS24" i="12" s="1"/>
  <c r="AV24" i="12" s="1"/>
  <c r="AL24" i="12"/>
  <c r="AN24" i="12" s="1"/>
  <c r="AK24" i="12"/>
  <c r="AJ24" i="12" s="1"/>
  <c r="AH24" i="12"/>
  <c r="AG24" i="12"/>
  <c r="AF24" i="12"/>
  <c r="AE24" i="12"/>
  <c r="Y24" i="12"/>
  <c r="BO23" i="12"/>
  <c r="BL23" i="12"/>
  <c r="BI23" i="12"/>
  <c r="BK23" i="12" s="1"/>
  <c r="BF23" i="12"/>
  <c r="BD23" i="12"/>
  <c r="BG23" i="12" s="1"/>
  <c r="BJ23" i="12" s="1"/>
  <c r="BM23" i="12" s="1"/>
  <c r="BC23" i="12"/>
  <c r="AX23" i="12"/>
  <c r="AU23" i="12"/>
  <c r="AR23" i="12"/>
  <c r="AO23" i="12"/>
  <c r="AQ23" i="12" s="1"/>
  <c r="AM23" i="12"/>
  <c r="AP23" i="12" s="1"/>
  <c r="AS23" i="12" s="1"/>
  <c r="AV23" i="12" s="1"/>
  <c r="AL23" i="12"/>
  <c r="AN23" i="12" s="1"/>
  <c r="AK23" i="12"/>
  <c r="AJ23" i="12" s="1"/>
  <c r="AH23" i="12"/>
  <c r="AG23" i="12"/>
  <c r="AF23" i="12"/>
  <c r="AE23" i="12"/>
  <c r="Y23" i="12"/>
  <c r="BP22" i="12"/>
  <c r="BO22" i="12"/>
  <c r="BQ22" i="12" s="1"/>
  <c r="BN22" i="12"/>
  <c r="BL22" i="12"/>
  <c r="BI22" i="12"/>
  <c r="BF22" i="12"/>
  <c r="BD22" i="12"/>
  <c r="BG22" i="12" s="1"/>
  <c r="BJ22" i="12" s="1"/>
  <c r="BM22" i="12" s="1"/>
  <c r="BC22" i="12"/>
  <c r="BE22" i="12" s="1"/>
  <c r="AX22" i="12"/>
  <c r="BB22" i="12" s="1"/>
  <c r="AU22" i="12"/>
  <c r="AR22" i="12"/>
  <c r="AQ22" i="12"/>
  <c r="AO22" i="12"/>
  <c r="AT22" i="12" s="1"/>
  <c r="AM22" i="12"/>
  <c r="AP22" i="12" s="1"/>
  <c r="AS22" i="12" s="1"/>
  <c r="AV22" i="12" s="1"/>
  <c r="AL22" i="12"/>
  <c r="AN22" i="12" s="1"/>
  <c r="AK22" i="12"/>
  <c r="AJ22" i="12" s="1"/>
  <c r="AH22" i="12"/>
  <c r="AG22" i="12"/>
  <c r="AF22" i="12"/>
  <c r="AE22" i="12"/>
  <c r="Y22" i="12"/>
  <c r="BQ21" i="12"/>
  <c r="BO21" i="12"/>
  <c r="BN21" i="12"/>
  <c r="BL21" i="12"/>
  <c r="BJ21" i="12"/>
  <c r="BM21" i="12" s="1"/>
  <c r="BI21" i="12"/>
  <c r="BK21" i="12" s="1"/>
  <c r="BG21" i="12"/>
  <c r="BF21" i="12"/>
  <c r="BD21" i="12"/>
  <c r="BC21" i="12"/>
  <c r="BE21" i="12" s="1"/>
  <c r="AX21" i="12"/>
  <c r="AZ21" i="12" s="1"/>
  <c r="AU21" i="12"/>
  <c r="AT21" i="12"/>
  <c r="AR21" i="12"/>
  <c r="AO21" i="12"/>
  <c r="AM21" i="12"/>
  <c r="AP21" i="12" s="1"/>
  <c r="AS21" i="12" s="1"/>
  <c r="AV21" i="12" s="1"/>
  <c r="AL21" i="12"/>
  <c r="AN21" i="12" s="1"/>
  <c r="AK21" i="12"/>
  <c r="AJ21" i="12" s="1"/>
  <c r="AH21" i="12"/>
  <c r="AG21" i="12"/>
  <c r="AF21" i="12"/>
  <c r="AE21" i="12"/>
  <c r="Y21" i="12"/>
  <c r="BO20" i="12"/>
  <c r="BS20" i="12" s="1"/>
  <c r="BL20" i="12"/>
  <c r="BN20" i="12" s="1"/>
  <c r="BJ20" i="12"/>
  <c r="BM20" i="12" s="1"/>
  <c r="BI20" i="12"/>
  <c r="BF20" i="12"/>
  <c r="BD20" i="12"/>
  <c r="BG20" i="12" s="1"/>
  <c r="BC20" i="12"/>
  <c r="BE20" i="12" s="1"/>
  <c r="AX20" i="12"/>
  <c r="AW20" i="12"/>
  <c r="AU20" i="12"/>
  <c r="AR20" i="12"/>
  <c r="AO20" i="12"/>
  <c r="AN20" i="12"/>
  <c r="AM20" i="12"/>
  <c r="AP20" i="12" s="1"/>
  <c r="AS20" i="12" s="1"/>
  <c r="AV20" i="12" s="1"/>
  <c r="AL20" i="12"/>
  <c r="AK20" i="12"/>
  <c r="AJ20" i="12"/>
  <c r="AH20" i="12"/>
  <c r="AG20" i="12"/>
  <c r="AF20" i="12"/>
  <c r="AE20" i="12"/>
  <c r="Y20" i="12"/>
  <c r="BO19" i="12"/>
  <c r="BS19" i="12" s="1"/>
  <c r="BM19" i="12"/>
  <c r="BL19" i="12"/>
  <c r="BI19" i="12"/>
  <c r="BK19" i="12" s="1"/>
  <c r="BH19" i="12"/>
  <c r="BF19" i="12"/>
  <c r="BD19" i="12"/>
  <c r="BG19" i="12" s="1"/>
  <c r="BJ19" i="12" s="1"/>
  <c r="BC19" i="12"/>
  <c r="BE19" i="12" s="1"/>
  <c r="AX19" i="12"/>
  <c r="AU19" i="12"/>
  <c r="AR19" i="12"/>
  <c r="AT19" i="12" s="1"/>
  <c r="AQ19" i="12"/>
  <c r="AO19" i="12"/>
  <c r="AM19" i="12"/>
  <c r="AP19" i="12" s="1"/>
  <c r="AS19" i="12" s="1"/>
  <c r="AV19" i="12" s="1"/>
  <c r="AL19" i="12"/>
  <c r="AN19" i="12" s="1"/>
  <c r="AK19" i="12"/>
  <c r="AJ19" i="12" s="1"/>
  <c r="AH19" i="12"/>
  <c r="AG19" i="12"/>
  <c r="AF19" i="12"/>
  <c r="AE19" i="12"/>
  <c r="Y19" i="12"/>
  <c r="BO18" i="12"/>
  <c r="BL18" i="12"/>
  <c r="BI18" i="12"/>
  <c r="BN18" i="12" s="1"/>
  <c r="BF18" i="12"/>
  <c r="BD18" i="12"/>
  <c r="BG18" i="12" s="1"/>
  <c r="BJ18" i="12" s="1"/>
  <c r="BM18" i="12" s="1"/>
  <c r="BC18" i="12"/>
  <c r="BE18" i="12" s="1"/>
  <c r="AX18" i="12"/>
  <c r="BB18" i="12" s="1"/>
  <c r="AU18" i="12"/>
  <c r="AR18" i="12"/>
  <c r="AT18" i="12" s="1"/>
  <c r="AQ18" i="12"/>
  <c r="AO18" i="12"/>
  <c r="AM18" i="12"/>
  <c r="AP18" i="12" s="1"/>
  <c r="AS18" i="12" s="1"/>
  <c r="AV18" i="12" s="1"/>
  <c r="AL18" i="12"/>
  <c r="AN18" i="12" s="1"/>
  <c r="AK18" i="12"/>
  <c r="AJ18" i="12" s="1"/>
  <c r="AH18" i="12"/>
  <c r="AG18" i="12"/>
  <c r="AF18" i="12"/>
  <c r="AE18" i="12"/>
  <c r="Y18" i="12"/>
  <c r="BQ17" i="12"/>
  <c r="BO17" i="12"/>
  <c r="BS17" i="12" s="1"/>
  <c r="BL17" i="12"/>
  <c r="BP17" i="12" s="1"/>
  <c r="BI17" i="12"/>
  <c r="BF17" i="12"/>
  <c r="BH17" i="12" s="1"/>
  <c r="BE17" i="12"/>
  <c r="BD17" i="12"/>
  <c r="BG17" i="12" s="1"/>
  <c r="BJ17" i="12" s="1"/>
  <c r="BM17" i="12" s="1"/>
  <c r="BC17" i="12"/>
  <c r="AX17" i="12"/>
  <c r="AU17" i="12"/>
  <c r="AR17" i="12"/>
  <c r="AP17" i="12"/>
  <c r="AS17" i="12" s="1"/>
  <c r="AV17" i="12" s="1"/>
  <c r="AO17" i="12"/>
  <c r="AM17" i="12"/>
  <c r="AL17" i="12"/>
  <c r="AN17" i="12" s="1"/>
  <c r="AK17" i="12"/>
  <c r="AJ17" i="12" s="1"/>
  <c r="AH17" i="12"/>
  <c r="AG17" i="12"/>
  <c r="AF17" i="12"/>
  <c r="AE17" i="12"/>
  <c r="Y17" i="12"/>
  <c r="BO16" i="12"/>
  <c r="BS16" i="12" s="1"/>
  <c r="BL16" i="12"/>
  <c r="BP16" i="12" s="1"/>
  <c r="BI16" i="12"/>
  <c r="BH16" i="12"/>
  <c r="BF16" i="12"/>
  <c r="BD16" i="12"/>
  <c r="BG16" i="12" s="1"/>
  <c r="BJ16" i="12" s="1"/>
  <c r="BM16" i="12" s="1"/>
  <c r="BC16" i="12"/>
  <c r="BE16" i="12" s="1"/>
  <c r="AX16" i="12"/>
  <c r="AU16" i="12"/>
  <c r="AR16" i="12"/>
  <c r="AO16" i="12"/>
  <c r="AQ16" i="12" s="1"/>
  <c r="AM16" i="12"/>
  <c r="AP16" i="12" s="1"/>
  <c r="AS16" i="12" s="1"/>
  <c r="AV16" i="12" s="1"/>
  <c r="AL16" i="12"/>
  <c r="AN16" i="12" s="1"/>
  <c r="AK16" i="12"/>
  <c r="AJ16" i="12" s="1"/>
  <c r="AH16" i="12"/>
  <c r="AG16" i="12"/>
  <c r="AF16" i="12"/>
  <c r="AE16" i="12"/>
  <c r="Y16" i="12"/>
  <c r="BO15" i="12"/>
  <c r="BQ15" i="12" s="1"/>
  <c r="BL15" i="12"/>
  <c r="BP15" i="12" s="1"/>
  <c r="BK15" i="12"/>
  <c r="BI15" i="12"/>
  <c r="BN15" i="12" s="1"/>
  <c r="BF15" i="12"/>
  <c r="BD15" i="12"/>
  <c r="BG15" i="12" s="1"/>
  <c r="BJ15" i="12" s="1"/>
  <c r="BM15" i="12" s="1"/>
  <c r="BC15" i="12"/>
  <c r="BE15" i="12" s="1"/>
  <c r="AY15" i="12"/>
  <c r="AX15" i="12"/>
  <c r="AZ15" i="12" s="1"/>
  <c r="AU15" i="12"/>
  <c r="AT15" i="12"/>
  <c r="AR15" i="12"/>
  <c r="AO15" i="12"/>
  <c r="AQ15" i="12" s="1"/>
  <c r="AM15" i="12"/>
  <c r="AP15" i="12" s="1"/>
  <c r="AS15" i="12" s="1"/>
  <c r="AV15" i="12" s="1"/>
  <c r="AL15" i="12"/>
  <c r="AN15" i="12" s="1"/>
  <c r="AK15" i="12"/>
  <c r="AJ15" i="12" s="1"/>
  <c r="AH15" i="12"/>
  <c r="AG15" i="12"/>
  <c r="AF15" i="12"/>
  <c r="AE15" i="12"/>
  <c r="Y15" i="12"/>
  <c r="BO14" i="12"/>
  <c r="BQ14" i="12" s="1"/>
  <c r="BL14" i="12"/>
  <c r="BI14" i="12"/>
  <c r="BN14" i="12" s="1"/>
  <c r="BF14" i="12"/>
  <c r="BD14" i="12"/>
  <c r="BG14" i="12" s="1"/>
  <c r="BJ14" i="12" s="1"/>
  <c r="BM14" i="12" s="1"/>
  <c r="BC14" i="12"/>
  <c r="BE14" i="12" s="1"/>
  <c r="AX14" i="12"/>
  <c r="AZ14" i="12" s="1"/>
  <c r="AU14" i="12"/>
  <c r="AW14" i="12" s="1"/>
  <c r="AR14" i="12"/>
  <c r="AO14" i="12"/>
  <c r="AM14" i="12"/>
  <c r="AP14" i="12" s="1"/>
  <c r="AS14" i="12" s="1"/>
  <c r="AV14" i="12" s="1"/>
  <c r="AL14" i="12"/>
  <c r="AN14" i="12" s="1"/>
  <c r="AK14" i="12"/>
  <c r="AJ14" i="12" s="1"/>
  <c r="AH14" i="12"/>
  <c r="AG14" i="12"/>
  <c r="AF14" i="12"/>
  <c r="AE14" i="12"/>
  <c r="Y14" i="12"/>
  <c r="BO13" i="12"/>
  <c r="BL13" i="12"/>
  <c r="BI13" i="12"/>
  <c r="BF13" i="12"/>
  <c r="BH13" i="12" s="1"/>
  <c r="BD13" i="12"/>
  <c r="BG13" i="12" s="1"/>
  <c r="BJ13" i="12" s="1"/>
  <c r="BM13" i="12" s="1"/>
  <c r="BC13" i="12"/>
  <c r="BE13" i="12" s="1"/>
  <c r="AZ13" i="12"/>
  <c r="AX13" i="12"/>
  <c r="AU13" i="12"/>
  <c r="AW13" i="12" s="1"/>
  <c r="AR13" i="12"/>
  <c r="AO13" i="12"/>
  <c r="AM13" i="12"/>
  <c r="AP13" i="12" s="1"/>
  <c r="AS13" i="12" s="1"/>
  <c r="AV13" i="12" s="1"/>
  <c r="AL13" i="12"/>
  <c r="AN13" i="12" s="1"/>
  <c r="AK13" i="12"/>
  <c r="AJ13" i="12"/>
  <c r="AH13" i="12"/>
  <c r="AG13" i="12"/>
  <c r="AF13" i="12"/>
  <c r="AE13" i="12"/>
  <c r="Y13" i="12"/>
  <c r="BO12" i="12"/>
  <c r="BS12" i="12" s="1"/>
  <c r="BL12" i="12"/>
  <c r="BK12" i="12"/>
  <c r="BI12" i="12"/>
  <c r="BF12" i="12"/>
  <c r="BE12" i="12"/>
  <c r="BD12" i="12"/>
  <c r="BG12" i="12" s="1"/>
  <c r="BJ12" i="12" s="1"/>
  <c r="BM12" i="12" s="1"/>
  <c r="BC12" i="12"/>
  <c r="BH12" i="12" s="1"/>
  <c r="AZ12" i="12"/>
  <c r="AX12" i="12"/>
  <c r="BB12" i="12" s="1"/>
  <c r="AU12" i="12"/>
  <c r="AR12" i="12"/>
  <c r="AT12" i="12" s="1"/>
  <c r="AO12" i="12"/>
  <c r="AN12" i="12"/>
  <c r="AM12" i="12"/>
  <c r="AP12" i="12" s="1"/>
  <c r="AS12" i="12" s="1"/>
  <c r="AV12" i="12" s="1"/>
  <c r="AL12" i="12"/>
  <c r="AK12" i="12"/>
  <c r="AJ12" i="12" s="1"/>
  <c r="AH12" i="12"/>
  <c r="AG12" i="12"/>
  <c r="AF12" i="12"/>
  <c r="AE12" i="12"/>
  <c r="Y12" i="12"/>
  <c r="BQ11" i="12"/>
  <c r="BO11" i="12"/>
  <c r="BL11" i="12"/>
  <c r="BI11" i="12"/>
  <c r="BN11" i="12" s="1"/>
  <c r="BF11" i="12"/>
  <c r="BD11" i="12"/>
  <c r="BG11" i="12" s="1"/>
  <c r="BJ11" i="12" s="1"/>
  <c r="BM11" i="12" s="1"/>
  <c r="BC11" i="12"/>
  <c r="BE11" i="12" s="1"/>
  <c r="AX11" i="12"/>
  <c r="AZ11" i="12" s="1"/>
  <c r="AU11" i="12"/>
  <c r="AW11" i="12" s="1"/>
  <c r="AR11" i="12"/>
  <c r="AO11" i="12"/>
  <c r="AM11" i="12"/>
  <c r="AP11" i="12" s="1"/>
  <c r="AS11" i="12" s="1"/>
  <c r="AV11" i="12" s="1"/>
  <c r="AL11" i="12"/>
  <c r="AN11" i="12" s="1"/>
  <c r="AK11" i="12"/>
  <c r="AJ11" i="12" s="1"/>
  <c r="AH11" i="12"/>
  <c r="AG11" i="12"/>
  <c r="AF11" i="12"/>
  <c r="AE11" i="12"/>
  <c r="Y11" i="12"/>
  <c r="BO10" i="12"/>
  <c r="BL10" i="12"/>
  <c r="BI10" i="12"/>
  <c r="BK10" i="12" s="1"/>
  <c r="BF10" i="12"/>
  <c r="BH10" i="12" s="1"/>
  <c r="BD10" i="12"/>
  <c r="BG10" i="12" s="1"/>
  <c r="BJ10" i="12" s="1"/>
  <c r="BM10" i="12" s="1"/>
  <c r="BC10" i="12"/>
  <c r="BE10" i="12" s="1"/>
  <c r="AZ10" i="12"/>
  <c r="AX10" i="12"/>
  <c r="AU10" i="12"/>
  <c r="AW10" i="12" s="1"/>
  <c r="AR10" i="12"/>
  <c r="AO10" i="12"/>
  <c r="AM10" i="12"/>
  <c r="AP10" i="12" s="1"/>
  <c r="AS10" i="12" s="1"/>
  <c r="AV10" i="12" s="1"/>
  <c r="AL10" i="12"/>
  <c r="AN10" i="12" s="1"/>
  <c r="AH10" i="12"/>
  <c r="AG10" i="12"/>
  <c r="AF10" i="12"/>
  <c r="AE10" i="12"/>
  <c r="Y10" i="12"/>
  <c r="D1" i="12"/>
  <c r="AK10" i="11"/>
  <c r="AJ10" i="11" s="1"/>
  <c r="T45" i="11"/>
  <c r="BQ40" i="11"/>
  <c r="BO40" i="11"/>
  <c r="BS40" i="11" s="1"/>
  <c r="BL40" i="11"/>
  <c r="BP40" i="11" s="1"/>
  <c r="BI40" i="11"/>
  <c r="BF40" i="11"/>
  <c r="BD40" i="11"/>
  <c r="BG40" i="11" s="1"/>
  <c r="BJ40" i="11" s="1"/>
  <c r="BM40" i="11" s="1"/>
  <c r="BC40" i="11"/>
  <c r="BE40" i="11" s="1"/>
  <c r="BB40" i="11"/>
  <c r="AD40" i="11" s="1"/>
  <c r="AX40" i="11"/>
  <c r="AU40" i="11"/>
  <c r="AR40" i="11"/>
  <c r="AO40" i="11"/>
  <c r="AQ40" i="11" s="1"/>
  <c r="AM40" i="11"/>
  <c r="AP40" i="11" s="1"/>
  <c r="AS40" i="11" s="1"/>
  <c r="AV40" i="11" s="1"/>
  <c r="AL40" i="11"/>
  <c r="AN40" i="11" s="1"/>
  <c r="AK40" i="11"/>
  <c r="AJ40" i="11"/>
  <c r="AH40" i="11"/>
  <c r="AG40" i="11"/>
  <c r="AF40" i="11"/>
  <c r="AE40" i="11"/>
  <c r="Y40" i="11"/>
  <c r="BO39" i="11"/>
  <c r="BS39" i="11" s="1"/>
  <c r="BL39" i="11"/>
  <c r="BN39" i="11" s="1"/>
  <c r="BI39" i="11"/>
  <c r="BH39" i="11"/>
  <c r="BF39" i="11"/>
  <c r="BK39" i="11" s="1"/>
  <c r="BD39" i="11"/>
  <c r="BG39" i="11" s="1"/>
  <c r="BJ39" i="11" s="1"/>
  <c r="BM39" i="11" s="1"/>
  <c r="BC39" i="11"/>
  <c r="BE39" i="11" s="1"/>
  <c r="AZ39" i="11"/>
  <c r="AX39" i="11"/>
  <c r="AU39" i="11"/>
  <c r="AW39" i="11" s="1"/>
  <c r="AR39" i="11"/>
  <c r="AP39" i="11"/>
  <c r="AS39" i="11" s="1"/>
  <c r="AV39" i="11" s="1"/>
  <c r="AO39" i="11"/>
  <c r="AN39" i="11"/>
  <c r="AM39" i="11"/>
  <c r="AL39" i="11"/>
  <c r="AK39" i="11"/>
  <c r="AJ39" i="11"/>
  <c r="AH39" i="11"/>
  <c r="AG39" i="11"/>
  <c r="AF39" i="11"/>
  <c r="AE39" i="11"/>
  <c r="Y39" i="11"/>
  <c r="BO38" i="11"/>
  <c r="BL38" i="11"/>
  <c r="BI38" i="11"/>
  <c r="BN38" i="11" s="1"/>
  <c r="BF38" i="11"/>
  <c r="BD38" i="11"/>
  <c r="BG38" i="11" s="1"/>
  <c r="BJ38" i="11" s="1"/>
  <c r="BM38" i="11" s="1"/>
  <c r="BC38" i="11"/>
  <c r="BE38" i="11" s="1"/>
  <c r="AX38" i="11"/>
  <c r="BB38" i="11" s="1"/>
  <c r="AU38" i="11"/>
  <c r="AR38" i="11"/>
  <c r="AO38" i="11"/>
  <c r="AM38" i="11"/>
  <c r="AP38" i="11" s="1"/>
  <c r="AS38" i="11" s="1"/>
  <c r="AV38" i="11" s="1"/>
  <c r="AL38" i="11"/>
  <c r="AN38" i="11" s="1"/>
  <c r="AK38" i="11"/>
  <c r="AJ38" i="11" s="1"/>
  <c r="AH38" i="11"/>
  <c r="AG38" i="11"/>
  <c r="AF38" i="11"/>
  <c r="AE38" i="11"/>
  <c r="Y38" i="11"/>
  <c r="BO37" i="11"/>
  <c r="BN37" i="11"/>
  <c r="BL37" i="11"/>
  <c r="BI37" i="11"/>
  <c r="BF37" i="11"/>
  <c r="BD37" i="11"/>
  <c r="BG37" i="11" s="1"/>
  <c r="BJ37" i="11" s="1"/>
  <c r="BM37" i="11" s="1"/>
  <c r="BC37" i="11"/>
  <c r="BE37" i="11" s="1"/>
  <c r="AX37" i="11"/>
  <c r="AU37" i="11"/>
  <c r="AR37" i="11"/>
  <c r="AO37" i="11"/>
  <c r="AM37" i="11"/>
  <c r="AP37" i="11" s="1"/>
  <c r="AS37" i="11" s="1"/>
  <c r="AV37" i="11" s="1"/>
  <c r="AL37" i="11"/>
  <c r="AN37" i="11" s="1"/>
  <c r="AK37" i="11"/>
  <c r="AJ37" i="11" s="1"/>
  <c r="AH37" i="11"/>
  <c r="AG37" i="11"/>
  <c r="AF37" i="11"/>
  <c r="AE37" i="11"/>
  <c r="Y37" i="11"/>
  <c r="BO36" i="11"/>
  <c r="BL36" i="11"/>
  <c r="BI36" i="11"/>
  <c r="BK36" i="11" s="1"/>
  <c r="BG36" i="11"/>
  <c r="BJ36" i="11" s="1"/>
  <c r="BM36" i="11" s="1"/>
  <c r="BF36" i="11"/>
  <c r="BD36" i="11"/>
  <c r="BC36" i="11"/>
  <c r="BH36" i="11" s="1"/>
  <c r="AX36" i="11"/>
  <c r="AW36" i="11"/>
  <c r="AU36" i="11"/>
  <c r="AR36" i="11"/>
  <c r="AO36" i="11"/>
  <c r="AM36" i="11"/>
  <c r="AP36" i="11" s="1"/>
  <c r="AS36" i="11" s="1"/>
  <c r="AV36" i="11" s="1"/>
  <c r="AL36" i="11"/>
  <c r="AN36" i="11" s="1"/>
  <c r="AK36" i="11"/>
  <c r="AJ36" i="11" s="1"/>
  <c r="AH36" i="11"/>
  <c r="AG36" i="11"/>
  <c r="AF36" i="11"/>
  <c r="AE36" i="11"/>
  <c r="Y36" i="11"/>
  <c r="BO35" i="11"/>
  <c r="BS35" i="11" s="1"/>
  <c r="BL35" i="11"/>
  <c r="BI35" i="11"/>
  <c r="BF35" i="11"/>
  <c r="BD35" i="11"/>
  <c r="BG35" i="11" s="1"/>
  <c r="BJ35" i="11" s="1"/>
  <c r="BM35" i="11" s="1"/>
  <c r="BC35" i="11"/>
  <c r="BE35" i="11" s="1"/>
  <c r="AZ35" i="11"/>
  <c r="AX35" i="11"/>
  <c r="AU35" i="11"/>
  <c r="AT35" i="11"/>
  <c r="AR35" i="11"/>
  <c r="AO35" i="11"/>
  <c r="AM35" i="11"/>
  <c r="AP35" i="11" s="1"/>
  <c r="AS35" i="11" s="1"/>
  <c r="AV35" i="11" s="1"/>
  <c r="AL35" i="11"/>
  <c r="AQ35" i="11" s="1"/>
  <c r="AK35" i="11"/>
  <c r="AJ35" i="11"/>
  <c r="AH35" i="11"/>
  <c r="AG35" i="11"/>
  <c r="AF35" i="11"/>
  <c r="AE35" i="11"/>
  <c r="Y35" i="11"/>
  <c r="BO34" i="11"/>
  <c r="BL34" i="11"/>
  <c r="BI34" i="11"/>
  <c r="BF34" i="11"/>
  <c r="BD34" i="11"/>
  <c r="BG34" i="11" s="1"/>
  <c r="BJ34" i="11" s="1"/>
  <c r="BM34" i="11" s="1"/>
  <c r="BC34" i="11"/>
  <c r="BE34" i="11" s="1"/>
  <c r="AY34" i="11"/>
  <c r="AX34" i="11"/>
  <c r="BB34" i="11" s="1"/>
  <c r="AU34" i="11"/>
  <c r="AW34" i="11" s="1"/>
  <c r="AR34" i="11"/>
  <c r="AQ34" i="11"/>
  <c r="AO34" i="11"/>
  <c r="AT34" i="11" s="1"/>
  <c r="AM34" i="11"/>
  <c r="AP34" i="11" s="1"/>
  <c r="AS34" i="11" s="1"/>
  <c r="AV34" i="11" s="1"/>
  <c r="AL34" i="11"/>
  <c r="AN34" i="11" s="1"/>
  <c r="AK34" i="11"/>
  <c r="AJ34" i="11" s="1"/>
  <c r="AH34" i="11"/>
  <c r="AG34" i="11"/>
  <c r="AF34" i="11"/>
  <c r="AE34" i="11"/>
  <c r="Y34" i="11"/>
  <c r="BO33" i="11"/>
  <c r="BS33" i="11" s="1"/>
  <c r="BL33" i="11"/>
  <c r="BI33" i="11"/>
  <c r="BF33" i="11"/>
  <c r="BH33" i="11" s="1"/>
  <c r="BD33" i="11"/>
  <c r="BG33" i="11" s="1"/>
  <c r="BJ33" i="11" s="1"/>
  <c r="BM33" i="11" s="1"/>
  <c r="BC33" i="11"/>
  <c r="BE33" i="11" s="1"/>
  <c r="AX33" i="11"/>
  <c r="AY33" i="11" s="1"/>
  <c r="AU33" i="11"/>
  <c r="AR33" i="11"/>
  <c r="AO33" i="11"/>
  <c r="AM33" i="11"/>
  <c r="AP33" i="11" s="1"/>
  <c r="AS33" i="11" s="1"/>
  <c r="AV33" i="11" s="1"/>
  <c r="AL33" i="11"/>
  <c r="AN33" i="11" s="1"/>
  <c r="AK33" i="11"/>
  <c r="AJ33" i="11" s="1"/>
  <c r="AH33" i="11"/>
  <c r="AG33" i="11"/>
  <c r="AF33" i="11"/>
  <c r="AE33" i="11"/>
  <c r="Y33" i="11"/>
  <c r="BO32" i="11"/>
  <c r="BP32" i="11" s="1"/>
  <c r="BL32" i="11"/>
  <c r="BN32" i="11" s="1"/>
  <c r="BI32" i="11"/>
  <c r="BF32" i="11"/>
  <c r="BD32" i="11"/>
  <c r="BG32" i="11" s="1"/>
  <c r="BJ32" i="11" s="1"/>
  <c r="BM32" i="11" s="1"/>
  <c r="BC32" i="11"/>
  <c r="AX32" i="11"/>
  <c r="BB32" i="11" s="1"/>
  <c r="AU32" i="11"/>
  <c r="AR32" i="11"/>
  <c r="AO32" i="11"/>
  <c r="AQ32" i="11" s="1"/>
  <c r="AM32" i="11"/>
  <c r="AP32" i="11" s="1"/>
  <c r="AS32" i="11" s="1"/>
  <c r="AV32" i="11" s="1"/>
  <c r="AL32" i="11"/>
  <c r="AN32" i="11" s="1"/>
  <c r="AK32" i="11"/>
  <c r="AJ32" i="11" s="1"/>
  <c r="AH32" i="11"/>
  <c r="AG32" i="11"/>
  <c r="AF32" i="11"/>
  <c r="AE32" i="11"/>
  <c r="Y32" i="11"/>
  <c r="BS31" i="11"/>
  <c r="BO31" i="11"/>
  <c r="BQ31" i="11" s="1"/>
  <c r="BL31" i="11"/>
  <c r="BI31" i="11"/>
  <c r="BF31" i="11"/>
  <c r="BH31" i="11" s="1"/>
  <c r="BD31" i="11"/>
  <c r="BG31" i="11" s="1"/>
  <c r="BJ31" i="11" s="1"/>
  <c r="BM31" i="11" s="1"/>
  <c r="BC31" i="11"/>
  <c r="BE31" i="11" s="1"/>
  <c r="BB31" i="11"/>
  <c r="AX31" i="11"/>
  <c r="AU31" i="11"/>
  <c r="AR31" i="11"/>
  <c r="AO31" i="11"/>
  <c r="AM31" i="11"/>
  <c r="AP31" i="11" s="1"/>
  <c r="AS31" i="11" s="1"/>
  <c r="AV31" i="11" s="1"/>
  <c r="AL31" i="11"/>
  <c r="AN31" i="11" s="1"/>
  <c r="AK31" i="11"/>
  <c r="AJ31" i="11"/>
  <c r="AH31" i="11"/>
  <c r="AG31" i="11"/>
  <c r="AF31" i="11"/>
  <c r="AE31" i="11"/>
  <c r="Y31" i="11"/>
  <c r="BQ30" i="11"/>
  <c r="BO30" i="11"/>
  <c r="BS30" i="11" s="1"/>
  <c r="BL30" i="11"/>
  <c r="BP30" i="11" s="1"/>
  <c r="BI30" i="11"/>
  <c r="BH30" i="11"/>
  <c r="BF30" i="11"/>
  <c r="BE30" i="11"/>
  <c r="BD30" i="11"/>
  <c r="BG30" i="11" s="1"/>
  <c r="BJ30" i="11" s="1"/>
  <c r="BM30" i="11" s="1"/>
  <c r="BC30" i="11"/>
  <c r="AX30" i="11"/>
  <c r="BB30" i="11" s="1"/>
  <c r="AU30" i="11"/>
  <c r="AR30" i="11"/>
  <c r="AO30" i="11"/>
  <c r="AQ30" i="11" s="1"/>
  <c r="AN30" i="11"/>
  <c r="AM30" i="11"/>
  <c r="AP30" i="11" s="1"/>
  <c r="AS30" i="11" s="1"/>
  <c r="AV30" i="11" s="1"/>
  <c r="AL30" i="11"/>
  <c r="AK30" i="11"/>
  <c r="AJ30" i="11" s="1"/>
  <c r="AH30" i="11"/>
  <c r="AG30" i="11"/>
  <c r="AF30" i="11"/>
  <c r="AE30" i="11"/>
  <c r="Y30" i="11"/>
  <c r="BO29" i="11"/>
  <c r="BS29" i="11" s="1"/>
  <c r="BL29" i="11"/>
  <c r="BI29" i="11"/>
  <c r="BK29" i="11" s="1"/>
  <c r="BH29" i="11"/>
  <c r="BF29" i="11"/>
  <c r="BD29" i="11"/>
  <c r="BG29" i="11" s="1"/>
  <c r="BJ29" i="11" s="1"/>
  <c r="BM29" i="11" s="1"/>
  <c r="BC29" i="11"/>
  <c r="BE29" i="11" s="1"/>
  <c r="AZ29" i="11"/>
  <c r="AX29" i="11"/>
  <c r="BB29" i="11" s="1"/>
  <c r="AU29" i="11"/>
  <c r="AY29" i="11" s="1"/>
  <c r="AR29" i="11"/>
  <c r="AT29" i="11" s="1"/>
  <c r="AO29" i="11"/>
  <c r="AQ29" i="11" s="1"/>
  <c r="AN29" i="11"/>
  <c r="AM29" i="11"/>
  <c r="AP29" i="11" s="1"/>
  <c r="AS29" i="11" s="1"/>
  <c r="AV29" i="11" s="1"/>
  <c r="AL29" i="11"/>
  <c r="AK29" i="11"/>
  <c r="AJ29" i="11" s="1"/>
  <c r="AH29" i="11"/>
  <c r="AG29" i="11"/>
  <c r="AF29" i="11"/>
  <c r="AE29" i="11"/>
  <c r="Y29" i="11"/>
  <c r="BO28" i="11"/>
  <c r="BL28" i="11"/>
  <c r="BI28" i="11"/>
  <c r="BF28" i="11"/>
  <c r="BH28" i="11" s="1"/>
  <c r="BD28" i="11"/>
  <c r="BG28" i="11" s="1"/>
  <c r="BJ28" i="11" s="1"/>
  <c r="BM28" i="11" s="1"/>
  <c r="BC28" i="11"/>
  <c r="BE28" i="11" s="1"/>
  <c r="AX28" i="11"/>
  <c r="BB28" i="11" s="1"/>
  <c r="AU28" i="11"/>
  <c r="AR28" i="11"/>
  <c r="AT28" i="11" s="1"/>
  <c r="AQ28" i="11"/>
  <c r="AO28" i="11"/>
  <c r="AM28" i="11"/>
  <c r="AP28" i="11" s="1"/>
  <c r="AS28" i="11" s="1"/>
  <c r="AV28" i="11" s="1"/>
  <c r="AL28" i="11"/>
  <c r="AN28" i="11" s="1"/>
  <c r="AK28" i="11"/>
  <c r="AJ28" i="11" s="1"/>
  <c r="AH28" i="11"/>
  <c r="AG28" i="11"/>
  <c r="AF28" i="11"/>
  <c r="AE28" i="11"/>
  <c r="Y28" i="11"/>
  <c r="BQ27" i="11"/>
  <c r="BO27" i="11"/>
  <c r="BS27" i="11" s="1"/>
  <c r="BL27" i="11"/>
  <c r="BP27" i="11" s="1"/>
  <c r="BI27" i="11"/>
  <c r="BN27" i="11" s="1"/>
  <c r="BF27" i="11"/>
  <c r="BH27" i="11" s="1"/>
  <c r="BE27" i="11"/>
  <c r="BD27" i="11"/>
  <c r="BG27" i="11" s="1"/>
  <c r="BJ27" i="11" s="1"/>
  <c r="BM27" i="11" s="1"/>
  <c r="BC27" i="11"/>
  <c r="AX27" i="11"/>
  <c r="BB27" i="11" s="1"/>
  <c r="AD27" i="11" s="1"/>
  <c r="T27" i="11" s="1"/>
  <c r="AU27" i="11"/>
  <c r="AR27" i="11"/>
  <c r="AW27" i="11" s="1"/>
  <c r="AP27" i="11"/>
  <c r="AS27" i="11" s="1"/>
  <c r="AV27" i="11" s="1"/>
  <c r="AO27" i="11"/>
  <c r="AQ27" i="11" s="1"/>
  <c r="AM27" i="11"/>
  <c r="AL27" i="11"/>
  <c r="AN27" i="11" s="1"/>
  <c r="AK27" i="11"/>
  <c r="AJ27" i="11" s="1"/>
  <c r="AH27" i="11"/>
  <c r="AG27" i="11"/>
  <c r="AF27" i="11"/>
  <c r="AE27" i="11"/>
  <c r="Y27" i="11"/>
  <c r="BQ26" i="11"/>
  <c r="BO26" i="11"/>
  <c r="BS26" i="11" s="1"/>
  <c r="BM26" i="11"/>
  <c r="BL26" i="11"/>
  <c r="BP26" i="11" s="1"/>
  <c r="BI26" i="11"/>
  <c r="BK26" i="11" s="1"/>
  <c r="BH26" i="11"/>
  <c r="BF26" i="11"/>
  <c r="BD26" i="11"/>
  <c r="BG26" i="11" s="1"/>
  <c r="BJ26" i="11" s="1"/>
  <c r="BC26" i="11"/>
  <c r="BE26" i="11" s="1"/>
  <c r="AX26" i="11"/>
  <c r="BB26" i="11" s="1"/>
  <c r="AW26" i="11"/>
  <c r="AU26" i="11"/>
  <c r="AR26" i="11"/>
  <c r="AO26" i="11"/>
  <c r="AM26" i="11"/>
  <c r="AP26" i="11" s="1"/>
  <c r="AS26" i="11" s="1"/>
  <c r="AV26" i="11" s="1"/>
  <c r="AL26" i="11"/>
  <c r="AN26" i="11" s="1"/>
  <c r="AK26" i="11"/>
  <c r="AJ26" i="11"/>
  <c r="AH26" i="11"/>
  <c r="AG26" i="11"/>
  <c r="AF26" i="11"/>
  <c r="AE26" i="11"/>
  <c r="Y26" i="11"/>
  <c r="BO25" i="11"/>
  <c r="BQ25" i="11" s="1"/>
  <c r="BL25" i="11"/>
  <c r="BN25" i="11" s="1"/>
  <c r="BI25" i="11"/>
  <c r="BF25" i="11"/>
  <c r="BK25" i="11" s="1"/>
  <c r="BD25" i="11"/>
  <c r="BG25" i="11" s="1"/>
  <c r="BJ25" i="11" s="1"/>
  <c r="BM25" i="11" s="1"/>
  <c r="BC25" i="11"/>
  <c r="BE25" i="11" s="1"/>
  <c r="AX25" i="11"/>
  <c r="AU25" i="11"/>
  <c r="AR25" i="11"/>
  <c r="AT25" i="11" s="1"/>
  <c r="AO25" i="11"/>
  <c r="AM25" i="11"/>
  <c r="AP25" i="11" s="1"/>
  <c r="AS25" i="11" s="1"/>
  <c r="AV25" i="11" s="1"/>
  <c r="AL25" i="11"/>
  <c r="AK25" i="11"/>
  <c r="AJ25" i="11" s="1"/>
  <c r="AH25" i="11"/>
  <c r="AG25" i="11"/>
  <c r="AF25" i="11"/>
  <c r="AE25" i="11"/>
  <c r="Y25" i="11"/>
  <c r="BO24" i="11"/>
  <c r="BL24" i="11"/>
  <c r="BI24" i="11"/>
  <c r="BF24" i="11"/>
  <c r="BE24" i="11"/>
  <c r="BD24" i="11"/>
  <c r="BG24" i="11" s="1"/>
  <c r="BJ24" i="11" s="1"/>
  <c r="BM24" i="11" s="1"/>
  <c r="BC24" i="11"/>
  <c r="BB24" i="11"/>
  <c r="AY24" i="11"/>
  <c r="AX24" i="11"/>
  <c r="AZ24" i="11" s="1"/>
  <c r="AU24" i="11"/>
  <c r="AR24" i="11"/>
  <c r="AT24" i="11" s="1"/>
  <c r="AO24" i="11"/>
  <c r="AM24" i="11"/>
  <c r="AP24" i="11" s="1"/>
  <c r="AS24" i="11" s="1"/>
  <c r="AV24" i="11" s="1"/>
  <c r="AL24" i="11"/>
  <c r="AN24" i="11" s="1"/>
  <c r="AK24" i="11"/>
  <c r="AJ24" i="11" s="1"/>
  <c r="AH24" i="11"/>
  <c r="AG24" i="11"/>
  <c r="AF24" i="11"/>
  <c r="AE24" i="11"/>
  <c r="Y24" i="11"/>
  <c r="BQ23" i="11"/>
  <c r="BO23" i="11"/>
  <c r="BS23" i="11" s="1"/>
  <c r="BL23" i="11"/>
  <c r="BI23" i="11"/>
  <c r="BH23" i="11"/>
  <c r="BF23" i="11"/>
  <c r="BE23" i="11"/>
  <c r="BD23" i="11"/>
  <c r="BG23" i="11" s="1"/>
  <c r="BJ23" i="11" s="1"/>
  <c r="BM23" i="11" s="1"/>
  <c r="BC23" i="11"/>
  <c r="AX23" i="11"/>
  <c r="AU23" i="11"/>
  <c r="AR23" i="11"/>
  <c r="AW23" i="11" s="1"/>
  <c r="AP23" i="11"/>
  <c r="AS23" i="11" s="1"/>
  <c r="AV23" i="11" s="1"/>
  <c r="AO23" i="11"/>
  <c r="AQ23" i="11" s="1"/>
  <c r="AM23" i="11"/>
  <c r="AL23" i="11"/>
  <c r="AN23" i="11" s="1"/>
  <c r="AK23" i="11"/>
  <c r="AJ23" i="11" s="1"/>
  <c r="AH23" i="11"/>
  <c r="AG23" i="11"/>
  <c r="AF23" i="11"/>
  <c r="AE23" i="11"/>
  <c r="Y23" i="11"/>
  <c r="BO22" i="11"/>
  <c r="BL22" i="11"/>
  <c r="BI22" i="11"/>
  <c r="BK22" i="11" s="1"/>
  <c r="BG22" i="11"/>
  <c r="BJ22" i="11" s="1"/>
  <c r="BM22" i="11" s="1"/>
  <c r="BF22" i="11"/>
  <c r="BE22" i="11"/>
  <c r="BD22" i="11"/>
  <c r="BC22" i="11"/>
  <c r="AX22" i="11"/>
  <c r="BB22" i="11" s="1"/>
  <c r="AV22" i="11"/>
  <c r="AU22" i="11"/>
  <c r="AY22" i="11" s="1"/>
  <c r="AS22" i="11"/>
  <c r="AR22" i="11"/>
  <c r="AO22" i="11"/>
  <c r="AM22" i="11"/>
  <c r="AP22" i="11" s="1"/>
  <c r="AL22" i="11"/>
  <c r="AK22" i="11"/>
  <c r="AJ22" i="11" s="1"/>
  <c r="AH22" i="11"/>
  <c r="AG22" i="11"/>
  <c r="AF22" i="11"/>
  <c r="AE22" i="11"/>
  <c r="Y22" i="11"/>
  <c r="BS21" i="11"/>
  <c r="BP21" i="11"/>
  <c r="BO21" i="11"/>
  <c r="BQ21" i="11" s="1"/>
  <c r="BN21" i="11"/>
  <c r="BL21" i="11"/>
  <c r="BI21" i="11"/>
  <c r="BF21" i="11"/>
  <c r="BD21" i="11"/>
  <c r="BG21" i="11" s="1"/>
  <c r="BJ21" i="11" s="1"/>
  <c r="BM21" i="11" s="1"/>
  <c r="BC21" i="11"/>
  <c r="BE21" i="11" s="1"/>
  <c r="BB21" i="11"/>
  <c r="AZ21" i="11"/>
  <c r="AX21" i="11"/>
  <c r="AY21" i="11" s="1"/>
  <c r="AV21" i="11"/>
  <c r="AU21" i="11"/>
  <c r="AT21" i="11"/>
  <c r="AR21" i="11"/>
  <c r="AQ21" i="11"/>
  <c r="AO21" i="11"/>
  <c r="AM21" i="11"/>
  <c r="AP21" i="11" s="1"/>
  <c r="AS21" i="11" s="1"/>
  <c r="AL21" i="11"/>
  <c r="AN21" i="11" s="1"/>
  <c r="AK21" i="11"/>
  <c r="AJ21" i="11"/>
  <c r="AH21" i="11"/>
  <c r="AG21" i="11"/>
  <c r="AF21" i="11"/>
  <c r="AE21" i="11"/>
  <c r="Y21" i="11"/>
  <c r="BO20" i="11"/>
  <c r="BL20" i="11"/>
  <c r="BN20" i="11" s="1"/>
  <c r="BI20" i="11"/>
  <c r="BK20" i="11" s="1"/>
  <c r="BF20" i="11"/>
  <c r="BD20" i="11"/>
  <c r="BG20" i="11" s="1"/>
  <c r="BJ20" i="11" s="1"/>
  <c r="BM20" i="11" s="1"/>
  <c r="BC20" i="11"/>
  <c r="BE20" i="11" s="1"/>
  <c r="AX20" i="11"/>
  <c r="AZ20" i="11" s="1"/>
  <c r="AU20" i="11"/>
  <c r="AW20" i="11" s="1"/>
  <c r="AR20" i="11"/>
  <c r="AO20" i="11"/>
  <c r="AT20" i="11" s="1"/>
  <c r="AM20" i="11"/>
  <c r="AP20" i="11" s="1"/>
  <c r="AS20" i="11" s="1"/>
  <c r="AV20" i="11" s="1"/>
  <c r="AL20" i="11"/>
  <c r="AN20" i="11" s="1"/>
  <c r="AK20" i="11"/>
  <c r="AJ20" i="11" s="1"/>
  <c r="AH20" i="11"/>
  <c r="AG20" i="11"/>
  <c r="AF20" i="11"/>
  <c r="AE20" i="11"/>
  <c r="Y20" i="11"/>
  <c r="BO19" i="11"/>
  <c r="BS19" i="11" s="1"/>
  <c r="BN19" i="11"/>
  <c r="BL19" i="11"/>
  <c r="BI19" i="11"/>
  <c r="BF19" i="11"/>
  <c r="BD19" i="11"/>
  <c r="BG19" i="11" s="1"/>
  <c r="BJ19" i="11" s="1"/>
  <c r="BM19" i="11" s="1"/>
  <c r="BC19" i="11"/>
  <c r="BE19" i="11" s="1"/>
  <c r="AX19" i="11"/>
  <c r="AY19" i="11" s="1"/>
  <c r="AU19" i="11"/>
  <c r="AW19" i="11" s="1"/>
  <c r="AR19" i="11"/>
  <c r="AT19" i="11" s="1"/>
  <c r="AO19" i="11"/>
  <c r="AM19" i="11"/>
  <c r="AP19" i="11" s="1"/>
  <c r="AS19" i="11" s="1"/>
  <c r="AV19" i="11" s="1"/>
  <c r="AL19" i="11"/>
  <c r="AQ19" i="11" s="1"/>
  <c r="AK19" i="11"/>
  <c r="AJ19" i="11" s="1"/>
  <c r="AH19" i="11"/>
  <c r="AG19" i="11"/>
  <c r="AF19" i="11"/>
  <c r="AE19" i="11"/>
  <c r="Y19" i="11"/>
  <c r="BQ18" i="11"/>
  <c r="BO18" i="11"/>
  <c r="BP18" i="11" s="1"/>
  <c r="BL18" i="11"/>
  <c r="BI18" i="11"/>
  <c r="BG18" i="11"/>
  <c r="BJ18" i="11" s="1"/>
  <c r="BM18" i="11" s="1"/>
  <c r="BF18" i="11"/>
  <c r="BD18" i="11"/>
  <c r="BC18" i="11"/>
  <c r="BE18" i="11" s="1"/>
  <c r="AX18" i="11"/>
  <c r="BB18" i="11" s="1"/>
  <c r="AU18" i="11"/>
  <c r="AW18" i="11" s="1"/>
  <c r="AR18" i="11"/>
  <c r="AQ18" i="11"/>
  <c r="AO18" i="11"/>
  <c r="AM18" i="11"/>
  <c r="AP18" i="11" s="1"/>
  <c r="AS18" i="11" s="1"/>
  <c r="AV18" i="11" s="1"/>
  <c r="AL18" i="11"/>
  <c r="AN18" i="11" s="1"/>
  <c r="AK18" i="11"/>
  <c r="AJ18" i="11" s="1"/>
  <c r="AH18" i="11"/>
  <c r="AG18" i="11"/>
  <c r="AF18" i="11"/>
  <c r="AE18" i="11"/>
  <c r="Y18" i="11"/>
  <c r="BO17" i="11"/>
  <c r="BS17" i="11" s="1"/>
  <c r="BL17" i="11"/>
  <c r="BJ17" i="11"/>
  <c r="BM17" i="11" s="1"/>
  <c r="BI17" i="11"/>
  <c r="BF17" i="11"/>
  <c r="BH17" i="11" s="1"/>
  <c r="BE17" i="11"/>
  <c r="BD17" i="11"/>
  <c r="BG17" i="11" s="1"/>
  <c r="BC17" i="11"/>
  <c r="BB17" i="11"/>
  <c r="AX17" i="11"/>
  <c r="AU17" i="11"/>
  <c r="AT17" i="11"/>
  <c r="AR17" i="11"/>
  <c r="AP17" i="11"/>
  <c r="AS17" i="11" s="1"/>
  <c r="AV17" i="11" s="1"/>
  <c r="AO17" i="11"/>
  <c r="AM17" i="11"/>
  <c r="AL17" i="11"/>
  <c r="AN17" i="11" s="1"/>
  <c r="AK17" i="11"/>
  <c r="AJ17" i="11"/>
  <c r="AH17" i="11"/>
  <c r="AG17" i="11"/>
  <c r="AF17" i="11"/>
  <c r="AE17" i="11"/>
  <c r="Y17" i="11"/>
  <c r="BO16" i="11"/>
  <c r="BL16" i="11"/>
  <c r="BI16" i="11"/>
  <c r="BG16" i="11"/>
  <c r="BJ16" i="11" s="1"/>
  <c r="BM16" i="11" s="1"/>
  <c r="BF16" i="11"/>
  <c r="BD16" i="11"/>
  <c r="BC16" i="11"/>
  <c r="AX16" i="11"/>
  <c r="AU16" i="11"/>
  <c r="AY16" i="11" s="1"/>
  <c r="AS16" i="11"/>
  <c r="AV16" i="11" s="1"/>
  <c r="AR16" i="11"/>
  <c r="AT16" i="11" s="1"/>
  <c r="AO16" i="11"/>
  <c r="AM16" i="11"/>
  <c r="AP16" i="11" s="1"/>
  <c r="AL16" i="11"/>
  <c r="AQ16" i="11" s="1"/>
  <c r="AK16" i="11"/>
  <c r="AJ16" i="11" s="1"/>
  <c r="AH16" i="11"/>
  <c r="AG16" i="11"/>
  <c r="AF16" i="11"/>
  <c r="AE16" i="11"/>
  <c r="Y16" i="11"/>
  <c r="BO15" i="11"/>
  <c r="BQ15" i="11" s="1"/>
  <c r="BL15" i="11"/>
  <c r="BP15" i="11" s="1"/>
  <c r="BK15" i="11"/>
  <c r="BI15" i="11"/>
  <c r="BG15" i="11"/>
  <c r="BJ15" i="11" s="1"/>
  <c r="BM15" i="11" s="1"/>
  <c r="BF15" i="11"/>
  <c r="BD15" i="11"/>
  <c r="BC15" i="11"/>
  <c r="BE15" i="11" s="1"/>
  <c r="AX15" i="11"/>
  <c r="BB15" i="11" s="1"/>
  <c r="AU15" i="11"/>
  <c r="AR15" i="11"/>
  <c r="AO15" i="11"/>
  <c r="AQ15" i="11" s="1"/>
  <c r="AM15" i="11"/>
  <c r="AP15" i="11" s="1"/>
  <c r="AS15" i="11" s="1"/>
  <c r="AV15" i="11" s="1"/>
  <c r="AL15" i="11"/>
  <c r="AN15" i="11" s="1"/>
  <c r="AK15" i="11"/>
  <c r="AJ15" i="11"/>
  <c r="AH15" i="11"/>
  <c r="AG15" i="11"/>
  <c r="AF15" i="11"/>
  <c r="AE15" i="11"/>
  <c r="Y15" i="11"/>
  <c r="BO14" i="11"/>
  <c r="BS14" i="11" s="1"/>
  <c r="BL14" i="11"/>
  <c r="BN14" i="11" s="1"/>
  <c r="BK14" i="11"/>
  <c r="BI14" i="11"/>
  <c r="BG14" i="11"/>
  <c r="BJ14" i="11" s="1"/>
  <c r="BM14" i="11" s="1"/>
  <c r="BF14" i="11"/>
  <c r="BD14" i="11"/>
  <c r="BC14" i="11"/>
  <c r="BE14" i="11" s="1"/>
  <c r="AX14" i="11"/>
  <c r="BB14" i="11" s="1"/>
  <c r="AU14" i="11"/>
  <c r="AY14" i="11" s="1"/>
  <c r="AT14" i="11"/>
  <c r="AR14" i="11"/>
  <c r="AQ14" i="11"/>
  <c r="AO14" i="11"/>
  <c r="AM14" i="11"/>
  <c r="AP14" i="11" s="1"/>
  <c r="AS14" i="11" s="1"/>
  <c r="AV14" i="11" s="1"/>
  <c r="AL14" i="11"/>
  <c r="AN14" i="11" s="1"/>
  <c r="AK14" i="11"/>
  <c r="AJ14" i="11" s="1"/>
  <c r="AH14" i="11"/>
  <c r="AG14" i="11"/>
  <c r="AF14" i="11"/>
  <c r="AE14" i="11"/>
  <c r="Y14" i="11"/>
  <c r="BO13" i="11"/>
  <c r="BL13" i="11"/>
  <c r="BP13" i="11" s="1"/>
  <c r="BI13" i="11"/>
  <c r="BF13" i="11"/>
  <c r="BH13" i="11" s="1"/>
  <c r="BE13" i="11"/>
  <c r="BD13" i="11"/>
  <c r="BG13" i="11" s="1"/>
  <c r="BJ13" i="11" s="1"/>
  <c r="BM13" i="11" s="1"/>
  <c r="BC13" i="11"/>
  <c r="AX13" i="11"/>
  <c r="AZ13" i="11" s="1"/>
  <c r="AU13" i="11"/>
  <c r="AW13" i="11" s="1"/>
  <c r="AR13" i="11"/>
  <c r="AT13" i="11" s="1"/>
  <c r="AP13" i="11"/>
  <c r="AS13" i="11" s="1"/>
  <c r="AV13" i="11" s="1"/>
  <c r="AO13" i="11"/>
  <c r="AQ13" i="11" s="1"/>
  <c r="AM13" i="11"/>
  <c r="AL13" i="11"/>
  <c r="AN13" i="11" s="1"/>
  <c r="AK13" i="11"/>
  <c r="AJ13" i="11" s="1"/>
  <c r="AH13" i="11"/>
  <c r="AG13" i="11"/>
  <c r="AF13" i="11"/>
  <c r="AE13" i="11"/>
  <c r="Y13" i="11"/>
  <c r="BO12" i="11"/>
  <c r="BL12" i="11"/>
  <c r="BP12" i="11" s="1"/>
  <c r="BI12" i="11"/>
  <c r="BF12" i="11"/>
  <c r="BH12" i="11" s="1"/>
  <c r="BE12" i="11"/>
  <c r="BD12" i="11"/>
  <c r="BG12" i="11" s="1"/>
  <c r="BJ12" i="11" s="1"/>
  <c r="BM12" i="11" s="1"/>
  <c r="BC12" i="11"/>
  <c r="AX12" i="11"/>
  <c r="BB12" i="11" s="1"/>
  <c r="AU12" i="11"/>
  <c r="AY12" i="11" s="1"/>
  <c r="AR12" i="11"/>
  <c r="AO12" i="11"/>
  <c r="AQ12" i="11" s="1"/>
  <c r="AN12" i="11"/>
  <c r="AM12" i="11"/>
  <c r="AP12" i="11" s="1"/>
  <c r="AS12" i="11" s="1"/>
  <c r="AV12" i="11" s="1"/>
  <c r="AL12" i="11"/>
  <c r="AK12" i="11"/>
  <c r="AJ12" i="11" s="1"/>
  <c r="AH12" i="11"/>
  <c r="AG12" i="11"/>
  <c r="AF12" i="11"/>
  <c r="AE12" i="11"/>
  <c r="Y12" i="11"/>
  <c r="BO11" i="11"/>
  <c r="BQ11" i="11" s="1"/>
  <c r="BL11" i="11"/>
  <c r="BN11" i="11" s="1"/>
  <c r="BI11" i="11"/>
  <c r="BG11" i="11"/>
  <c r="BJ11" i="11" s="1"/>
  <c r="BM11" i="11" s="1"/>
  <c r="BF11" i="11"/>
  <c r="BH11" i="11" s="1"/>
  <c r="BD11" i="11"/>
  <c r="BC11" i="11"/>
  <c r="BE11" i="11" s="1"/>
  <c r="AX11" i="11"/>
  <c r="BB11" i="11" s="1"/>
  <c r="AU11" i="11"/>
  <c r="AR11" i="11"/>
  <c r="AT11" i="11" s="1"/>
  <c r="AO11" i="11"/>
  <c r="AQ11" i="11" s="1"/>
  <c r="AM11" i="11"/>
  <c r="AP11" i="11" s="1"/>
  <c r="AS11" i="11" s="1"/>
  <c r="AV11" i="11" s="1"/>
  <c r="AL11" i="11"/>
  <c r="AN11" i="11" s="1"/>
  <c r="AK11" i="11"/>
  <c r="AJ11" i="11" s="1"/>
  <c r="AH11" i="11"/>
  <c r="AG11" i="11"/>
  <c r="AF11" i="11"/>
  <c r="AE11" i="11"/>
  <c r="Y11" i="11"/>
  <c r="BQ10" i="11"/>
  <c r="BO10" i="11"/>
  <c r="BS10" i="11" s="1"/>
  <c r="BL10" i="11"/>
  <c r="BP10" i="11" s="1"/>
  <c r="BI10" i="11"/>
  <c r="BK10" i="11" s="1"/>
  <c r="BF10" i="11"/>
  <c r="BE10" i="11"/>
  <c r="BD10" i="11"/>
  <c r="BG10" i="11" s="1"/>
  <c r="BJ10" i="11" s="1"/>
  <c r="BM10" i="11" s="1"/>
  <c r="BC10" i="11"/>
  <c r="AX10" i="11"/>
  <c r="AZ10" i="11" s="1"/>
  <c r="AU10" i="11"/>
  <c r="AW10" i="11" s="1"/>
  <c r="AR10" i="11"/>
  <c r="AP10" i="11"/>
  <c r="AS10" i="11" s="1"/>
  <c r="AV10" i="11" s="1"/>
  <c r="AO10" i="11"/>
  <c r="AQ10" i="11" s="1"/>
  <c r="AM10" i="11"/>
  <c r="AL10" i="11"/>
  <c r="AN10" i="11" s="1"/>
  <c r="AH10" i="11"/>
  <c r="AG10" i="11"/>
  <c r="AF10" i="11"/>
  <c r="AE10" i="11"/>
  <c r="Y10" i="11"/>
  <c r="D1" i="11"/>
  <c r="AK10" i="10"/>
  <c r="T45" i="10"/>
  <c r="BO40" i="10"/>
  <c r="BS40" i="10" s="1"/>
  <c r="BL40" i="10"/>
  <c r="BI40" i="10"/>
  <c r="BN40" i="10" s="1"/>
  <c r="BF40" i="10"/>
  <c r="BH40" i="10" s="1"/>
  <c r="BE40" i="10"/>
  <c r="BD40" i="10"/>
  <c r="BG40" i="10" s="1"/>
  <c r="BJ40" i="10" s="1"/>
  <c r="BM40" i="10" s="1"/>
  <c r="BC40" i="10"/>
  <c r="AX40" i="10"/>
  <c r="BB40" i="10" s="1"/>
  <c r="AD40" i="10" s="1"/>
  <c r="T40" i="10" s="1"/>
  <c r="AU40" i="10"/>
  <c r="AW40" i="10" s="1"/>
  <c r="AT40" i="10"/>
  <c r="AR40" i="10"/>
  <c r="AP40" i="10"/>
  <c r="AS40" i="10" s="1"/>
  <c r="AV40" i="10" s="1"/>
  <c r="AO40" i="10"/>
  <c r="AM40" i="10"/>
  <c r="AL40" i="10"/>
  <c r="AN40" i="10" s="1"/>
  <c r="AK40" i="10"/>
  <c r="AJ40" i="10" s="1"/>
  <c r="AH40" i="10"/>
  <c r="AG40" i="10"/>
  <c r="AF40" i="10"/>
  <c r="AE40" i="10"/>
  <c r="Y40" i="10"/>
  <c r="BO39" i="10"/>
  <c r="BS39" i="10" s="1"/>
  <c r="BL39" i="10"/>
  <c r="BN39" i="10" s="1"/>
  <c r="BI39" i="10"/>
  <c r="BF39" i="10"/>
  <c r="BK39" i="10" s="1"/>
  <c r="BD39" i="10"/>
  <c r="BG39" i="10" s="1"/>
  <c r="BJ39" i="10" s="1"/>
  <c r="BM39" i="10" s="1"/>
  <c r="BC39" i="10"/>
  <c r="BE39" i="10" s="1"/>
  <c r="AX39" i="10"/>
  <c r="AU39" i="10"/>
  <c r="AW39" i="10" s="1"/>
  <c r="AR39" i="10"/>
  <c r="AP39" i="10"/>
  <c r="AS39" i="10" s="1"/>
  <c r="AV39" i="10" s="1"/>
  <c r="AO39" i="10"/>
  <c r="AM39" i="10"/>
  <c r="AL39" i="10"/>
  <c r="AK39" i="10"/>
  <c r="AJ39" i="10"/>
  <c r="AH39" i="10"/>
  <c r="AG39" i="10"/>
  <c r="AF39" i="10"/>
  <c r="AE39" i="10"/>
  <c r="Y39" i="10"/>
  <c r="BO38" i="10"/>
  <c r="BL38" i="10"/>
  <c r="BI38" i="10"/>
  <c r="BN38" i="10" s="1"/>
  <c r="BG38" i="10"/>
  <c r="BJ38" i="10" s="1"/>
  <c r="BM38" i="10" s="1"/>
  <c r="BF38" i="10"/>
  <c r="BK38" i="10" s="1"/>
  <c r="BD38" i="10"/>
  <c r="BC38" i="10"/>
  <c r="BE38" i="10" s="1"/>
  <c r="AX38" i="10"/>
  <c r="BB38" i="10" s="1"/>
  <c r="AU38" i="10"/>
  <c r="AR38" i="10"/>
  <c r="AQ38" i="10"/>
  <c r="AO38" i="10"/>
  <c r="AM38" i="10"/>
  <c r="AP38" i="10" s="1"/>
  <c r="AS38" i="10" s="1"/>
  <c r="AV38" i="10" s="1"/>
  <c r="AL38" i="10"/>
  <c r="AN38" i="10" s="1"/>
  <c r="AK38" i="10"/>
  <c r="AJ38" i="10" s="1"/>
  <c r="AH38" i="10"/>
  <c r="AG38" i="10"/>
  <c r="AF38" i="10"/>
  <c r="AE38" i="10"/>
  <c r="Y38" i="10"/>
  <c r="BQ37" i="10"/>
  <c r="BO37" i="10"/>
  <c r="BS37" i="10" s="1"/>
  <c r="BL37" i="10"/>
  <c r="BP37" i="10" s="1"/>
  <c r="BI37" i="10"/>
  <c r="BF37" i="10"/>
  <c r="BD37" i="10"/>
  <c r="BG37" i="10" s="1"/>
  <c r="BJ37" i="10" s="1"/>
  <c r="BM37" i="10" s="1"/>
  <c r="BC37" i="10"/>
  <c r="BE37" i="10" s="1"/>
  <c r="AX37" i="10"/>
  <c r="AU37" i="10"/>
  <c r="AR37" i="10"/>
  <c r="AW37" i="10" s="1"/>
  <c r="AP37" i="10"/>
  <c r="AS37" i="10" s="1"/>
  <c r="AV37" i="10" s="1"/>
  <c r="AO37" i="10"/>
  <c r="AM37" i="10"/>
  <c r="AL37" i="10"/>
  <c r="AN37" i="10" s="1"/>
  <c r="AK37" i="10"/>
  <c r="AJ37" i="10"/>
  <c r="AH37" i="10"/>
  <c r="AG37" i="10"/>
  <c r="AF37" i="10"/>
  <c r="AE37" i="10"/>
  <c r="Y37" i="10"/>
  <c r="BQ36" i="10"/>
  <c r="BO36" i="10"/>
  <c r="BL36" i="10"/>
  <c r="BI36" i="10"/>
  <c r="BG36" i="10"/>
  <c r="BJ36" i="10" s="1"/>
  <c r="BM36" i="10" s="1"/>
  <c r="BF36" i="10"/>
  <c r="BD36" i="10"/>
  <c r="BC36" i="10"/>
  <c r="BH36" i="10" s="1"/>
  <c r="AX36" i="10"/>
  <c r="BB36" i="10" s="1"/>
  <c r="AU36" i="10"/>
  <c r="AY36" i="10" s="1"/>
  <c r="AR36" i="10"/>
  <c r="AO36" i="10"/>
  <c r="AQ36" i="10" s="1"/>
  <c r="AN36" i="10"/>
  <c r="AM36" i="10"/>
  <c r="AP36" i="10" s="1"/>
  <c r="AS36" i="10" s="1"/>
  <c r="AV36" i="10" s="1"/>
  <c r="AL36" i="10"/>
  <c r="AK36" i="10"/>
  <c r="AJ36" i="10" s="1"/>
  <c r="AH36" i="10"/>
  <c r="AG36" i="10"/>
  <c r="AF36" i="10"/>
  <c r="AE36" i="10"/>
  <c r="Y36" i="10"/>
  <c r="BP35" i="10"/>
  <c r="BO35" i="10"/>
  <c r="BS35" i="10" s="1"/>
  <c r="BL35" i="10"/>
  <c r="BN35" i="10" s="1"/>
  <c r="BI35" i="10"/>
  <c r="BF35" i="10"/>
  <c r="BK35" i="10" s="1"/>
  <c r="BD35" i="10"/>
  <c r="BG35" i="10" s="1"/>
  <c r="BJ35" i="10" s="1"/>
  <c r="BM35" i="10" s="1"/>
  <c r="BC35" i="10"/>
  <c r="BE35" i="10" s="1"/>
  <c r="AZ35" i="10"/>
  <c r="AX35" i="10"/>
  <c r="AU35" i="10"/>
  <c r="AW35" i="10" s="1"/>
  <c r="AR35" i="10"/>
  <c r="AP35" i="10"/>
  <c r="AS35" i="10" s="1"/>
  <c r="AV35" i="10" s="1"/>
  <c r="AO35" i="10"/>
  <c r="AM35" i="10"/>
  <c r="AL35" i="10"/>
  <c r="AQ35" i="10" s="1"/>
  <c r="AK35" i="10"/>
  <c r="AJ35" i="10"/>
  <c r="AH35" i="10"/>
  <c r="AG35" i="10"/>
  <c r="AF35" i="10"/>
  <c r="AE35" i="10"/>
  <c r="Y35" i="10"/>
  <c r="BS34" i="10"/>
  <c r="BO34" i="10"/>
  <c r="BP34" i="10" s="1"/>
  <c r="BL34" i="10"/>
  <c r="BI34" i="10"/>
  <c r="BN34" i="10" s="1"/>
  <c r="BF34" i="10"/>
  <c r="BD34" i="10"/>
  <c r="BG34" i="10" s="1"/>
  <c r="BJ34" i="10" s="1"/>
  <c r="BM34" i="10" s="1"/>
  <c r="BC34" i="10"/>
  <c r="BE34" i="10" s="1"/>
  <c r="AX34" i="10"/>
  <c r="BB34" i="10" s="1"/>
  <c r="AU34" i="10"/>
  <c r="AY34" i="10" s="1"/>
  <c r="AR34" i="10"/>
  <c r="AO34" i="10"/>
  <c r="AT34" i="10" s="1"/>
  <c r="AM34" i="10"/>
  <c r="AP34" i="10" s="1"/>
  <c r="AS34" i="10" s="1"/>
  <c r="AV34" i="10" s="1"/>
  <c r="AL34" i="10"/>
  <c r="AN34" i="10" s="1"/>
  <c r="AK34" i="10"/>
  <c r="AJ34" i="10" s="1"/>
  <c r="AH34" i="10"/>
  <c r="AG34" i="10"/>
  <c r="AF34" i="10"/>
  <c r="AE34" i="10"/>
  <c r="Y34" i="10"/>
  <c r="BO33" i="10"/>
  <c r="BS33" i="10" s="1"/>
  <c r="BL33" i="10"/>
  <c r="BP33" i="10" s="1"/>
  <c r="BJ33" i="10"/>
  <c r="BM33" i="10" s="1"/>
  <c r="BI33" i="10"/>
  <c r="BF33" i="10"/>
  <c r="BH33" i="10" s="1"/>
  <c r="BD33" i="10"/>
  <c r="BG33" i="10" s="1"/>
  <c r="BC33" i="10"/>
  <c r="BE33" i="10" s="1"/>
  <c r="AX33" i="10"/>
  <c r="AU33" i="10"/>
  <c r="AR33" i="10"/>
  <c r="AP33" i="10"/>
  <c r="AS33" i="10" s="1"/>
  <c r="AV33" i="10" s="1"/>
  <c r="AO33" i="10"/>
  <c r="AQ33" i="10" s="1"/>
  <c r="AM33" i="10"/>
  <c r="AL33" i="10"/>
  <c r="AN33" i="10" s="1"/>
  <c r="AK33" i="10"/>
  <c r="AJ33" i="10" s="1"/>
  <c r="AH33" i="10"/>
  <c r="AG33" i="10"/>
  <c r="AF33" i="10"/>
  <c r="AE33" i="10"/>
  <c r="Y33" i="10"/>
  <c r="BO32" i="10"/>
  <c r="BQ32" i="10" s="1"/>
  <c r="BL32" i="10"/>
  <c r="BN32" i="10" s="1"/>
  <c r="BI32" i="10"/>
  <c r="BG32" i="10"/>
  <c r="BJ32" i="10" s="1"/>
  <c r="BM32" i="10" s="1"/>
  <c r="BF32" i="10"/>
  <c r="BD32" i="10"/>
  <c r="BC32" i="10"/>
  <c r="AX32" i="10"/>
  <c r="BB32" i="10" s="1"/>
  <c r="AU32" i="10"/>
  <c r="AY32" i="10" s="1"/>
  <c r="AS32" i="10"/>
  <c r="AV32" i="10" s="1"/>
  <c r="AR32" i="10"/>
  <c r="AT32" i="10" s="1"/>
  <c r="AQ32" i="10"/>
  <c r="AO32" i="10"/>
  <c r="AN32" i="10"/>
  <c r="AM32" i="10"/>
  <c r="AP32" i="10" s="1"/>
  <c r="AL32" i="10"/>
  <c r="AK32" i="10"/>
  <c r="AJ32" i="10" s="1"/>
  <c r="AH32" i="10"/>
  <c r="AG32" i="10"/>
  <c r="AF32" i="10"/>
  <c r="AE32" i="10"/>
  <c r="Y32" i="10"/>
  <c r="BO31" i="10"/>
  <c r="BQ31" i="10" s="1"/>
  <c r="BL31" i="10"/>
  <c r="BP31" i="10" s="1"/>
  <c r="BI31" i="10"/>
  <c r="BK31" i="10" s="1"/>
  <c r="BF31" i="10"/>
  <c r="BE31" i="10"/>
  <c r="BD31" i="10"/>
  <c r="BG31" i="10" s="1"/>
  <c r="BJ31" i="10" s="1"/>
  <c r="BM31" i="10" s="1"/>
  <c r="BC31" i="10"/>
  <c r="AX31" i="10"/>
  <c r="AU31" i="10"/>
  <c r="AR31" i="10"/>
  <c r="AW31" i="10" s="1"/>
  <c r="AP31" i="10"/>
  <c r="AS31" i="10" s="1"/>
  <c r="AV31" i="10" s="1"/>
  <c r="AO31" i="10"/>
  <c r="AQ31" i="10" s="1"/>
  <c r="AM31" i="10"/>
  <c r="AL31" i="10"/>
  <c r="AN31" i="10" s="1"/>
  <c r="AK31" i="10"/>
  <c r="AJ31" i="10" s="1"/>
  <c r="AH31" i="10"/>
  <c r="AG31" i="10"/>
  <c r="AF31" i="10"/>
  <c r="AE31" i="10"/>
  <c r="Y31" i="10"/>
  <c r="BO30" i="10"/>
  <c r="BP30" i="10" s="1"/>
  <c r="BL30" i="10"/>
  <c r="BI30" i="10"/>
  <c r="BK30" i="10" s="1"/>
  <c r="BG30" i="10"/>
  <c r="BJ30" i="10" s="1"/>
  <c r="BM30" i="10" s="1"/>
  <c r="BF30" i="10"/>
  <c r="BE30" i="10"/>
  <c r="BD30" i="10"/>
  <c r="BC30" i="10"/>
  <c r="BH30" i="10" s="1"/>
  <c r="AZ30" i="10"/>
  <c r="AX30" i="10"/>
  <c r="BB30" i="10" s="1"/>
  <c r="AW30" i="10"/>
  <c r="AU30" i="10"/>
  <c r="AY30" i="10" s="1"/>
  <c r="AR30" i="10"/>
  <c r="AO30" i="10"/>
  <c r="AQ30" i="10" s="1"/>
  <c r="AM30" i="10"/>
  <c r="AP30" i="10" s="1"/>
  <c r="AS30" i="10" s="1"/>
  <c r="AV30" i="10" s="1"/>
  <c r="AL30" i="10"/>
  <c r="AN30" i="10" s="1"/>
  <c r="AK30" i="10"/>
  <c r="AJ30" i="10" s="1"/>
  <c r="AH30" i="10"/>
  <c r="AG30" i="10"/>
  <c r="AF30" i="10"/>
  <c r="AE30" i="10"/>
  <c r="Y30" i="10"/>
  <c r="BO29" i="10"/>
  <c r="BS29" i="10" s="1"/>
  <c r="BL29" i="10"/>
  <c r="BI29" i="10"/>
  <c r="BH29" i="10"/>
  <c r="BF29" i="10"/>
  <c r="BD29" i="10"/>
  <c r="BG29" i="10" s="1"/>
  <c r="BJ29" i="10" s="1"/>
  <c r="BM29" i="10" s="1"/>
  <c r="BC29" i="10"/>
  <c r="BE29" i="10" s="1"/>
  <c r="AX29" i="10"/>
  <c r="AY29" i="10" s="1"/>
  <c r="AU29" i="10"/>
  <c r="AR29" i="10"/>
  <c r="AT29" i="10" s="1"/>
  <c r="AP29" i="10"/>
  <c r="AS29" i="10" s="1"/>
  <c r="AV29" i="10" s="1"/>
  <c r="AO29" i="10"/>
  <c r="AN29" i="10"/>
  <c r="AM29" i="10"/>
  <c r="AL29" i="10"/>
  <c r="AQ29" i="10" s="1"/>
  <c r="AK29" i="10"/>
  <c r="AJ29" i="10" s="1"/>
  <c r="AH29" i="10"/>
  <c r="AG29" i="10"/>
  <c r="AF29" i="10"/>
  <c r="AE29" i="10"/>
  <c r="Y29" i="10"/>
  <c r="BO28" i="10"/>
  <c r="BL28" i="10"/>
  <c r="BI28" i="10"/>
  <c r="BN28" i="10" s="1"/>
  <c r="BF28" i="10"/>
  <c r="BD28" i="10"/>
  <c r="BG28" i="10" s="1"/>
  <c r="BJ28" i="10" s="1"/>
  <c r="BM28" i="10" s="1"/>
  <c r="BC28" i="10"/>
  <c r="BE28" i="10" s="1"/>
  <c r="AX28" i="10"/>
  <c r="BB28" i="10" s="1"/>
  <c r="AU28" i="10"/>
  <c r="AR28" i="10"/>
  <c r="AO28" i="10"/>
  <c r="AT28" i="10" s="1"/>
  <c r="AM28" i="10"/>
  <c r="AP28" i="10" s="1"/>
  <c r="AS28" i="10" s="1"/>
  <c r="AV28" i="10" s="1"/>
  <c r="AL28" i="10"/>
  <c r="AN28" i="10" s="1"/>
  <c r="AK28" i="10"/>
  <c r="AJ28" i="10" s="1"/>
  <c r="AH28" i="10"/>
  <c r="AG28" i="10"/>
  <c r="AF28" i="10"/>
  <c r="AE28" i="10"/>
  <c r="Y28" i="10"/>
  <c r="BO27" i="10"/>
  <c r="BS27" i="10" s="1"/>
  <c r="BL27" i="10"/>
  <c r="BI27" i="10"/>
  <c r="BK27" i="10" s="1"/>
  <c r="BF27" i="10"/>
  <c r="BH27" i="10" s="1"/>
  <c r="BE27" i="10"/>
  <c r="BD27" i="10"/>
  <c r="BG27" i="10" s="1"/>
  <c r="BJ27" i="10" s="1"/>
  <c r="BM27" i="10" s="1"/>
  <c r="BC27" i="10"/>
  <c r="AX27" i="10"/>
  <c r="AU27" i="10"/>
  <c r="AR27" i="10"/>
  <c r="AW27" i="10" s="1"/>
  <c r="AO27" i="10"/>
  <c r="AQ27" i="10" s="1"/>
  <c r="AM27" i="10"/>
  <c r="AP27" i="10" s="1"/>
  <c r="AS27" i="10" s="1"/>
  <c r="AV27" i="10" s="1"/>
  <c r="AL27" i="10"/>
  <c r="AN27" i="10" s="1"/>
  <c r="AK27" i="10"/>
  <c r="AJ27" i="10" s="1"/>
  <c r="AH27" i="10"/>
  <c r="AG27" i="10"/>
  <c r="AF27" i="10"/>
  <c r="AE27" i="10"/>
  <c r="Y27" i="10"/>
  <c r="BO26" i="10"/>
  <c r="BP26" i="10" s="1"/>
  <c r="BL26" i="10"/>
  <c r="BI26" i="10"/>
  <c r="BF26" i="10"/>
  <c r="BE26" i="10"/>
  <c r="BD26" i="10"/>
  <c r="BG26" i="10" s="1"/>
  <c r="BJ26" i="10" s="1"/>
  <c r="BM26" i="10" s="1"/>
  <c r="BC26" i="10"/>
  <c r="AZ26" i="10"/>
  <c r="AX26" i="10"/>
  <c r="BB26" i="10" s="1"/>
  <c r="AU26" i="10"/>
  <c r="AY26" i="10" s="1"/>
  <c r="AR26" i="10"/>
  <c r="AO26" i="10"/>
  <c r="AM26" i="10"/>
  <c r="AP26" i="10" s="1"/>
  <c r="AS26" i="10" s="1"/>
  <c r="AV26" i="10" s="1"/>
  <c r="AL26" i="10"/>
  <c r="AN26" i="10" s="1"/>
  <c r="AK26" i="10"/>
  <c r="AJ26" i="10" s="1"/>
  <c r="AH26" i="10"/>
  <c r="AG26" i="10"/>
  <c r="AF26" i="10"/>
  <c r="AE26" i="10"/>
  <c r="Y26" i="10"/>
  <c r="BO25" i="10"/>
  <c r="BS25" i="10" s="1"/>
  <c r="BL25" i="10"/>
  <c r="BI25" i="10"/>
  <c r="BF25" i="10"/>
  <c r="BD25" i="10"/>
  <c r="BG25" i="10" s="1"/>
  <c r="BJ25" i="10" s="1"/>
  <c r="BM25" i="10" s="1"/>
  <c r="BC25" i="10"/>
  <c r="BE25" i="10" s="1"/>
  <c r="AZ25" i="10"/>
  <c r="AX25" i="10"/>
  <c r="AY25" i="10" s="1"/>
  <c r="AU25" i="10"/>
  <c r="AT25" i="10"/>
  <c r="AR25" i="10"/>
  <c r="AO25" i="10"/>
  <c r="AM25" i="10"/>
  <c r="AP25" i="10" s="1"/>
  <c r="AS25" i="10" s="1"/>
  <c r="AV25" i="10" s="1"/>
  <c r="AL25" i="10"/>
  <c r="AQ25" i="10" s="1"/>
  <c r="AK25" i="10"/>
  <c r="AJ25" i="10"/>
  <c r="AH25" i="10"/>
  <c r="AG25" i="10"/>
  <c r="AF25" i="10"/>
  <c r="AE25" i="10"/>
  <c r="Y25" i="10"/>
  <c r="BO24" i="10"/>
  <c r="BP24" i="10" s="1"/>
  <c r="BL24" i="10"/>
  <c r="BI24" i="10"/>
  <c r="BF24" i="10"/>
  <c r="BD24" i="10"/>
  <c r="BG24" i="10" s="1"/>
  <c r="BJ24" i="10" s="1"/>
  <c r="BM24" i="10" s="1"/>
  <c r="BC24" i="10"/>
  <c r="BE24" i="10" s="1"/>
  <c r="BB24" i="10"/>
  <c r="AY24" i="10"/>
  <c r="AX24" i="10"/>
  <c r="AZ24" i="10" s="1"/>
  <c r="AW24" i="10"/>
  <c r="AU24" i="10"/>
  <c r="AR24" i="10"/>
  <c r="AT24" i="10" s="1"/>
  <c r="AO24" i="10"/>
  <c r="AQ24" i="10" s="1"/>
  <c r="AM24" i="10"/>
  <c r="AP24" i="10" s="1"/>
  <c r="AS24" i="10" s="1"/>
  <c r="AV24" i="10" s="1"/>
  <c r="AL24" i="10"/>
  <c r="AN24" i="10" s="1"/>
  <c r="AK24" i="10"/>
  <c r="AJ24" i="10" s="1"/>
  <c r="AH24" i="10"/>
  <c r="AG24" i="10"/>
  <c r="AF24" i="10"/>
  <c r="AE24" i="10"/>
  <c r="Y24" i="10"/>
  <c r="BQ23" i="10"/>
  <c r="BO23" i="10"/>
  <c r="BS23" i="10" s="1"/>
  <c r="BL23" i="10"/>
  <c r="BP23" i="10" s="1"/>
  <c r="BI23" i="10"/>
  <c r="BK23" i="10" s="1"/>
  <c r="BH23" i="10"/>
  <c r="BF23" i="10"/>
  <c r="BE23" i="10"/>
  <c r="BD23" i="10"/>
  <c r="BG23" i="10" s="1"/>
  <c r="BJ23" i="10" s="1"/>
  <c r="BM23" i="10" s="1"/>
  <c r="BC23" i="10"/>
  <c r="AX23" i="10"/>
  <c r="AY23" i="10" s="1"/>
  <c r="AU23" i="10"/>
  <c r="AR23" i="10"/>
  <c r="AO23" i="10"/>
  <c r="AQ23" i="10" s="1"/>
  <c r="AM23" i="10"/>
  <c r="AP23" i="10" s="1"/>
  <c r="AS23" i="10" s="1"/>
  <c r="AV23" i="10" s="1"/>
  <c r="AL23" i="10"/>
  <c r="AN23" i="10" s="1"/>
  <c r="AK23" i="10"/>
  <c r="AJ23" i="10" s="1"/>
  <c r="AH23" i="10"/>
  <c r="AG23" i="10"/>
  <c r="AF23" i="10"/>
  <c r="AE23" i="10"/>
  <c r="Y23" i="10"/>
  <c r="BQ22" i="10"/>
  <c r="BO22" i="10"/>
  <c r="BL22" i="10"/>
  <c r="BN22" i="10" s="1"/>
  <c r="BI22" i="10"/>
  <c r="BG22" i="10"/>
  <c r="BJ22" i="10" s="1"/>
  <c r="BM22" i="10" s="1"/>
  <c r="BF22" i="10"/>
  <c r="BD22" i="10"/>
  <c r="BC22" i="10"/>
  <c r="AZ22" i="10"/>
  <c r="AX22" i="10"/>
  <c r="BB22" i="10" s="1"/>
  <c r="AU22" i="10"/>
  <c r="AY22" i="10" s="1"/>
  <c r="AR22" i="10"/>
  <c r="AT22" i="10" s="1"/>
  <c r="AQ22" i="10"/>
  <c r="AO22" i="10"/>
  <c r="AN22" i="10"/>
  <c r="AM22" i="10"/>
  <c r="AP22" i="10" s="1"/>
  <c r="AS22" i="10" s="1"/>
  <c r="AV22" i="10" s="1"/>
  <c r="AL22" i="10"/>
  <c r="AK22" i="10"/>
  <c r="AJ22" i="10" s="1"/>
  <c r="AH22" i="10"/>
  <c r="AG22" i="10"/>
  <c r="AF22" i="10"/>
  <c r="AE22" i="10"/>
  <c r="Y22" i="10"/>
  <c r="BS21" i="10"/>
  <c r="BP21" i="10"/>
  <c r="BO21" i="10"/>
  <c r="BQ21" i="10" s="1"/>
  <c r="BL21" i="10"/>
  <c r="BN21" i="10" s="1"/>
  <c r="BI21" i="10"/>
  <c r="BK21" i="10" s="1"/>
  <c r="BF21" i="10"/>
  <c r="BD21" i="10"/>
  <c r="BG21" i="10" s="1"/>
  <c r="BJ21" i="10" s="1"/>
  <c r="BM21" i="10" s="1"/>
  <c r="BC21" i="10"/>
  <c r="BE21" i="10" s="1"/>
  <c r="AX21" i="10"/>
  <c r="AZ21" i="10" s="1"/>
  <c r="AU21" i="10"/>
  <c r="AR21" i="10"/>
  <c r="AO21" i="10"/>
  <c r="AT21" i="10" s="1"/>
  <c r="AM21" i="10"/>
  <c r="AP21" i="10" s="1"/>
  <c r="AS21" i="10" s="1"/>
  <c r="AV21" i="10" s="1"/>
  <c r="AL21" i="10"/>
  <c r="AN21" i="10" s="1"/>
  <c r="AK21" i="10"/>
  <c r="AJ21" i="10"/>
  <c r="AH21" i="10"/>
  <c r="AG21" i="10"/>
  <c r="AF21" i="10"/>
  <c r="AE21" i="10"/>
  <c r="Y21" i="10"/>
  <c r="BO20" i="10"/>
  <c r="BP20" i="10" s="1"/>
  <c r="BL20" i="10"/>
  <c r="BI20" i="10"/>
  <c r="BN20" i="10" s="1"/>
  <c r="BF20" i="10"/>
  <c r="BD20" i="10"/>
  <c r="BG20" i="10" s="1"/>
  <c r="BJ20" i="10" s="1"/>
  <c r="BM20" i="10" s="1"/>
  <c r="BC20" i="10"/>
  <c r="BE20" i="10" s="1"/>
  <c r="AX20" i="10"/>
  <c r="AU20" i="10"/>
  <c r="AW20" i="10" s="1"/>
  <c r="AR20" i="10"/>
  <c r="AO20" i="10"/>
  <c r="AM20" i="10"/>
  <c r="AP20" i="10" s="1"/>
  <c r="AS20" i="10" s="1"/>
  <c r="AV20" i="10" s="1"/>
  <c r="AL20" i="10"/>
  <c r="AN20" i="10" s="1"/>
  <c r="AK20" i="10"/>
  <c r="AJ20" i="10" s="1"/>
  <c r="AH20" i="10"/>
  <c r="AG20" i="10"/>
  <c r="AF20" i="10"/>
  <c r="AE20" i="10"/>
  <c r="Y20" i="10"/>
  <c r="BO19" i="10"/>
  <c r="BS19" i="10" s="1"/>
  <c r="BL19" i="10"/>
  <c r="BI19" i="10"/>
  <c r="BK19" i="10" s="1"/>
  <c r="BF19" i="10"/>
  <c r="BH19" i="10" s="1"/>
  <c r="BD19" i="10"/>
  <c r="BG19" i="10" s="1"/>
  <c r="BJ19" i="10" s="1"/>
  <c r="BM19" i="10" s="1"/>
  <c r="BC19" i="10"/>
  <c r="BE19" i="10" s="1"/>
  <c r="BB19" i="10"/>
  <c r="AZ19" i="10"/>
  <c r="AX19" i="10"/>
  <c r="AW19" i="10"/>
  <c r="AU19" i="10"/>
  <c r="AR19" i="10"/>
  <c r="AP19" i="10"/>
  <c r="AS19" i="10" s="1"/>
  <c r="AV19" i="10" s="1"/>
  <c r="AO19" i="10"/>
  <c r="AM19" i="10"/>
  <c r="AL19" i="10"/>
  <c r="AN19" i="10" s="1"/>
  <c r="AK19" i="10"/>
  <c r="AJ19" i="10" s="1"/>
  <c r="AH19" i="10"/>
  <c r="AG19" i="10"/>
  <c r="AF19" i="10"/>
  <c r="AE19" i="10"/>
  <c r="Y19" i="10"/>
  <c r="BO18" i="10"/>
  <c r="BS18" i="10" s="1"/>
  <c r="BL18" i="10"/>
  <c r="BI18" i="10"/>
  <c r="BF18" i="10"/>
  <c r="BK18" i="10" s="1"/>
  <c r="BD18" i="10"/>
  <c r="BG18" i="10" s="1"/>
  <c r="BJ18" i="10" s="1"/>
  <c r="BM18" i="10" s="1"/>
  <c r="BC18" i="10"/>
  <c r="BE18" i="10" s="1"/>
  <c r="AX18" i="10"/>
  <c r="BB18" i="10" s="1"/>
  <c r="AD18" i="10" s="1"/>
  <c r="AU18" i="10"/>
  <c r="AR18" i="10"/>
  <c r="AQ18" i="10"/>
  <c r="AO18" i="10"/>
  <c r="AM18" i="10"/>
  <c r="AP18" i="10" s="1"/>
  <c r="AS18" i="10" s="1"/>
  <c r="AV18" i="10" s="1"/>
  <c r="AL18" i="10"/>
  <c r="AN18" i="10" s="1"/>
  <c r="AK18" i="10"/>
  <c r="AJ18" i="10" s="1"/>
  <c r="AH18" i="10"/>
  <c r="AG18" i="10"/>
  <c r="AF18" i="10"/>
  <c r="AE18" i="10"/>
  <c r="Y18" i="10"/>
  <c r="BQ17" i="10"/>
  <c r="BO17" i="10"/>
  <c r="BS17" i="10" s="1"/>
  <c r="BN17" i="10"/>
  <c r="BL17" i="10"/>
  <c r="BP17" i="10" s="1"/>
  <c r="BI17" i="10"/>
  <c r="BF17" i="10"/>
  <c r="BH17" i="10" s="1"/>
  <c r="BD17" i="10"/>
  <c r="BG17" i="10" s="1"/>
  <c r="BJ17" i="10" s="1"/>
  <c r="BM17" i="10" s="1"/>
  <c r="BC17" i="10"/>
  <c r="BE17" i="10" s="1"/>
  <c r="AX17" i="10"/>
  <c r="BB17" i="10" s="1"/>
  <c r="AU17" i="10"/>
  <c r="AR17" i="10"/>
  <c r="AW17" i="10" s="1"/>
  <c r="AO17" i="10"/>
  <c r="AM17" i="10"/>
  <c r="AP17" i="10" s="1"/>
  <c r="AS17" i="10" s="1"/>
  <c r="AV17" i="10" s="1"/>
  <c r="AL17" i="10"/>
  <c r="AN17" i="10" s="1"/>
  <c r="AK17" i="10"/>
  <c r="AJ17" i="10" s="1"/>
  <c r="AH17" i="10"/>
  <c r="AG17" i="10"/>
  <c r="AF17" i="10"/>
  <c r="AE17" i="10"/>
  <c r="Y17" i="10"/>
  <c r="BQ16" i="10"/>
  <c r="BO16" i="10"/>
  <c r="BS16" i="10" s="1"/>
  <c r="BM16" i="10"/>
  <c r="BL16" i="10"/>
  <c r="BP16" i="10" s="1"/>
  <c r="BI16" i="10"/>
  <c r="BK16" i="10" s="1"/>
  <c r="BH16" i="10"/>
  <c r="BF16" i="10"/>
  <c r="BD16" i="10"/>
  <c r="BG16" i="10" s="1"/>
  <c r="BJ16" i="10" s="1"/>
  <c r="BC16" i="10"/>
  <c r="BE16" i="10" s="1"/>
  <c r="AZ16" i="10"/>
  <c r="AX16" i="10"/>
  <c r="BB16" i="10" s="1"/>
  <c r="AD16" i="10" s="1"/>
  <c r="AU16" i="10"/>
  <c r="AY16" i="10" s="1"/>
  <c r="AR16" i="10"/>
  <c r="AO16" i="10"/>
  <c r="AM16" i="10"/>
  <c r="AP16" i="10" s="1"/>
  <c r="AS16" i="10" s="1"/>
  <c r="AV16" i="10" s="1"/>
  <c r="AL16" i="10"/>
  <c r="AN16" i="10" s="1"/>
  <c r="AK16" i="10"/>
  <c r="AJ16" i="10" s="1"/>
  <c r="AH16" i="10"/>
  <c r="AG16" i="10"/>
  <c r="AF16" i="10"/>
  <c r="AE16" i="10"/>
  <c r="Y16" i="10"/>
  <c r="BO15" i="10"/>
  <c r="BQ15" i="10" s="1"/>
  <c r="BL15" i="10"/>
  <c r="BI15" i="10"/>
  <c r="BK15" i="10" s="1"/>
  <c r="BF15" i="10"/>
  <c r="BD15" i="10"/>
  <c r="BG15" i="10" s="1"/>
  <c r="BJ15" i="10" s="1"/>
  <c r="BM15" i="10" s="1"/>
  <c r="BC15" i="10"/>
  <c r="BE15" i="10" s="1"/>
  <c r="AZ15" i="10"/>
  <c r="AX15" i="10"/>
  <c r="BB15" i="10" s="1"/>
  <c r="AU15" i="10"/>
  <c r="AR15" i="10"/>
  <c r="AT15" i="10" s="1"/>
  <c r="AO15" i="10"/>
  <c r="AQ15" i="10" s="1"/>
  <c r="AM15" i="10"/>
  <c r="AP15" i="10" s="1"/>
  <c r="AS15" i="10" s="1"/>
  <c r="AV15" i="10" s="1"/>
  <c r="AL15" i="10"/>
  <c r="AN15" i="10" s="1"/>
  <c r="AK15" i="10"/>
  <c r="AJ15" i="10" s="1"/>
  <c r="AH15" i="10"/>
  <c r="AG15" i="10"/>
  <c r="AF15" i="10"/>
  <c r="AE15" i="10"/>
  <c r="Y15" i="10"/>
  <c r="BS14" i="10"/>
  <c r="BQ14" i="10"/>
  <c r="BO14" i="10"/>
  <c r="BP14" i="10" s="1"/>
  <c r="BN14" i="10"/>
  <c r="BL14" i="10"/>
  <c r="BI14" i="10"/>
  <c r="BF14" i="10"/>
  <c r="BD14" i="10"/>
  <c r="BG14" i="10" s="1"/>
  <c r="BJ14" i="10" s="1"/>
  <c r="BM14" i="10" s="1"/>
  <c r="BC14" i="10"/>
  <c r="BE14" i="10" s="1"/>
  <c r="AX14" i="10"/>
  <c r="AZ14" i="10" s="1"/>
  <c r="AU14" i="10"/>
  <c r="AW14" i="10" s="1"/>
  <c r="AR14" i="10"/>
  <c r="AO14" i="10"/>
  <c r="AM14" i="10"/>
  <c r="AP14" i="10" s="1"/>
  <c r="AS14" i="10" s="1"/>
  <c r="AV14" i="10" s="1"/>
  <c r="AL14" i="10"/>
  <c r="AN14" i="10" s="1"/>
  <c r="AK14" i="10"/>
  <c r="AJ14" i="10" s="1"/>
  <c r="AH14" i="10"/>
  <c r="AG14" i="10"/>
  <c r="AF14" i="10"/>
  <c r="AE14" i="10"/>
  <c r="Y14" i="10"/>
  <c r="BQ13" i="10"/>
  <c r="BO13" i="10"/>
  <c r="BS13" i="10" s="1"/>
  <c r="BL13" i="10"/>
  <c r="BP13" i="10" s="1"/>
  <c r="BI13" i="10"/>
  <c r="BK13" i="10" s="1"/>
  <c r="BF13" i="10"/>
  <c r="BE13" i="10"/>
  <c r="BD13" i="10"/>
  <c r="BG13" i="10" s="1"/>
  <c r="BJ13" i="10" s="1"/>
  <c r="BM13" i="10" s="1"/>
  <c r="BC13" i="10"/>
  <c r="AX13" i="10"/>
  <c r="AY13" i="10" s="1"/>
  <c r="AU13" i="10"/>
  <c r="AR13" i="10"/>
  <c r="AW13" i="10" s="1"/>
  <c r="AO13" i="10"/>
  <c r="AM13" i="10"/>
  <c r="AP13" i="10" s="1"/>
  <c r="AS13" i="10" s="1"/>
  <c r="AV13" i="10" s="1"/>
  <c r="AL13" i="10"/>
  <c r="AN13" i="10" s="1"/>
  <c r="AK13" i="10"/>
  <c r="AJ13" i="10" s="1"/>
  <c r="AH13" i="10"/>
  <c r="AG13" i="10"/>
  <c r="AF13" i="10"/>
  <c r="AE13" i="10"/>
  <c r="Y13" i="10"/>
  <c r="BO12" i="10"/>
  <c r="BS12" i="10" s="1"/>
  <c r="BL12" i="10"/>
  <c r="BI12" i="10"/>
  <c r="BK12" i="10" s="1"/>
  <c r="BF12" i="10"/>
  <c r="BH12" i="10" s="1"/>
  <c r="BD12" i="10"/>
  <c r="BG12" i="10" s="1"/>
  <c r="BJ12" i="10" s="1"/>
  <c r="BM12" i="10" s="1"/>
  <c r="BC12" i="10"/>
  <c r="BE12" i="10" s="1"/>
  <c r="AZ12" i="10"/>
  <c r="AX12" i="10"/>
  <c r="BB12" i="10" s="1"/>
  <c r="AU12" i="10"/>
  <c r="AY12" i="10" s="1"/>
  <c r="AR12" i="10"/>
  <c r="AO12" i="10"/>
  <c r="AQ12" i="10" s="1"/>
  <c r="AM12" i="10"/>
  <c r="AP12" i="10" s="1"/>
  <c r="AS12" i="10" s="1"/>
  <c r="AV12" i="10" s="1"/>
  <c r="AL12" i="10"/>
  <c r="AN12" i="10" s="1"/>
  <c r="AK12" i="10"/>
  <c r="AJ12" i="10" s="1"/>
  <c r="AH12" i="10"/>
  <c r="AG12" i="10"/>
  <c r="AF12" i="10"/>
  <c r="AE12" i="10"/>
  <c r="Y12" i="10"/>
  <c r="BS11" i="10"/>
  <c r="BQ11" i="10"/>
  <c r="BO11" i="10"/>
  <c r="BP11" i="10" s="1"/>
  <c r="BN11" i="10"/>
  <c r="BL11" i="10"/>
  <c r="BI11" i="10"/>
  <c r="BF11" i="10"/>
  <c r="BD11" i="10"/>
  <c r="BG11" i="10" s="1"/>
  <c r="BJ11" i="10" s="1"/>
  <c r="BM11" i="10" s="1"/>
  <c r="BC11" i="10"/>
  <c r="BE11" i="10" s="1"/>
  <c r="AX11" i="10"/>
  <c r="AZ11" i="10" s="1"/>
  <c r="AU11" i="10"/>
  <c r="AW11" i="10" s="1"/>
  <c r="AR11" i="10"/>
  <c r="AO11" i="10"/>
  <c r="AM11" i="10"/>
  <c r="AP11" i="10" s="1"/>
  <c r="AS11" i="10" s="1"/>
  <c r="AV11" i="10" s="1"/>
  <c r="AL11" i="10"/>
  <c r="AN11" i="10" s="1"/>
  <c r="AK11" i="10"/>
  <c r="AJ11" i="10" s="1"/>
  <c r="AH11" i="10"/>
  <c r="AG11" i="10"/>
  <c r="AF11" i="10"/>
  <c r="AE11" i="10"/>
  <c r="Y11" i="10"/>
  <c r="BQ10" i="10"/>
  <c r="BO10" i="10"/>
  <c r="BS10" i="10" s="1"/>
  <c r="BL10" i="10"/>
  <c r="BP10" i="10" s="1"/>
  <c r="BI10" i="10"/>
  <c r="BK10" i="10" s="1"/>
  <c r="BF10" i="10"/>
  <c r="BH10" i="10" s="1"/>
  <c r="BE10" i="10"/>
  <c r="BD10" i="10"/>
  <c r="BG10" i="10" s="1"/>
  <c r="BJ10" i="10" s="1"/>
  <c r="BM10" i="10" s="1"/>
  <c r="BC10" i="10"/>
  <c r="AX10" i="10"/>
  <c r="AY10" i="10" s="1"/>
  <c r="AU10" i="10"/>
  <c r="AR10" i="10"/>
  <c r="AW10" i="10" s="1"/>
  <c r="AO10" i="10"/>
  <c r="AM10" i="10"/>
  <c r="AP10" i="10" s="1"/>
  <c r="AS10" i="10" s="1"/>
  <c r="AV10" i="10" s="1"/>
  <c r="AL10" i="10"/>
  <c r="AN10" i="10" s="1"/>
  <c r="AJ10" i="10"/>
  <c r="AH10" i="10"/>
  <c r="AG10" i="10"/>
  <c r="AF10" i="10"/>
  <c r="AE10" i="10"/>
  <c r="Y10" i="10"/>
  <c r="D1" i="10"/>
  <c r="AK10" i="9"/>
  <c r="AJ10" i="9" s="1"/>
  <c r="T45" i="9"/>
  <c r="BQ40" i="9"/>
  <c r="BO40" i="9"/>
  <c r="BS40" i="9" s="1"/>
  <c r="BL40" i="9"/>
  <c r="BP40" i="9" s="1"/>
  <c r="BI40" i="9"/>
  <c r="BF40" i="9"/>
  <c r="BD40" i="9"/>
  <c r="BG40" i="9" s="1"/>
  <c r="BJ40" i="9" s="1"/>
  <c r="BM40" i="9" s="1"/>
  <c r="BC40" i="9"/>
  <c r="BE40" i="9" s="1"/>
  <c r="AX40" i="9"/>
  <c r="AU40" i="9"/>
  <c r="AW40" i="9" s="1"/>
  <c r="AR40" i="9"/>
  <c r="AO40" i="9"/>
  <c r="AM40" i="9"/>
  <c r="AP40" i="9" s="1"/>
  <c r="AS40" i="9" s="1"/>
  <c r="AV40" i="9" s="1"/>
  <c r="AL40" i="9"/>
  <c r="AN40" i="9" s="1"/>
  <c r="AK40" i="9"/>
  <c r="AJ40" i="9" s="1"/>
  <c r="AH40" i="9"/>
  <c r="AG40" i="9"/>
  <c r="AF40" i="9"/>
  <c r="AE40" i="9"/>
  <c r="Y40" i="9"/>
  <c r="BS39" i="9"/>
  <c r="BO39" i="9"/>
  <c r="BQ39" i="9" s="1"/>
  <c r="BL39" i="9"/>
  <c r="BN39" i="9" s="1"/>
  <c r="BI39" i="9"/>
  <c r="BK39" i="9" s="1"/>
  <c r="BF39" i="9"/>
  <c r="BD39" i="9"/>
  <c r="BG39" i="9" s="1"/>
  <c r="BJ39" i="9" s="1"/>
  <c r="BM39" i="9" s="1"/>
  <c r="BC39" i="9"/>
  <c r="BE39" i="9" s="1"/>
  <c r="AX39" i="9"/>
  <c r="BB39" i="9" s="1"/>
  <c r="AU39" i="9"/>
  <c r="AR39" i="9"/>
  <c r="AO39" i="9"/>
  <c r="AN39" i="9"/>
  <c r="AM39" i="9"/>
  <c r="AP39" i="9" s="1"/>
  <c r="AS39" i="9" s="1"/>
  <c r="AV39" i="9" s="1"/>
  <c r="AL39" i="9"/>
  <c r="AQ39" i="9" s="1"/>
  <c r="AK39" i="9"/>
  <c r="AJ39" i="9" s="1"/>
  <c r="AH39" i="9"/>
  <c r="AG39" i="9"/>
  <c r="AF39" i="9"/>
  <c r="AE39" i="9"/>
  <c r="Y39" i="9"/>
  <c r="BO38" i="9"/>
  <c r="BS38" i="9" s="1"/>
  <c r="BL38" i="9"/>
  <c r="BI38" i="9"/>
  <c r="BK38" i="9" s="1"/>
  <c r="BF38" i="9"/>
  <c r="BE38" i="9"/>
  <c r="BD38" i="9"/>
  <c r="BG38" i="9" s="1"/>
  <c r="BJ38" i="9" s="1"/>
  <c r="BM38" i="9" s="1"/>
  <c r="BC38" i="9"/>
  <c r="BB38" i="9"/>
  <c r="AX38" i="9"/>
  <c r="AU38" i="9"/>
  <c r="AW38" i="9" s="1"/>
  <c r="AR38" i="9"/>
  <c r="AP38" i="9"/>
  <c r="AS38" i="9" s="1"/>
  <c r="AV38" i="9" s="1"/>
  <c r="AO38" i="9"/>
  <c r="AM38" i="9"/>
  <c r="AL38" i="9"/>
  <c r="AN38" i="9" s="1"/>
  <c r="AK38" i="9"/>
  <c r="AJ38" i="9" s="1"/>
  <c r="AH38" i="9"/>
  <c r="AG38" i="9"/>
  <c r="AF38" i="9"/>
  <c r="AE38" i="9"/>
  <c r="Y38" i="9"/>
  <c r="BO37" i="9"/>
  <c r="BS37" i="9" s="1"/>
  <c r="BL37" i="9"/>
  <c r="BI37" i="9"/>
  <c r="BF37" i="9"/>
  <c r="BH37" i="9" s="1"/>
  <c r="BD37" i="9"/>
  <c r="BG37" i="9" s="1"/>
  <c r="BJ37" i="9" s="1"/>
  <c r="BM37" i="9" s="1"/>
  <c r="BC37" i="9"/>
  <c r="BE37" i="9" s="1"/>
  <c r="AX37" i="9"/>
  <c r="BB37" i="9" s="1"/>
  <c r="AV37" i="9"/>
  <c r="AU37" i="9"/>
  <c r="AY37" i="9" s="1"/>
  <c r="AR37" i="9"/>
  <c r="AO37" i="9"/>
  <c r="AQ37" i="9" s="1"/>
  <c r="AN37" i="9"/>
  <c r="AM37" i="9"/>
  <c r="AP37" i="9" s="1"/>
  <c r="AS37" i="9" s="1"/>
  <c r="AL37" i="9"/>
  <c r="AK37" i="9"/>
  <c r="AJ37" i="9" s="1"/>
  <c r="AH37" i="9"/>
  <c r="AG37" i="9"/>
  <c r="AF37" i="9"/>
  <c r="AE37" i="9"/>
  <c r="Y37" i="9"/>
  <c r="BO36" i="9"/>
  <c r="BL36" i="9"/>
  <c r="BI36" i="9"/>
  <c r="BG36" i="9"/>
  <c r="BJ36" i="9" s="1"/>
  <c r="BM36" i="9" s="1"/>
  <c r="BF36" i="9"/>
  <c r="BK36" i="9" s="1"/>
  <c r="BD36" i="9"/>
  <c r="BC36" i="9"/>
  <c r="BE36" i="9" s="1"/>
  <c r="AX36" i="9"/>
  <c r="BB36" i="9" s="1"/>
  <c r="AV36" i="9"/>
  <c r="AU36" i="9"/>
  <c r="AR36" i="9"/>
  <c r="AT36" i="9" s="1"/>
  <c r="AQ36" i="9"/>
  <c r="AO36" i="9"/>
  <c r="AN36" i="9"/>
  <c r="AM36" i="9"/>
  <c r="AP36" i="9" s="1"/>
  <c r="AS36" i="9" s="1"/>
  <c r="AL36" i="9"/>
  <c r="AK36" i="9"/>
  <c r="AJ36" i="9" s="1"/>
  <c r="AH36" i="9"/>
  <c r="AG36" i="9"/>
  <c r="AF36" i="9"/>
  <c r="AE36" i="9"/>
  <c r="Y36" i="9"/>
  <c r="BO35" i="9"/>
  <c r="BL35" i="9"/>
  <c r="BJ35" i="9"/>
  <c r="BM35" i="9" s="1"/>
  <c r="BI35" i="9"/>
  <c r="BN35" i="9" s="1"/>
  <c r="BG35" i="9"/>
  <c r="BF35" i="9"/>
  <c r="BD35" i="9"/>
  <c r="BC35" i="9"/>
  <c r="BE35" i="9" s="1"/>
  <c r="AX35" i="9"/>
  <c r="AU35" i="9"/>
  <c r="AR35" i="9"/>
  <c r="AP35" i="9"/>
  <c r="AS35" i="9" s="1"/>
  <c r="AV35" i="9" s="1"/>
  <c r="AO35" i="9"/>
  <c r="AT35" i="9" s="1"/>
  <c r="AM35" i="9"/>
  <c r="AL35" i="9"/>
  <c r="AN35" i="9" s="1"/>
  <c r="AK35" i="9"/>
  <c r="AJ35" i="9" s="1"/>
  <c r="AH35" i="9"/>
  <c r="AG35" i="9"/>
  <c r="AF35" i="9"/>
  <c r="AE35" i="9"/>
  <c r="Y35" i="9"/>
  <c r="BO34" i="9"/>
  <c r="BS34" i="9" s="1"/>
  <c r="BL34" i="9"/>
  <c r="BP34" i="9" s="1"/>
  <c r="BI34" i="9"/>
  <c r="BF34" i="9"/>
  <c r="BD34" i="9"/>
  <c r="BG34" i="9" s="1"/>
  <c r="BJ34" i="9" s="1"/>
  <c r="BM34" i="9" s="1"/>
  <c r="BC34" i="9"/>
  <c r="BE34" i="9" s="1"/>
  <c r="AX34" i="9"/>
  <c r="AU34" i="9"/>
  <c r="AW34" i="9" s="1"/>
  <c r="AR34" i="9"/>
  <c r="AO34" i="9"/>
  <c r="AQ34" i="9" s="1"/>
  <c r="AM34" i="9"/>
  <c r="AP34" i="9" s="1"/>
  <c r="AS34" i="9" s="1"/>
  <c r="AV34" i="9" s="1"/>
  <c r="AL34" i="9"/>
  <c r="AN34" i="9" s="1"/>
  <c r="AK34" i="9"/>
  <c r="AJ34" i="9" s="1"/>
  <c r="AH34" i="9"/>
  <c r="AG34" i="9"/>
  <c r="AF34" i="9"/>
  <c r="AE34" i="9"/>
  <c r="Y34" i="9"/>
  <c r="BQ33" i="9"/>
  <c r="BO33" i="9"/>
  <c r="BS33" i="9" s="1"/>
  <c r="BL33" i="9"/>
  <c r="BI33" i="9"/>
  <c r="BH33" i="9"/>
  <c r="BF33" i="9"/>
  <c r="BE33" i="9"/>
  <c r="BD33" i="9"/>
  <c r="BG33" i="9" s="1"/>
  <c r="BJ33" i="9" s="1"/>
  <c r="BM33" i="9" s="1"/>
  <c r="BC33" i="9"/>
  <c r="AX33" i="9"/>
  <c r="BB33" i="9" s="1"/>
  <c r="AU33" i="9"/>
  <c r="AR33" i="9"/>
  <c r="AT33" i="9" s="1"/>
  <c r="AO33" i="9"/>
  <c r="AQ33" i="9" s="1"/>
  <c r="AN33" i="9"/>
  <c r="AM33" i="9"/>
  <c r="AP33" i="9" s="1"/>
  <c r="AS33" i="9" s="1"/>
  <c r="AV33" i="9" s="1"/>
  <c r="AL33" i="9"/>
  <c r="AK33" i="9"/>
  <c r="AJ33" i="9"/>
  <c r="AH33" i="9"/>
  <c r="AG33" i="9"/>
  <c r="AF33" i="9"/>
  <c r="AE33" i="9"/>
  <c r="Y33" i="9"/>
  <c r="BO32" i="9"/>
  <c r="BL32" i="9"/>
  <c r="BI32" i="9"/>
  <c r="BG32" i="9"/>
  <c r="BJ32" i="9" s="1"/>
  <c r="BM32" i="9" s="1"/>
  <c r="BF32" i="9"/>
  <c r="BD32" i="9"/>
  <c r="BC32" i="9"/>
  <c r="BE32" i="9" s="1"/>
  <c r="AX32" i="9"/>
  <c r="BB32" i="9" s="1"/>
  <c r="AU32" i="9"/>
  <c r="AR32" i="9"/>
  <c r="AT32" i="9" s="1"/>
  <c r="AO32" i="9"/>
  <c r="AM32" i="9"/>
  <c r="AP32" i="9" s="1"/>
  <c r="AS32" i="9" s="1"/>
  <c r="AV32" i="9" s="1"/>
  <c r="AL32" i="9"/>
  <c r="AN32" i="9" s="1"/>
  <c r="AK32" i="9"/>
  <c r="AJ32" i="9"/>
  <c r="AH32" i="9"/>
  <c r="AG32" i="9"/>
  <c r="AF32" i="9"/>
  <c r="AE32" i="9"/>
  <c r="Y32" i="9"/>
  <c r="BO31" i="9"/>
  <c r="BL31" i="9"/>
  <c r="BI31" i="9"/>
  <c r="BF31" i="9"/>
  <c r="BD31" i="9"/>
  <c r="BG31" i="9" s="1"/>
  <c r="BJ31" i="9" s="1"/>
  <c r="BM31" i="9" s="1"/>
  <c r="BC31" i="9"/>
  <c r="BE31" i="9" s="1"/>
  <c r="AX31" i="9"/>
  <c r="AU31" i="9"/>
  <c r="AR31" i="9"/>
  <c r="AO31" i="9"/>
  <c r="AQ31" i="9" s="1"/>
  <c r="AM31" i="9"/>
  <c r="AP31" i="9" s="1"/>
  <c r="AS31" i="9" s="1"/>
  <c r="AV31" i="9" s="1"/>
  <c r="AL31" i="9"/>
  <c r="AN31" i="9" s="1"/>
  <c r="AK31" i="9"/>
  <c r="AJ31" i="9" s="1"/>
  <c r="AH31" i="9"/>
  <c r="AG31" i="9"/>
  <c r="AF31" i="9"/>
  <c r="AE31" i="9"/>
  <c r="Y31" i="9"/>
  <c r="BO30" i="9"/>
  <c r="BS30" i="9" s="1"/>
  <c r="BL30" i="9"/>
  <c r="BI30" i="9"/>
  <c r="BG30" i="9"/>
  <c r="BJ30" i="9" s="1"/>
  <c r="BM30" i="9" s="1"/>
  <c r="BF30" i="9"/>
  <c r="BK30" i="9" s="1"/>
  <c r="BD30" i="9"/>
  <c r="BC30" i="9"/>
  <c r="BE30" i="9" s="1"/>
  <c r="AX30" i="9"/>
  <c r="BB30" i="9" s="1"/>
  <c r="AV30" i="9"/>
  <c r="AU30" i="9"/>
  <c r="AW30" i="9" s="1"/>
  <c r="AR30" i="9"/>
  <c r="AT30" i="9" s="1"/>
  <c r="AQ30" i="9"/>
  <c r="AO30" i="9"/>
  <c r="AM30" i="9"/>
  <c r="AP30" i="9" s="1"/>
  <c r="AS30" i="9" s="1"/>
  <c r="AL30" i="9"/>
  <c r="AN30" i="9" s="1"/>
  <c r="BA30" i="9" s="1"/>
  <c r="AK30" i="9"/>
  <c r="AJ30" i="9" s="1"/>
  <c r="AH30" i="9"/>
  <c r="AG30" i="9"/>
  <c r="AF30" i="9"/>
  <c r="AE30" i="9"/>
  <c r="Y30" i="9"/>
  <c r="BO29" i="9"/>
  <c r="BS29" i="9" s="1"/>
  <c r="BN29" i="9"/>
  <c r="BL29" i="9"/>
  <c r="BI29" i="9"/>
  <c r="BF29" i="9"/>
  <c r="BD29" i="9"/>
  <c r="BG29" i="9" s="1"/>
  <c r="BJ29" i="9" s="1"/>
  <c r="BM29" i="9" s="1"/>
  <c r="BC29" i="9"/>
  <c r="BE29" i="9" s="1"/>
  <c r="AX29" i="9"/>
  <c r="AU29" i="9"/>
  <c r="AW29" i="9" s="1"/>
  <c r="AT29" i="9"/>
  <c r="AR29" i="9"/>
  <c r="AO29" i="9"/>
  <c r="AM29" i="9"/>
  <c r="AP29" i="9" s="1"/>
  <c r="AS29" i="9" s="1"/>
  <c r="AV29" i="9" s="1"/>
  <c r="AL29" i="9"/>
  <c r="AN29" i="9" s="1"/>
  <c r="AK29" i="9"/>
  <c r="AJ29" i="9" s="1"/>
  <c r="AH29" i="9"/>
  <c r="AG29" i="9"/>
  <c r="AF29" i="9"/>
  <c r="AE29" i="9"/>
  <c r="Y29" i="9"/>
  <c r="BQ28" i="9"/>
  <c r="BO28" i="9"/>
  <c r="BL28" i="9"/>
  <c r="BI28" i="9"/>
  <c r="BF28" i="9"/>
  <c r="BH28" i="9" s="1"/>
  <c r="BE28" i="9"/>
  <c r="BD28" i="9"/>
  <c r="BG28" i="9" s="1"/>
  <c r="BJ28" i="9" s="1"/>
  <c r="BM28" i="9" s="1"/>
  <c r="BC28" i="9"/>
  <c r="BB28" i="9"/>
  <c r="AX28" i="9"/>
  <c r="AU28" i="9"/>
  <c r="AW28" i="9" s="1"/>
  <c r="AR28" i="9"/>
  <c r="AP28" i="9"/>
  <c r="AS28" i="9" s="1"/>
  <c r="AV28" i="9" s="1"/>
  <c r="AO28" i="9"/>
  <c r="AT28" i="9" s="1"/>
  <c r="AM28" i="9"/>
  <c r="AL28" i="9"/>
  <c r="AN28" i="9" s="1"/>
  <c r="AK28" i="9"/>
  <c r="AJ28" i="9" s="1"/>
  <c r="AH28" i="9"/>
  <c r="AG28" i="9"/>
  <c r="AF28" i="9"/>
  <c r="AE28" i="9"/>
  <c r="Y28" i="9"/>
  <c r="BO27" i="9"/>
  <c r="BS27" i="9" s="1"/>
  <c r="BL27" i="9"/>
  <c r="BI27" i="9"/>
  <c r="BF27" i="9"/>
  <c r="BH27" i="9" s="1"/>
  <c r="BD27" i="9"/>
  <c r="BG27" i="9" s="1"/>
  <c r="BJ27" i="9" s="1"/>
  <c r="BM27" i="9" s="1"/>
  <c r="BC27" i="9"/>
  <c r="BE27" i="9" s="1"/>
  <c r="AX27" i="9"/>
  <c r="AU27" i="9"/>
  <c r="AR27" i="9"/>
  <c r="AO27" i="9"/>
  <c r="AQ27" i="9" s="1"/>
  <c r="AM27" i="9"/>
  <c r="AP27" i="9" s="1"/>
  <c r="AS27" i="9" s="1"/>
  <c r="AV27" i="9" s="1"/>
  <c r="AL27" i="9"/>
  <c r="AN27" i="9" s="1"/>
  <c r="AK27" i="9"/>
  <c r="AJ27" i="9" s="1"/>
  <c r="AH27" i="9"/>
  <c r="AG27" i="9"/>
  <c r="AF27" i="9"/>
  <c r="AE27" i="9"/>
  <c r="Y27" i="9"/>
  <c r="BO26" i="9"/>
  <c r="BS26" i="9" s="1"/>
  <c r="BL26" i="9"/>
  <c r="BP26" i="9" s="1"/>
  <c r="BJ26" i="9"/>
  <c r="BM26" i="9" s="1"/>
  <c r="BI26" i="9"/>
  <c r="BK26" i="9" s="1"/>
  <c r="BH26" i="9"/>
  <c r="BF26" i="9"/>
  <c r="BD26" i="9"/>
  <c r="BG26" i="9" s="1"/>
  <c r="BC26" i="9"/>
  <c r="BE26" i="9" s="1"/>
  <c r="AZ26" i="9"/>
  <c r="AX26" i="9"/>
  <c r="AU26" i="9"/>
  <c r="AR26" i="9"/>
  <c r="AO26" i="9"/>
  <c r="AM26" i="9"/>
  <c r="AP26" i="9" s="1"/>
  <c r="AS26" i="9" s="1"/>
  <c r="AV26" i="9" s="1"/>
  <c r="AL26" i="9"/>
  <c r="AN26" i="9" s="1"/>
  <c r="AK26" i="9"/>
  <c r="AJ26" i="9" s="1"/>
  <c r="AH26" i="9"/>
  <c r="AG26" i="9"/>
  <c r="AF26" i="9"/>
  <c r="AE26" i="9"/>
  <c r="Y26" i="9"/>
  <c r="BO25" i="9"/>
  <c r="BS25" i="9" s="1"/>
  <c r="BL25" i="9"/>
  <c r="BI25" i="9"/>
  <c r="BK25" i="9" s="1"/>
  <c r="BF25" i="9"/>
  <c r="BD25" i="9"/>
  <c r="BG25" i="9" s="1"/>
  <c r="BJ25" i="9" s="1"/>
  <c r="BM25" i="9" s="1"/>
  <c r="BC25" i="9"/>
  <c r="AZ25" i="9"/>
  <c r="AX25" i="9"/>
  <c r="BB25" i="9" s="1"/>
  <c r="AU25" i="9"/>
  <c r="AS25" i="9"/>
  <c r="AV25" i="9" s="1"/>
  <c r="AR25" i="9"/>
  <c r="AO25" i="9"/>
  <c r="AQ25" i="9" s="1"/>
  <c r="AM25" i="9"/>
  <c r="AP25" i="9" s="1"/>
  <c r="AL25" i="9"/>
  <c r="AN25" i="9" s="1"/>
  <c r="AK25" i="9"/>
  <c r="AJ25" i="9"/>
  <c r="AH25" i="9"/>
  <c r="AG25" i="9"/>
  <c r="AF25" i="9"/>
  <c r="AE25" i="9"/>
  <c r="Y25" i="9"/>
  <c r="BS24" i="9"/>
  <c r="BO24" i="9"/>
  <c r="BQ24" i="9" s="1"/>
  <c r="BN24" i="9"/>
  <c r="BL24" i="9"/>
  <c r="BI24" i="9"/>
  <c r="BK24" i="9" s="1"/>
  <c r="BF24" i="9"/>
  <c r="BD24" i="9"/>
  <c r="BG24" i="9" s="1"/>
  <c r="BJ24" i="9" s="1"/>
  <c r="BM24" i="9" s="1"/>
  <c r="BC24" i="9"/>
  <c r="BE24" i="9" s="1"/>
  <c r="AX24" i="9"/>
  <c r="AY24" i="9" s="1"/>
  <c r="AU24" i="9"/>
  <c r="AR24" i="9"/>
  <c r="AT24" i="9" s="1"/>
  <c r="AO24" i="9"/>
  <c r="AQ24" i="9" s="1"/>
  <c r="AM24" i="9"/>
  <c r="AP24" i="9" s="1"/>
  <c r="AS24" i="9" s="1"/>
  <c r="AV24" i="9" s="1"/>
  <c r="AL24" i="9"/>
  <c r="AN24" i="9" s="1"/>
  <c r="AK24" i="9"/>
  <c r="AJ24" i="9"/>
  <c r="AH24" i="9"/>
  <c r="AG24" i="9"/>
  <c r="AF24" i="9"/>
  <c r="AE24" i="9"/>
  <c r="Y24" i="9"/>
  <c r="BQ23" i="9"/>
  <c r="BO23" i="9"/>
  <c r="BL23" i="9"/>
  <c r="BN23" i="9" s="1"/>
  <c r="BI23" i="9"/>
  <c r="BK23" i="9" s="1"/>
  <c r="BF23" i="9"/>
  <c r="BH23" i="9" s="1"/>
  <c r="BD23" i="9"/>
  <c r="BG23" i="9" s="1"/>
  <c r="BJ23" i="9" s="1"/>
  <c r="BM23" i="9" s="1"/>
  <c r="BC23" i="9"/>
  <c r="BE23" i="9" s="1"/>
  <c r="AX23" i="9"/>
  <c r="AU23" i="9"/>
  <c r="AR23" i="9"/>
  <c r="AW23" i="9" s="1"/>
  <c r="AO23" i="9"/>
  <c r="AM23" i="9"/>
  <c r="AP23" i="9" s="1"/>
  <c r="AS23" i="9" s="1"/>
  <c r="AV23" i="9" s="1"/>
  <c r="AL23" i="9"/>
  <c r="AN23" i="9" s="1"/>
  <c r="AK23" i="9"/>
  <c r="AJ23" i="9" s="1"/>
  <c r="AH23" i="9"/>
  <c r="AG23" i="9"/>
  <c r="AF23" i="9"/>
  <c r="AE23" i="9"/>
  <c r="Y23" i="9"/>
  <c r="BO22" i="9"/>
  <c r="BS22" i="9" s="1"/>
  <c r="BL22" i="9"/>
  <c r="BI22" i="9"/>
  <c r="BF22" i="9"/>
  <c r="BH22" i="9" s="1"/>
  <c r="BD22" i="9"/>
  <c r="BG22" i="9" s="1"/>
  <c r="BJ22" i="9" s="1"/>
  <c r="BM22" i="9" s="1"/>
  <c r="BC22" i="9"/>
  <c r="BE22" i="9" s="1"/>
  <c r="AX22" i="9"/>
  <c r="BB22" i="9" s="1"/>
  <c r="AU22" i="9"/>
  <c r="AY22" i="9" s="1"/>
  <c r="AR22" i="9"/>
  <c r="AO22" i="9"/>
  <c r="AM22" i="9"/>
  <c r="AP22" i="9" s="1"/>
  <c r="AS22" i="9" s="1"/>
  <c r="AV22" i="9" s="1"/>
  <c r="AL22" i="9"/>
  <c r="AN22" i="9" s="1"/>
  <c r="AK22" i="9"/>
  <c r="AJ22" i="9" s="1"/>
  <c r="AH22" i="9"/>
  <c r="AG22" i="9"/>
  <c r="AF22" i="9"/>
  <c r="AE22" i="9"/>
  <c r="Y22" i="9"/>
  <c r="BS21" i="9"/>
  <c r="BO21" i="9"/>
  <c r="BQ21" i="9" s="1"/>
  <c r="BL21" i="9"/>
  <c r="BI21" i="9"/>
  <c r="BG21" i="9"/>
  <c r="BJ21" i="9" s="1"/>
  <c r="BM21" i="9" s="1"/>
  <c r="BF21" i="9"/>
  <c r="BK21" i="9" s="1"/>
  <c r="BD21" i="9"/>
  <c r="BC21" i="9"/>
  <c r="BE21" i="9" s="1"/>
  <c r="AX21" i="9"/>
  <c r="BB21" i="9" s="1"/>
  <c r="AU21" i="9"/>
  <c r="AR21" i="9"/>
  <c r="AT21" i="9" s="1"/>
  <c r="AQ21" i="9"/>
  <c r="AO21" i="9"/>
  <c r="AN21" i="9"/>
  <c r="AM21" i="9"/>
  <c r="AP21" i="9" s="1"/>
  <c r="AS21" i="9" s="1"/>
  <c r="AV21" i="9" s="1"/>
  <c r="AL21" i="9"/>
  <c r="AK21" i="9"/>
  <c r="AJ21" i="9" s="1"/>
  <c r="AH21" i="9"/>
  <c r="AG21" i="9"/>
  <c r="AF21" i="9"/>
  <c r="AE21" i="9"/>
  <c r="Y21" i="9"/>
  <c r="BO20" i="9"/>
  <c r="BS20" i="9" s="1"/>
  <c r="BL20" i="9"/>
  <c r="BN20" i="9" s="1"/>
  <c r="BI20" i="9"/>
  <c r="BF20" i="9"/>
  <c r="BD20" i="9"/>
  <c r="BG20" i="9" s="1"/>
  <c r="BJ20" i="9" s="1"/>
  <c r="BM20" i="9" s="1"/>
  <c r="BC20" i="9"/>
  <c r="BE20" i="9" s="1"/>
  <c r="BB20" i="9"/>
  <c r="AX20" i="9"/>
  <c r="AZ20" i="9" s="1"/>
  <c r="AU20" i="9"/>
  <c r="AW20" i="9" s="1"/>
  <c r="AT20" i="9"/>
  <c r="AR20" i="9"/>
  <c r="AP20" i="9"/>
  <c r="AS20" i="9" s="1"/>
  <c r="AV20" i="9" s="1"/>
  <c r="AO20" i="9"/>
  <c r="AM20" i="9"/>
  <c r="AL20" i="9"/>
  <c r="AN20" i="9" s="1"/>
  <c r="AK20" i="9"/>
  <c r="AJ20" i="9" s="1"/>
  <c r="AH20" i="9"/>
  <c r="AG20" i="9"/>
  <c r="AF20" i="9"/>
  <c r="AE20" i="9"/>
  <c r="Y20" i="9"/>
  <c r="BO19" i="9"/>
  <c r="BS19" i="9" s="1"/>
  <c r="BL19" i="9"/>
  <c r="BI19" i="9"/>
  <c r="BF19" i="9"/>
  <c r="BH19" i="9" s="1"/>
  <c r="BD19" i="9"/>
  <c r="BG19" i="9" s="1"/>
  <c r="BJ19" i="9" s="1"/>
  <c r="BM19" i="9" s="1"/>
  <c r="BC19" i="9"/>
  <c r="BE19" i="9" s="1"/>
  <c r="AX19" i="9"/>
  <c r="AU19" i="9"/>
  <c r="AR19" i="9"/>
  <c r="AW19" i="9" s="1"/>
  <c r="AO19" i="9"/>
  <c r="AM19" i="9"/>
  <c r="AP19" i="9" s="1"/>
  <c r="AS19" i="9" s="1"/>
  <c r="AV19" i="9" s="1"/>
  <c r="AL19" i="9"/>
  <c r="AN19" i="9" s="1"/>
  <c r="AK19" i="9"/>
  <c r="AJ19" i="9" s="1"/>
  <c r="AH19" i="9"/>
  <c r="AG19" i="9"/>
  <c r="AF19" i="9"/>
  <c r="AE19" i="9"/>
  <c r="Y19" i="9"/>
  <c r="BO18" i="9"/>
  <c r="BS18" i="9" s="1"/>
  <c r="BL18" i="9"/>
  <c r="BI18" i="9"/>
  <c r="BK18" i="9" s="1"/>
  <c r="BH18" i="9"/>
  <c r="BF18" i="9"/>
  <c r="BE18" i="9"/>
  <c r="BD18" i="9"/>
  <c r="BG18" i="9" s="1"/>
  <c r="BJ18" i="9" s="1"/>
  <c r="BM18" i="9" s="1"/>
  <c r="BC18" i="9"/>
  <c r="AZ18" i="9"/>
  <c r="AX18" i="9"/>
  <c r="BB18" i="9" s="1"/>
  <c r="AU18" i="9"/>
  <c r="AY18" i="9" s="1"/>
  <c r="AR18" i="9"/>
  <c r="AT18" i="9" s="1"/>
  <c r="AO18" i="9"/>
  <c r="AQ18" i="9" s="1"/>
  <c r="AN18" i="9"/>
  <c r="AM18" i="9"/>
  <c r="AP18" i="9" s="1"/>
  <c r="AS18" i="9" s="1"/>
  <c r="AV18" i="9" s="1"/>
  <c r="AL18" i="9"/>
  <c r="AK18" i="9"/>
  <c r="AJ18" i="9" s="1"/>
  <c r="AH18" i="9"/>
  <c r="AG18" i="9"/>
  <c r="AF18" i="9"/>
  <c r="AE18" i="9"/>
  <c r="Y18" i="9"/>
  <c r="BO17" i="9"/>
  <c r="BQ17" i="9" s="1"/>
  <c r="BL17" i="9"/>
  <c r="BI17" i="9"/>
  <c r="BF17" i="9"/>
  <c r="BK17" i="9" s="1"/>
  <c r="BD17" i="9"/>
  <c r="BG17" i="9" s="1"/>
  <c r="BJ17" i="9" s="1"/>
  <c r="BM17" i="9" s="1"/>
  <c r="BC17" i="9"/>
  <c r="BE17" i="9" s="1"/>
  <c r="AZ17" i="9"/>
  <c r="AX17" i="9"/>
  <c r="BB17" i="9" s="1"/>
  <c r="AU17" i="9"/>
  <c r="AW17" i="9" s="1"/>
  <c r="AR17" i="9"/>
  <c r="AO17" i="9"/>
  <c r="AQ17" i="9" s="1"/>
  <c r="AM17" i="9"/>
  <c r="AP17" i="9" s="1"/>
  <c r="AS17" i="9" s="1"/>
  <c r="AV17" i="9" s="1"/>
  <c r="AL17" i="9"/>
  <c r="AN17" i="9" s="1"/>
  <c r="AK17" i="9"/>
  <c r="AJ17" i="9"/>
  <c r="AH17" i="9"/>
  <c r="AG17" i="9"/>
  <c r="AF17" i="9"/>
  <c r="AE17" i="9"/>
  <c r="Y17" i="9"/>
  <c r="BO16" i="9"/>
  <c r="BS16" i="9" s="1"/>
  <c r="BL16" i="9"/>
  <c r="BN16" i="9" s="1"/>
  <c r="BI16" i="9"/>
  <c r="BF16" i="9"/>
  <c r="BD16" i="9"/>
  <c r="BG16" i="9" s="1"/>
  <c r="BJ16" i="9" s="1"/>
  <c r="BM16" i="9" s="1"/>
  <c r="BC16" i="9"/>
  <c r="BE16" i="9" s="1"/>
  <c r="AX16" i="9"/>
  <c r="AZ16" i="9" s="1"/>
  <c r="AU16" i="9"/>
  <c r="AR16" i="9"/>
  <c r="AT16" i="9" s="1"/>
  <c r="AO16" i="9"/>
  <c r="AM16" i="9"/>
  <c r="AP16" i="9" s="1"/>
  <c r="AS16" i="9" s="1"/>
  <c r="AV16" i="9" s="1"/>
  <c r="AL16" i="9"/>
  <c r="AN16" i="9" s="1"/>
  <c r="AK16" i="9"/>
  <c r="AJ16" i="9" s="1"/>
  <c r="AH16" i="9"/>
  <c r="AG16" i="9"/>
  <c r="AF16" i="9"/>
  <c r="AE16" i="9"/>
  <c r="Y16" i="9"/>
  <c r="BO15" i="9"/>
  <c r="BS15" i="9" s="1"/>
  <c r="BL15" i="9"/>
  <c r="BI15" i="9"/>
  <c r="BF15" i="9"/>
  <c r="BD15" i="9"/>
  <c r="BG15" i="9" s="1"/>
  <c r="BJ15" i="9" s="1"/>
  <c r="BM15" i="9" s="1"/>
  <c r="BC15" i="9"/>
  <c r="BE15" i="9" s="1"/>
  <c r="AX15" i="9"/>
  <c r="BB15" i="9" s="1"/>
  <c r="AD15" i="9" s="1"/>
  <c r="T15" i="9" s="1"/>
  <c r="AU15" i="9"/>
  <c r="AW15" i="9" s="1"/>
  <c r="AR15" i="9"/>
  <c r="AO15" i="9"/>
  <c r="AQ15" i="9" s="1"/>
  <c r="AM15" i="9"/>
  <c r="AP15" i="9" s="1"/>
  <c r="AS15" i="9" s="1"/>
  <c r="AV15" i="9" s="1"/>
  <c r="AL15" i="9"/>
  <c r="AN15" i="9" s="1"/>
  <c r="AK15" i="9"/>
  <c r="AJ15" i="9" s="1"/>
  <c r="AH15" i="9"/>
  <c r="AG15" i="9"/>
  <c r="AF15" i="9"/>
  <c r="AE15" i="9"/>
  <c r="Y15" i="9"/>
  <c r="BO14" i="9"/>
  <c r="BS14" i="9" s="1"/>
  <c r="BM14" i="9"/>
  <c r="BL14" i="9"/>
  <c r="BI14" i="9"/>
  <c r="BF14" i="9"/>
  <c r="BH14" i="9" s="1"/>
  <c r="BD14" i="9"/>
  <c r="BG14" i="9" s="1"/>
  <c r="BJ14" i="9" s="1"/>
  <c r="BC14" i="9"/>
  <c r="BE14" i="9" s="1"/>
  <c r="AX14" i="9"/>
  <c r="BB14" i="9" s="1"/>
  <c r="AU14" i="9"/>
  <c r="AY14" i="9" s="1"/>
  <c r="AR14" i="9"/>
  <c r="AO14" i="9"/>
  <c r="AM14" i="9"/>
  <c r="AP14" i="9" s="1"/>
  <c r="AS14" i="9" s="1"/>
  <c r="AV14" i="9" s="1"/>
  <c r="AL14" i="9"/>
  <c r="AN14" i="9" s="1"/>
  <c r="AK14" i="9"/>
  <c r="AJ14" i="9"/>
  <c r="AH14" i="9"/>
  <c r="AG14" i="9"/>
  <c r="AF14" i="9"/>
  <c r="AE14" i="9"/>
  <c r="Y14" i="9"/>
  <c r="BS13" i="9"/>
  <c r="BO13" i="9"/>
  <c r="BQ13" i="9" s="1"/>
  <c r="BL13" i="9"/>
  <c r="BI13" i="9"/>
  <c r="BG13" i="9"/>
  <c r="BJ13" i="9" s="1"/>
  <c r="BM13" i="9" s="1"/>
  <c r="BF13" i="9"/>
  <c r="BK13" i="9" s="1"/>
  <c r="BD13" i="9"/>
  <c r="BC13" i="9"/>
  <c r="BE13" i="9" s="1"/>
  <c r="AX13" i="9"/>
  <c r="BB13" i="9" s="1"/>
  <c r="AU13" i="9"/>
  <c r="AR13" i="9"/>
  <c r="AT13" i="9" s="1"/>
  <c r="AQ13" i="9"/>
  <c r="AO13" i="9"/>
  <c r="AN13" i="9"/>
  <c r="AM13" i="9"/>
  <c r="AP13" i="9" s="1"/>
  <c r="AS13" i="9" s="1"/>
  <c r="AV13" i="9" s="1"/>
  <c r="AL13" i="9"/>
  <c r="AK13" i="9"/>
  <c r="AJ13" i="9" s="1"/>
  <c r="AH13" i="9"/>
  <c r="AG13" i="9"/>
  <c r="AF13" i="9"/>
  <c r="AE13" i="9"/>
  <c r="Y13" i="9"/>
  <c r="BO12" i="9"/>
  <c r="BS12" i="9" s="1"/>
  <c r="BL12" i="9"/>
  <c r="BN12" i="9" s="1"/>
  <c r="BI12" i="9"/>
  <c r="BF12" i="9"/>
  <c r="BD12" i="9"/>
  <c r="BG12" i="9" s="1"/>
  <c r="BJ12" i="9" s="1"/>
  <c r="BM12" i="9" s="1"/>
  <c r="BC12" i="9"/>
  <c r="BE12" i="9" s="1"/>
  <c r="AX12" i="9"/>
  <c r="AZ12" i="9" s="1"/>
  <c r="AU12" i="9"/>
  <c r="AW12" i="9" s="1"/>
  <c r="AR12" i="9"/>
  <c r="AP12" i="9"/>
  <c r="AS12" i="9" s="1"/>
  <c r="AV12" i="9" s="1"/>
  <c r="AO12" i="9"/>
  <c r="AT12" i="9" s="1"/>
  <c r="AM12" i="9"/>
  <c r="AL12" i="9"/>
  <c r="AN12" i="9" s="1"/>
  <c r="AK12" i="9"/>
  <c r="AJ12" i="9" s="1"/>
  <c r="AH12" i="9"/>
  <c r="AG12" i="9"/>
  <c r="AF12" i="9"/>
  <c r="AE12" i="9"/>
  <c r="Y12" i="9"/>
  <c r="BQ11" i="9"/>
  <c r="BO11" i="9"/>
  <c r="BS11" i="9" s="1"/>
  <c r="BL11" i="9"/>
  <c r="BN11" i="9" s="1"/>
  <c r="BK11" i="9"/>
  <c r="BI11" i="9"/>
  <c r="BG11" i="9"/>
  <c r="BJ11" i="9" s="1"/>
  <c r="BM11" i="9" s="1"/>
  <c r="BF11" i="9"/>
  <c r="BD11" i="9"/>
  <c r="BC11" i="9"/>
  <c r="BH11" i="9" s="1"/>
  <c r="AX11" i="9"/>
  <c r="BB11" i="9" s="1"/>
  <c r="AU11" i="9"/>
  <c r="AR11" i="9"/>
  <c r="AO11" i="9"/>
  <c r="AM11" i="9"/>
  <c r="AP11" i="9" s="1"/>
  <c r="AS11" i="9" s="1"/>
  <c r="AV11" i="9" s="1"/>
  <c r="AL11" i="9"/>
  <c r="AN11" i="9" s="1"/>
  <c r="AK11" i="9"/>
  <c r="AJ11" i="9"/>
  <c r="AH11" i="9"/>
  <c r="AG11" i="9"/>
  <c r="AF11" i="9"/>
  <c r="AE11" i="9"/>
  <c r="Y11" i="9"/>
  <c r="BO10" i="9"/>
  <c r="BQ10" i="9" s="1"/>
  <c r="BN10" i="9"/>
  <c r="BL10" i="9"/>
  <c r="BI10" i="9"/>
  <c r="BF10" i="9"/>
  <c r="BD10" i="9"/>
  <c r="BG10" i="9" s="1"/>
  <c r="BJ10" i="9" s="1"/>
  <c r="BM10" i="9" s="1"/>
  <c r="BC10" i="9"/>
  <c r="BE10" i="9" s="1"/>
  <c r="AX10" i="9"/>
  <c r="AY10" i="9" s="1"/>
  <c r="AU10" i="9"/>
  <c r="AT10" i="9"/>
  <c r="AR10" i="9"/>
  <c r="AO10" i="9"/>
  <c r="AM10" i="9"/>
  <c r="AP10" i="9" s="1"/>
  <c r="AS10" i="9" s="1"/>
  <c r="AV10" i="9" s="1"/>
  <c r="AL10" i="9"/>
  <c r="AN10" i="9" s="1"/>
  <c r="AH10" i="9"/>
  <c r="AG10" i="9"/>
  <c r="AF10" i="9"/>
  <c r="AE10" i="9"/>
  <c r="Y10" i="9"/>
  <c r="D1" i="9"/>
  <c r="AD17" i="10" l="1"/>
  <c r="T17" i="10" s="1"/>
  <c r="BB31" i="17"/>
  <c r="AZ31" i="17"/>
  <c r="AW10" i="9"/>
  <c r="BQ14" i="9"/>
  <c r="BQ15" i="9"/>
  <c r="BH16" i="9"/>
  <c r="BQ22" i="9"/>
  <c r="AY25" i="9"/>
  <c r="BQ27" i="9"/>
  <c r="BQ37" i="9"/>
  <c r="BQ38" i="9"/>
  <c r="AY39" i="9"/>
  <c r="AD12" i="10"/>
  <c r="BH13" i="10"/>
  <c r="AW15" i="10"/>
  <c r="AW16" i="10"/>
  <c r="AT17" i="10"/>
  <c r="AT18" i="10"/>
  <c r="BH18" i="10"/>
  <c r="AQ21" i="10"/>
  <c r="BP22" i="10"/>
  <c r="BA24" i="10"/>
  <c r="BH26" i="10"/>
  <c r="BQ26" i="10"/>
  <c r="BQ27" i="10"/>
  <c r="BK29" i="10"/>
  <c r="BR29" i="10" s="1"/>
  <c r="AC29" i="10" s="1"/>
  <c r="BH31" i="10"/>
  <c r="AQ34" i="10"/>
  <c r="AT38" i="10"/>
  <c r="BH39" i="10"/>
  <c r="AW17" i="11"/>
  <c r="BP19" i="11"/>
  <c r="AT27" i="11"/>
  <c r="BP11" i="12"/>
  <c r="BS11" i="12"/>
  <c r="BN19" i="12"/>
  <c r="AY27" i="12"/>
  <c r="AW27" i="12"/>
  <c r="BR28" i="12"/>
  <c r="BB34" i="12"/>
  <c r="AZ34" i="12"/>
  <c r="AY34" i="12"/>
  <c r="BS11" i="15"/>
  <c r="BQ11" i="15"/>
  <c r="AQ24" i="15"/>
  <c r="AN24" i="15"/>
  <c r="BK29" i="15"/>
  <c r="AQ25" i="11"/>
  <c r="AN25" i="11"/>
  <c r="BQ12" i="12"/>
  <c r="BP12" i="12"/>
  <c r="AW11" i="9"/>
  <c r="AD25" i="9"/>
  <c r="BN25" i="9"/>
  <c r="AY26" i="9"/>
  <c r="AT27" i="9"/>
  <c r="BP28" i="9"/>
  <c r="BH32" i="9"/>
  <c r="AZ39" i="9"/>
  <c r="BP39" i="9"/>
  <c r="AD15" i="10"/>
  <c r="T15" i="10" s="1"/>
  <c r="BN15" i="10"/>
  <c r="AY18" i="10"/>
  <c r="BK33" i="10"/>
  <c r="AN35" i="10"/>
  <c r="BE36" i="10"/>
  <c r="AQ37" i="10"/>
  <c r="AT39" i="10"/>
  <c r="AT15" i="11"/>
  <c r="BK16" i="11"/>
  <c r="T21" i="11"/>
  <c r="AD21" i="11"/>
  <c r="AD26" i="11"/>
  <c r="T26" i="11" s="1"/>
  <c r="AQ36" i="11"/>
  <c r="BS37" i="11"/>
  <c r="BQ37" i="11"/>
  <c r="BB27" i="12"/>
  <c r="AZ27" i="12"/>
  <c r="AN37" i="12"/>
  <c r="AQ37" i="12"/>
  <c r="AY14" i="15"/>
  <c r="BB14" i="15"/>
  <c r="BS14" i="15"/>
  <c r="BQ14" i="15"/>
  <c r="BP14" i="15"/>
  <c r="AZ23" i="15"/>
  <c r="BB23" i="15"/>
  <c r="AD23" i="15" s="1"/>
  <c r="T23" i="15" s="1"/>
  <c r="BH27" i="17"/>
  <c r="BE27" i="17"/>
  <c r="T29" i="17"/>
  <c r="AD29" i="17"/>
  <c r="BR19" i="10"/>
  <c r="AQ26" i="10"/>
  <c r="AQ28" i="10"/>
  <c r="AT31" i="10"/>
  <c r="BH37" i="10"/>
  <c r="AT12" i="11"/>
  <c r="BK13" i="11"/>
  <c r="BR13" i="11" s="1"/>
  <c r="AW16" i="11"/>
  <c r="AZ19" i="11"/>
  <c r="AQ22" i="11"/>
  <c r="AN22" i="11"/>
  <c r="AZ26" i="11"/>
  <c r="BQ32" i="11"/>
  <c r="BP34" i="11"/>
  <c r="BS34" i="11"/>
  <c r="AT38" i="11"/>
  <c r="AQ38" i="11"/>
  <c r="BK18" i="12"/>
  <c r="BB19" i="12"/>
  <c r="AZ19" i="12"/>
  <c r="AY20" i="12"/>
  <c r="BB20" i="12"/>
  <c r="BH26" i="12"/>
  <c r="BS36" i="12"/>
  <c r="BQ36" i="12"/>
  <c r="BH11" i="15"/>
  <c r="BE11" i="15"/>
  <c r="AZ14" i="15"/>
  <c r="BN34" i="15"/>
  <c r="BK21" i="18"/>
  <c r="BN21" i="18"/>
  <c r="T38" i="9"/>
  <c r="AD38" i="9"/>
  <c r="AD39" i="9"/>
  <c r="T39" i="9" s="1"/>
  <c r="AY30" i="11"/>
  <c r="AW30" i="11"/>
  <c r="BH23" i="12"/>
  <c r="BE23" i="12"/>
  <c r="AY25" i="12"/>
  <c r="AW25" i="12"/>
  <c r="BK19" i="9"/>
  <c r="BR26" i="9"/>
  <c r="BS10" i="9"/>
  <c r="AZ11" i="9"/>
  <c r="AT17" i="9"/>
  <c r="AD18" i="9"/>
  <c r="BP19" i="9"/>
  <c r="BQ25" i="9"/>
  <c r="BN26" i="9"/>
  <c r="AD30" i="9"/>
  <c r="BN30" i="9"/>
  <c r="BK31" i="9"/>
  <c r="AW32" i="9"/>
  <c r="AY33" i="9"/>
  <c r="BK33" i="9"/>
  <c r="BK34" i="9"/>
  <c r="AW35" i="9"/>
  <c r="BH38" i="9"/>
  <c r="AQ40" i="9"/>
  <c r="AZ10" i="10"/>
  <c r="BP12" i="10"/>
  <c r="AZ13" i="10"/>
  <c r="BS15" i="10"/>
  <c r="AZ18" i="10"/>
  <c r="AY19" i="10"/>
  <c r="BP19" i="10"/>
  <c r="BQ20" i="10"/>
  <c r="AN25" i="10"/>
  <c r="BK28" i="10"/>
  <c r="AW29" i="10"/>
  <c r="BN29" i="10"/>
  <c r="BN30" i="10"/>
  <c r="BN31" i="10"/>
  <c r="BR31" i="10" s="1"/>
  <c r="BK32" i="10"/>
  <c r="AY33" i="10"/>
  <c r="AW34" i="10"/>
  <c r="BK34" i="10"/>
  <c r="BH35" i="10"/>
  <c r="BR35" i="10" s="1"/>
  <c r="BK37" i="10"/>
  <c r="BR37" i="10" s="1"/>
  <c r="AY39" i="10"/>
  <c r="BP40" i="10"/>
  <c r="BH10" i="11"/>
  <c r="AD14" i="11"/>
  <c r="BB16" i="11"/>
  <c r="AZ16" i="11"/>
  <c r="BP16" i="11"/>
  <c r="AY17" i="11"/>
  <c r="AZ17" i="11"/>
  <c r="AY18" i="11"/>
  <c r="BB19" i="11"/>
  <c r="BQ19" i="11"/>
  <c r="BS25" i="11"/>
  <c r="AZ32" i="11"/>
  <c r="BQ34" i="11"/>
  <c r="BK13" i="12"/>
  <c r="BB16" i="12"/>
  <c r="AZ16" i="12"/>
  <c r="AZ20" i="12"/>
  <c r="BP20" i="12"/>
  <c r="BH24" i="12"/>
  <c r="BE24" i="12"/>
  <c r="BK28" i="12"/>
  <c r="AW31" i="12"/>
  <c r="AT39" i="12"/>
  <c r="BA39" i="12" s="1"/>
  <c r="BE13" i="15"/>
  <c r="BR13" i="15" s="1"/>
  <c r="BH13" i="15"/>
  <c r="BN16" i="15"/>
  <c r="BK16" i="15"/>
  <c r="AD22" i="17"/>
  <c r="T22" i="17" s="1"/>
  <c r="AQ14" i="9"/>
  <c r="BH31" i="9"/>
  <c r="BK14" i="9"/>
  <c r="BH15" i="9"/>
  <c r="AW16" i="9"/>
  <c r="AD20" i="9"/>
  <c r="T20" i="9" s="1"/>
  <c r="AD21" i="9"/>
  <c r="BK22" i="9"/>
  <c r="BK27" i="9"/>
  <c r="AZ30" i="9"/>
  <c r="BK32" i="9"/>
  <c r="T33" i="9"/>
  <c r="AD33" i="9"/>
  <c r="AW37" i="9"/>
  <c r="BK37" i="9"/>
  <c r="BB10" i="10"/>
  <c r="BB13" i="10"/>
  <c r="T18" i="10"/>
  <c r="BN19" i="10"/>
  <c r="BS20" i="10"/>
  <c r="AD34" i="10"/>
  <c r="T34" i="10" s="1"/>
  <c r="AT35" i="10"/>
  <c r="AW36" i="10"/>
  <c r="BK36" i="10"/>
  <c r="AT37" i="10"/>
  <c r="AQ39" i="10"/>
  <c r="AZ39" i="10"/>
  <c r="BP39" i="10"/>
  <c r="AT10" i="11"/>
  <c r="BK11" i="11"/>
  <c r="AW12" i="11"/>
  <c r="BA12" i="11" s="1"/>
  <c r="BK12" i="11"/>
  <c r="BN13" i="11"/>
  <c r="AN16" i="11"/>
  <c r="BA16" i="11" s="1"/>
  <c r="AD17" i="11"/>
  <c r="T17" i="11" s="1"/>
  <c r="BA18" i="11"/>
  <c r="BH21" i="11"/>
  <c r="BR21" i="11" s="1"/>
  <c r="AW24" i="11"/>
  <c r="BN28" i="11"/>
  <c r="BK28" i="11"/>
  <c r="AW31" i="11"/>
  <c r="AT31" i="11"/>
  <c r="BH40" i="11"/>
  <c r="BN26" i="12"/>
  <c r="BP26" i="12"/>
  <c r="BR26" i="12" s="1"/>
  <c r="T35" i="12"/>
  <c r="AD35" i="12"/>
  <c r="BS35" i="12"/>
  <c r="BQ35" i="12"/>
  <c r="BE38" i="12"/>
  <c r="BH38" i="12"/>
  <c r="AW16" i="15"/>
  <c r="BA16" i="15" s="1"/>
  <c r="AY16" i="15"/>
  <c r="BS22" i="15"/>
  <c r="BQ22" i="15"/>
  <c r="BE10" i="17"/>
  <c r="BH10" i="17"/>
  <c r="BE20" i="18"/>
  <c r="BH20" i="18"/>
  <c r="BA29" i="10"/>
  <c r="AY12" i="15"/>
  <c r="AZ12" i="15"/>
  <c r="AQ22" i="9"/>
  <c r="AD13" i="9"/>
  <c r="AY13" i="9"/>
  <c r="BN13" i="9"/>
  <c r="T14" i="9"/>
  <c r="AD14" i="9"/>
  <c r="BN14" i="9"/>
  <c r="BN17" i="9"/>
  <c r="BP18" i="9"/>
  <c r="BQ19" i="9"/>
  <c r="AY21" i="9"/>
  <c r="BN21" i="9"/>
  <c r="T22" i="9"/>
  <c r="AD22" i="9"/>
  <c r="BN22" i="9"/>
  <c r="BQ26" i="9"/>
  <c r="AY27" i="9"/>
  <c r="AY31" i="9"/>
  <c r="BP31" i="9"/>
  <c r="AZ32" i="9"/>
  <c r="BN32" i="9"/>
  <c r="AZ33" i="9"/>
  <c r="BN36" i="9"/>
  <c r="AD37" i="9"/>
  <c r="BN37" i="9"/>
  <c r="BP38" i="9"/>
  <c r="AT39" i="9"/>
  <c r="BH40" i="9"/>
  <c r="AQ11" i="10"/>
  <c r="AQ14" i="10"/>
  <c r="AQ16" i="10"/>
  <c r="BP18" i="10"/>
  <c r="AD19" i="10"/>
  <c r="T19" i="10" s="1"/>
  <c r="AY21" i="10"/>
  <c r="BH24" i="10"/>
  <c r="AW26" i="10"/>
  <c r="BK26" i="10"/>
  <c r="AT27" i="10"/>
  <c r="BP27" i="10"/>
  <c r="AZ29" i="10"/>
  <c r="BP29" i="10"/>
  <c r="BQ30" i="10"/>
  <c r="BS31" i="10"/>
  <c r="BQ33" i="10"/>
  <c r="BN36" i="10"/>
  <c r="BN37" i="10"/>
  <c r="BR39" i="10"/>
  <c r="AW11" i="11"/>
  <c r="BA11" i="11" s="1"/>
  <c r="BS13" i="11"/>
  <c r="BQ13" i="11"/>
  <c r="BH16" i="11"/>
  <c r="BQ17" i="11"/>
  <c r="AW21" i="11"/>
  <c r="BA21" i="11" s="1"/>
  <c r="AC21" i="11" s="1"/>
  <c r="BK21" i="11"/>
  <c r="BB36" i="11"/>
  <c r="AY36" i="11"/>
  <c r="BS13" i="12"/>
  <c r="BQ13" i="12"/>
  <c r="BK25" i="12"/>
  <c r="AW28" i="12"/>
  <c r="AT28" i="12"/>
  <c r="BN28" i="12"/>
  <c r="AZ35" i="12"/>
  <c r="AN38" i="12"/>
  <c r="AQ38" i="12"/>
  <c r="BS12" i="15"/>
  <c r="BP12" i="15"/>
  <c r="BR12" i="15" s="1"/>
  <c r="BP37" i="15"/>
  <c r="BQ37" i="15"/>
  <c r="AQ39" i="17"/>
  <c r="AN39" i="17"/>
  <c r="AQ13" i="18"/>
  <c r="AN13" i="18"/>
  <c r="AD25" i="18"/>
  <c r="T25" i="18" s="1"/>
  <c r="BP20" i="11"/>
  <c r="BS20" i="11"/>
  <c r="BQ20" i="11"/>
  <c r="BP14" i="12"/>
  <c r="BS14" i="12"/>
  <c r="BP25" i="12"/>
  <c r="BS25" i="12"/>
  <c r="BQ25" i="12"/>
  <c r="AD11" i="9"/>
  <c r="T11" i="9" s="1"/>
  <c r="BH34" i="9"/>
  <c r="BH10" i="9"/>
  <c r="AQ11" i="9"/>
  <c r="AZ13" i="9"/>
  <c r="AZ14" i="9"/>
  <c r="BP15" i="9"/>
  <c r="BQ18" i="9"/>
  <c r="AZ21" i="9"/>
  <c r="AZ22" i="9"/>
  <c r="BP24" i="9"/>
  <c r="AT25" i="9"/>
  <c r="AZ27" i="9"/>
  <c r="AZ31" i="9"/>
  <c r="BS31" i="9"/>
  <c r="BP33" i="9"/>
  <c r="BQ34" i="9"/>
  <c r="AZ36" i="9"/>
  <c r="AZ37" i="9"/>
  <c r="AT12" i="10"/>
  <c r="BQ19" i="10"/>
  <c r="BB21" i="10"/>
  <c r="AD21" i="10" s="1"/>
  <c r="T21" i="10" s="1"/>
  <c r="BK22" i="10"/>
  <c r="BN26" i="10"/>
  <c r="BN27" i="10"/>
  <c r="AZ32" i="10"/>
  <c r="BQ34" i="10"/>
  <c r="AY35" i="10"/>
  <c r="AZ36" i="10"/>
  <c r="BP36" i="10"/>
  <c r="BR36" i="10" s="1"/>
  <c r="AN39" i="10"/>
  <c r="BA39" i="10" s="1"/>
  <c r="AQ40" i="10"/>
  <c r="BQ40" i="10"/>
  <c r="BN10" i="11"/>
  <c r="AZ12" i="11"/>
  <c r="BS12" i="11"/>
  <c r="AD12" i="11" s="1"/>
  <c r="BQ12" i="11"/>
  <c r="BH14" i="11"/>
  <c r="AQ17" i="11"/>
  <c r="AT18" i="11"/>
  <c r="BQ33" i="11"/>
  <c r="AZ36" i="11"/>
  <c r="BA39" i="11"/>
  <c r="AW40" i="11"/>
  <c r="AT40" i="11"/>
  <c r="BS10" i="12"/>
  <c r="BQ10" i="12"/>
  <c r="AW17" i="12"/>
  <c r="BB23" i="12"/>
  <c r="AZ23" i="12"/>
  <c r="BQ34" i="12"/>
  <c r="BS34" i="12"/>
  <c r="AD37" i="12"/>
  <c r="T37" i="12" s="1"/>
  <c r="AY36" i="17"/>
  <c r="AW36" i="17"/>
  <c r="AT30" i="11"/>
  <c r="AQ33" i="11"/>
  <c r="AY35" i="11"/>
  <c r="AY10" i="12"/>
  <c r="BP10" i="12"/>
  <c r="AY13" i="12"/>
  <c r="BP13" i="12"/>
  <c r="AY16" i="12"/>
  <c r="BK16" i="12"/>
  <c r="AW18" i="12"/>
  <c r="AY19" i="12"/>
  <c r="BH22" i="12"/>
  <c r="AT26" i="12"/>
  <c r="BK27" i="12"/>
  <c r="AW30" i="12"/>
  <c r="BN30" i="12"/>
  <c r="BN31" i="12"/>
  <c r="BK32" i="12"/>
  <c r="AW33" i="12"/>
  <c r="BN33" i="12"/>
  <c r="AY39" i="12"/>
  <c r="AW39" i="12"/>
  <c r="BK39" i="12"/>
  <c r="AQ12" i="15"/>
  <c r="AW19" i="15"/>
  <c r="AW20" i="15"/>
  <c r="T21" i="15"/>
  <c r="BS21" i="15"/>
  <c r="AD21" i="15" s="1"/>
  <c r="BP21" i="15"/>
  <c r="BS24" i="17"/>
  <c r="BQ24" i="17"/>
  <c r="AW28" i="17"/>
  <c r="AT28" i="17"/>
  <c r="BP33" i="17"/>
  <c r="BN33" i="17"/>
  <c r="BR33" i="17" s="1"/>
  <c r="BK35" i="17"/>
  <c r="BH35" i="17"/>
  <c r="AY26" i="18"/>
  <c r="BB26" i="18"/>
  <c r="AZ26" i="18"/>
  <c r="AN28" i="18"/>
  <c r="AQ28" i="18"/>
  <c r="BA28" i="18" s="1"/>
  <c r="AY38" i="20"/>
  <c r="AZ38" i="20"/>
  <c r="AD29" i="12"/>
  <c r="AY32" i="12"/>
  <c r="AD39" i="12"/>
  <c r="T39" i="12" s="1"/>
  <c r="AW40" i="12"/>
  <c r="AQ13" i="15"/>
  <c r="BA13" i="15" s="1"/>
  <c r="AC13" i="15" s="1"/>
  <c r="BN20" i="15"/>
  <c r="BH32" i="15"/>
  <c r="AW33" i="15"/>
  <c r="BP17" i="17"/>
  <c r="BN17" i="17"/>
  <c r="BH19" i="17"/>
  <c r="BR19" i="17" s="1"/>
  <c r="BS26" i="17"/>
  <c r="BP26" i="17"/>
  <c r="AD38" i="17"/>
  <c r="AZ18" i="18"/>
  <c r="BB18" i="18"/>
  <c r="AY18" i="18"/>
  <c r="BB18" i="19"/>
  <c r="AZ18" i="19"/>
  <c r="T28" i="19"/>
  <c r="AD28" i="19"/>
  <c r="BS39" i="19"/>
  <c r="BP39" i="19"/>
  <c r="BH24" i="11"/>
  <c r="AW28" i="11"/>
  <c r="BA28" i="11" s="1"/>
  <c r="BK30" i="11"/>
  <c r="AN35" i="11"/>
  <c r="AQ37" i="11"/>
  <c r="AT39" i="11"/>
  <c r="BB10" i="12"/>
  <c r="AD10" i="12" s="1"/>
  <c r="T10" i="12" s="1"/>
  <c r="AQ12" i="12"/>
  <c r="BB13" i="12"/>
  <c r="BB15" i="12"/>
  <c r="AT20" i="12"/>
  <c r="BQ20" i="12"/>
  <c r="BP21" i="12"/>
  <c r="AW22" i="12"/>
  <c r="AQ24" i="12"/>
  <c r="AY26" i="12"/>
  <c r="BP27" i="12"/>
  <c r="AQ30" i="12"/>
  <c r="AZ30" i="12"/>
  <c r="BP30" i="12"/>
  <c r="BH31" i="12"/>
  <c r="BQ31" i="12"/>
  <c r="AZ32" i="12"/>
  <c r="BN32" i="12"/>
  <c r="AD33" i="12"/>
  <c r="T33" i="12" s="1"/>
  <c r="AZ39" i="12"/>
  <c r="AW11" i="15"/>
  <c r="AT11" i="15"/>
  <c r="AY17" i="15"/>
  <c r="AY19" i="15"/>
  <c r="AY29" i="15"/>
  <c r="AZ29" i="15"/>
  <c r="BQ30" i="15"/>
  <c r="BK31" i="15"/>
  <c r="BH31" i="15"/>
  <c r="BR31" i="15" s="1"/>
  <c r="AW32" i="15"/>
  <c r="AZ34" i="15"/>
  <c r="BB34" i="15"/>
  <c r="AY26" i="17"/>
  <c r="BB26" i="17"/>
  <c r="BK37" i="17"/>
  <c r="BH16" i="18"/>
  <c r="BK16" i="18"/>
  <c r="BS25" i="18"/>
  <c r="BQ25" i="18"/>
  <c r="BN18" i="11"/>
  <c r="BK19" i="11"/>
  <c r="AZ22" i="11"/>
  <c r="BP23" i="11"/>
  <c r="AQ26" i="11"/>
  <c r="BA26" i="11" s="1"/>
  <c r="AD30" i="11"/>
  <c r="T30" i="11" s="1"/>
  <c r="BP31" i="11"/>
  <c r="AT32" i="11"/>
  <c r="BK33" i="11"/>
  <c r="BN34" i="11"/>
  <c r="AT36" i="11"/>
  <c r="BH37" i="11"/>
  <c r="BK38" i="11"/>
  <c r="AQ11" i="12"/>
  <c r="AQ14" i="12"/>
  <c r="BA14" i="12" s="1"/>
  <c r="BK22" i="12"/>
  <c r="AQ26" i="12"/>
  <c r="BH27" i="12"/>
  <c r="BB32" i="12"/>
  <c r="BK10" i="15"/>
  <c r="BQ16" i="15"/>
  <c r="BS16" i="15"/>
  <c r="AD16" i="15" s="1"/>
  <c r="T16" i="15" s="1"/>
  <c r="BP20" i="15"/>
  <c r="T27" i="15"/>
  <c r="AD27" i="15"/>
  <c r="AQ36" i="15"/>
  <c r="BE36" i="15"/>
  <c r="BR36" i="15" s="1"/>
  <c r="AD28" i="17"/>
  <c r="T28" i="17" s="1"/>
  <c r="AT11" i="18"/>
  <c r="BA11" i="18" s="1"/>
  <c r="BQ15" i="18"/>
  <c r="AT24" i="18"/>
  <c r="AW24" i="18"/>
  <c r="BP17" i="11"/>
  <c r="BK18" i="11"/>
  <c r="BH19" i="11"/>
  <c r="BH22" i="11"/>
  <c r="BN24" i="11"/>
  <c r="AT26" i="11"/>
  <c r="AY28" i="11"/>
  <c r="AD29" i="11"/>
  <c r="T29" i="11" s="1"/>
  <c r="AZ30" i="11"/>
  <c r="BN31" i="11"/>
  <c r="BK32" i="11"/>
  <c r="BK34" i="11"/>
  <c r="AW37" i="11"/>
  <c r="BK37" i="11"/>
  <c r="AY39" i="11"/>
  <c r="BN40" i="11"/>
  <c r="AY12" i="12"/>
  <c r="BS15" i="12"/>
  <c r="BQ16" i="12"/>
  <c r="BH18" i="12"/>
  <c r="BQ19" i="12"/>
  <c r="BH20" i="12"/>
  <c r="BS21" i="12"/>
  <c r="AZ22" i="12"/>
  <c r="AN30" i="12"/>
  <c r="BA30" i="12" s="1"/>
  <c r="AQ31" i="12"/>
  <c r="BE31" i="12"/>
  <c r="BQ32" i="12"/>
  <c r="AT35" i="12"/>
  <c r="BK36" i="12"/>
  <c r="BR36" i="12" s="1"/>
  <c r="T38" i="12"/>
  <c r="AD38" i="12"/>
  <c r="BQ40" i="12"/>
  <c r="BN10" i="15"/>
  <c r="AY11" i="15"/>
  <c r="BB11" i="15"/>
  <c r="BH12" i="15"/>
  <c r="AW15" i="15"/>
  <c r="BP16" i="15"/>
  <c r="BR16" i="15" s="1"/>
  <c r="AZ17" i="15"/>
  <c r="T18" i="15"/>
  <c r="AD18" i="15"/>
  <c r="BB25" i="15"/>
  <c r="AZ25" i="15"/>
  <c r="AY27" i="15"/>
  <c r="AY28" i="15"/>
  <c r="BN31" i="15"/>
  <c r="BP33" i="15"/>
  <c r="BQ33" i="15"/>
  <c r="BN18" i="17"/>
  <c r="BK18" i="17"/>
  <c r="BK29" i="17"/>
  <c r="BS10" i="20"/>
  <c r="BQ10" i="20"/>
  <c r="BB16" i="20"/>
  <c r="AD16" i="20" s="1"/>
  <c r="T16" i="20" s="1"/>
  <c r="AZ16" i="20"/>
  <c r="BS25" i="20"/>
  <c r="BQ25" i="20"/>
  <c r="AY26" i="11"/>
  <c r="T31" i="11"/>
  <c r="AD31" i="11"/>
  <c r="AY32" i="11"/>
  <c r="BP33" i="11"/>
  <c r="AD34" i="11"/>
  <c r="AT37" i="11"/>
  <c r="BA37" i="11" s="1"/>
  <c r="AC37" i="11" s="1"/>
  <c r="BP37" i="11"/>
  <c r="BR37" i="11" s="1"/>
  <c r="AQ39" i="11"/>
  <c r="BP39" i="11"/>
  <c r="BR39" i="11" s="1"/>
  <c r="AD12" i="12"/>
  <c r="AY23" i="12"/>
  <c r="AN26" i="12"/>
  <c r="BE27" i="12"/>
  <c r="AQ28" i="12"/>
  <c r="AT29" i="12"/>
  <c r="BK30" i="12"/>
  <c r="AT34" i="12"/>
  <c r="BP38" i="12"/>
  <c r="BS17" i="15"/>
  <c r="AD17" i="15" s="1"/>
  <c r="T17" i="15" s="1"/>
  <c r="BP17" i="15"/>
  <c r="BB28" i="15"/>
  <c r="AZ28" i="15"/>
  <c r="T32" i="15"/>
  <c r="AD32" i="15"/>
  <c r="AD20" i="17"/>
  <c r="T20" i="17" s="1"/>
  <c r="AQ40" i="17"/>
  <c r="AT40" i="17"/>
  <c r="BA40" i="17" s="1"/>
  <c r="AN12" i="18"/>
  <c r="AQ12" i="18"/>
  <c r="AT14" i="18"/>
  <c r="AW14" i="18"/>
  <c r="BQ28" i="18"/>
  <c r="BS28" i="18"/>
  <c r="AD28" i="18" s="1"/>
  <c r="T28" i="18" s="1"/>
  <c r="BP28" i="18"/>
  <c r="BB34" i="18"/>
  <c r="AD34" i="18" s="1"/>
  <c r="AZ34" i="18"/>
  <c r="BK13" i="17"/>
  <c r="AQ16" i="17"/>
  <c r="AW18" i="17"/>
  <c r="AQ35" i="17"/>
  <c r="AN35" i="17"/>
  <c r="AW37" i="17"/>
  <c r="BP14" i="18"/>
  <c r="AT16" i="18"/>
  <c r="AQ16" i="18"/>
  <c r="AW21" i="18"/>
  <c r="AT21" i="18"/>
  <c r="BB21" i="19"/>
  <c r="AD21" i="19" s="1"/>
  <c r="T21" i="19" s="1"/>
  <c r="AZ21" i="19"/>
  <c r="BB23" i="19"/>
  <c r="AZ23" i="19"/>
  <c r="BP34" i="19"/>
  <c r="BQ34" i="19"/>
  <c r="BK36" i="19"/>
  <c r="BR36" i="19" s="1"/>
  <c r="AY35" i="12"/>
  <c r="BK35" i="12"/>
  <c r="BP36" i="12"/>
  <c r="AW37" i="12"/>
  <c r="AY38" i="12"/>
  <c r="AY10" i="15"/>
  <c r="BK15" i="15"/>
  <c r="AD20" i="15"/>
  <c r="T20" i="15" s="1"/>
  <c r="AD24" i="15"/>
  <c r="T24" i="15" s="1"/>
  <c r="BP26" i="15"/>
  <c r="BP27" i="15"/>
  <c r="AT28" i="15"/>
  <c r="AD35" i="15"/>
  <c r="T35" i="15" s="1"/>
  <c r="BN35" i="15"/>
  <c r="AW17" i="17"/>
  <c r="AT17" i="17"/>
  <c r="AQ23" i="17"/>
  <c r="BP24" i="17"/>
  <c r="AZ25" i="17"/>
  <c r="BB25" i="17"/>
  <c r="AW29" i="17"/>
  <c r="BA29" i="17" s="1"/>
  <c r="BK36" i="17"/>
  <c r="AT37" i="17"/>
  <c r="BN37" i="17"/>
  <c r="BR37" i="17" s="1"/>
  <c r="AW11" i="18"/>
  <c r="BK11" i="18"/>
  <c r="BQ14" i="18"/>
  <c r="AT20" i="18"/>
  <c r="BA20" i="18" s="1"/>
  <c r="BK23" i="18"/>
  <c r="BH23" i="18"/>
  <c r="BQ24" i="18"/>
  <c r="BK29" i="18"/>
  <c r="BQ30" i="18"/>
  <c r="AY34" i="18"/>
  <c r="BA35" i="18"/>
  <c r="BH18" i="19"/>
  <c r="BK18" i="19"/>
  <c r="AN32" i="19"/>
  <c r="AQ32" i="19"/>
  <c r="BN12" i="17"/>
  <c r="BN23" i="17"/>
  <c r="AW33" i="17"/>
  <c r="BN39" i="17"/>
  <c r="BP11" i="18"/>
  <c r="BR11" i="18" s="1"/>
  <c r="BQ11" i="18"/>
  <c r="BN13" i="18"/>
  <c r="BH14" i="18"/>
  <c r="BE14" i="18"/>
  <c r="AW19" i="18"/>
  <c r="AQ12" i="19"/>
  <c r="BA12" i="19" s="1"/>
  <c r="AT12" i="19"/>
  <c r="BB31" i="19"/>
  <c r="AD31" i="19" s="1"/>
  <c r="AZ31" i="19"/>
  <c r="BP35" i="19"/>
  <c r="BN35" i="19"/>
  <c r="BP40" i="19"/>
  <c r="BN40" i="19"/>
  <c r="BK32" i="15"/>
  <c r="AY36" i="15"/>
  <c r="BN36" i="15"/>
  <c r="AT39" i="15"/>
  <c r="BK39" i="15"/>
  <c r="BP23" i="17"/>
  <c r="BP28" i="17"/>
  <c r="BN28" i="17"/>
  <c r="BK30" i="17"/>
  <c r="BR30" i="17" s="1"/>
  <c r="AY31" i="17"/>
  <c r="AW32" i="17"/>
  <c r="AY33" i="17"/>
  <c r="BB33" i="17"/>
  <c r="AZ33" i="17"/>
  <c r="AT35" i="17"/>
  <c r="BB36" i="17"/>
  <c r="AZ36" i="17"/>
  <c r="AW39" i="17"/>
  <c r="BN12" i="18"/>
  <c r="AW13" i="18"/>
  <c r="BP32" i="18"/>
  <c r="BQ32" i="18"/>
  <c r="AQ38" i="18"/>
  <c r="AY24" i="19"/>
  <c r="BB24" i="19"/>
  <c r="BS24" i="19"/>
  <c r="BQ24" i="19"/>
  <c r="AY33" i="19"/>
  <c r="AZ33" i="19"/>
  <c r="AW17" i="20"/>
  <c r="AQ33" i="20"/>
  <c r="BA33" i="20" s="1"/>
  <c r="AN33" i="20"/>
  <c r="BH33" i="12"/>
  <c r="AQ36" i="12"/>
  <c r="BH37" i="12"/>
  <c r="BP40" i="12"/>
  <c r="BP11" i="15"/>
  <c r="AT12" i="15"/>
  <c r="T13" i="15"/>
  <c r="AD13" i="15"/>
  <c r="BN13" i="15"/>
  <c r="BP15" i="15"/>
  <c r="BH16" i="15"/>
  <c r="BK17" i="15"/>
  <c r="BH18" i="15"/>
  <c r="BH22" i="15"/>
  <c r="AQ25" i="15"/>
  <c r="BA30" i="15"/>
  <c r="AY32" i="15"/>
  <c r="BN33" i="15"/>
  <c r="AZ36" i="15"/>
  <c r="AY10" i="17"/>
  <c r="BP10" i="17"/>
  <c r="BP11" i="17"/>
  <c r="BB12" i="17"/>
  <c r="AD12" i="17" s="1"/>
  <c r="T12" i="17" s="1"/>
  <c r="AZ12" i="17"/>
  <c r="AT15" i="17"/>
  <c r="BS16" i="17"/>
  <c r="BQ16" i="17"/>
  <c r="AW21" i="17"/>
  <c r="AD23" i="17"/>
  <c r="BQ23" i="17"/>
  <c r="AZ27" i="17"/>
  <c r="BP27" i="17"/>
  <c r="BQ27" i="17"/>
  <c r="BS28" i="17"/>
  <c r="BQ28" i="17"/>
  <c r="BH30" i="17"/>
  <c r="AW31" i="17"/>
  <c r="BN34" i="17"/>
  <c r="AW35" i="17"/>
  <c r="BN35" i="17"/>
  <c r="BH36" i="17"/>
  <c r="BE36" i="17"/>
  <c r="AY39" i="17"/>
  <c r="BP39" i="17"/>
  <c r="BK12" i="18"/>
  <c r="AY13" i="18"/>
  <c r="BN22" i="18"/>
  <c r="BK22" i="18"/>
  <c r="AD23" i="18"/>
  <c r="T23" i="18" s="1"/>
  <c r="BH24" i="18"/>
  <c r="AW26" i="18"/>
  <c r="AY28" i="18"/>
  <c r="BN28" i="18"/>
  <c r="BN38" i="18"/>
  <c r="BP38" i="18"/>
  <c r="AY18" i="19"/>
  <c r="BN23" i="19"/>
  <c r="BP23" i="19"/>
  <c r="AZ24" i="19"/>
  <c r="AZ26" i="19"/>
  <c r="BB26" i="19"/>
  <c r="AY26" i="19"/>
  <c r="BH16" i="20"/>
  <c r="BK16" i="20"/>
  <c r="AW30" i="18"/>
  <c r="AQ37" i="18"/>
  <c r="BA37" i="18" s="1"/>
  <c r="AY39" i="18"/>
  <c r="AZ39" i="18"/>
  <c r="BB29" i="19"/>
  <c r="AD29" i="19" s="1"/>
  <c r="AY29" i="19"/>
  <c r="AQ30" i="19"/>
  <c r="BP33" i="19"/>
  <c r="BN33" i="19"/>
  <c r="BR33" i="19" s="1"/>
  <c r="AT38" i="19"/>
  <c r="AQ38" i="19"/>
  <c r="AY39" i="19"/>
  <c r="AZ39" i="19"/>
  <c r="AQ40" i="19"/>
  <c r="AT40" i="19"/>
  <c r="AY17" i="20"/>
  <c r="BB17" i="20"/>
  <c r="AZ17" i="20"/>
  <c r="BB33" i="20"/>
  <c r="AD33" i="20" s="1"/>
  <c r="T33" i="20" s="1"/>
  <c r="AZ33" i="20"/>
  <c r="AY13" i="17"/>
  <c r="BK14" i="17"/>
  <c r="AD16" i="17"/>
  <c r="BN16" i="17"/>
  <c r="AT19" i="17"/>
  <c r="BA19" i="17" s="1"/>
  <c r="BH20" i="17"/>
  <c r="BP21" i="17"/>
  <c r="AQ24" i="17"/>
  <c r="AQ25" i="17"/>
  <c r="AY30" i="17"/>
  <c r="BK33" i="17"/>
  <c r="AD34" i="17"/>
  <c r="BP34" i="17"/>
  <c r="AY35" i="17"/>
  <c r="BP36" i="17"/>
  <c r="AT10" i="18"/>
  <c r="BN11" i="18"/>
  <c r="AQ14" i="18"/>
  <c r="AQ15" i="18"/>
  <c r="BA15" i="18" s="1"/>
  <c r="AT17" i="18"/>
  <c r="BK18" i="18"/>
  <c r="BH21" i="18"/>
  <c r="AQ24" i="18"/>
  <c r="BK27" i="18"/>
  <c r="AT35" i="18"/>
  <c r="AT36" i="18"/>
  <c r="BK38" i="18"/>
  <c r="BR38" i="18" s="1"/>
  <c r="BP19" i="19"/>
  <c r="BS19" i="19"/>
  <c r="BQ19" i="19"/>
  <c r="AW28" i="19"/>
  <c r="BN18" i="20"/>
  <c r="AW22" i="20"/>
  <c r="BH25" i="20"/>
  <c r="BR25" i="20" s="1"/>
  <c r="BE25" i="20"/>
  <c r="BB27" i="20"/>
  <c r="AZ27" i="20"/>
  <c r="AW35" i="20"/>
  <c r="BN40" i="20"/>
  <c r="AW38" i="15"/>
  <c r="AW39" i="15"/>
  <c r="AQ11" i="17"/>
  <c r="BA11" i="17" s="1"/>
  <c r="BP14" i="17"/>
  <c r="AD15" i="17"/>
  <c r="AD18" i="17"/>
  <c r="AD19" i="17"/>
  <c r="BN19" i="17"/>
  <c r="AY20" i="17"/>
  <c r="BP20" i="17"/>
  <c r="BS21" i="17"/>
  <c r="BK26" i="17"/>
  <c r="AQ27" i="17"/>
  <c r="BH29" i="17"/>
  <c r="AN30" i="17"/>
  <c r="AQ31" i="17"/>
  <c r="BE31" i="17"/>
  <c r="AQ32" i="17"/>
  <c r="BA32" i="17" s="1"/>
  <c r="BS32" i="17"/>
  <c r="AD32" i="17" s="1"/>
  <c r="T32" i="17" s="1"/>
  <c r="BR35" i="17"/>
  <c r="AT38" i="17"/>
  <c r="BK39" i="17"/>
  <c r="AY10" i="18"/>
  <c r="BH11" i="18"/>
  <c r="BH12" i="18"/>
  <c r="BK13" i="18"/>
  <c r="AY14" i="18"/>
  <c r="AW15" i="18"/>
  <c r="BK15" i="18"/>
  <c r="BR15" i="18" s="1"/>
  <c r="AW16" i="18"/>
  <c r="AY17" i="18"/>
  <c r="BP18" i="18"/>
  <c r="AD19" i="18"/>
  <c r="T19" i="18" s="1"/>
  <c r="BN19" i="18"/>
  <c r="T20" i="18"/>
  <c r="AD20" i="18"/>
  <c r="BK20" i="18"/>
  <c r="BP21" i="18"/>
  <c r="BR21" i="18" s="1"/>
  <c r="AY24" i="18"/>
  <c r="AW25" i="18"/>
  <c r="BH25" i="18"/>
  <c r="AW31" i="18"/>
  <c r="BN31" i="18"/>
  <c r="BK35" i="18"/>
  <c r="AY38" i="18"/>
  <c r="AT40" i="18"/>
  <c r="BN40" i="18"/>
  <c r="BN10" i="19"/>
  <c r="BP12" i="19"/>
  <c r="BN12" i="19"/>
  <c r="BR12" i="19" s="1"/>
  <c r="AD30" i="19"/>
  <c r="T30" i="19" s="1"/>
  <c r="BS30" i="19"/>
  <c r="BP30" i="19"/>
  <c r="BR30" i="19" s="1"/>
  <c r="AD38" i="19"/>
  <c r="BK39" i="19"/>
  <c r="BH39" i="19"/>
  <c r="BP14" i="20"/>
  <c r="BQ14" i="20"/>
  <c r="AD19" i="20"/>
  <c r="T19" i="20" s="1"/>
  <c r="BQ28" i="20"/>
  <c r="BS28" i="20"/>
  <c r="BN39" i="15"/>
  <c r="BQ12" i="17"/>
  <c r="BQ13" i="17"/>
  <c r="AY14" i="17"/>
  <c r="BQ14" i="17"/>
  <c r="T17" i="17"/>
  <c r="AD17" i="17"/>
  <c r="AT23" i="17"/>
  <c r="BK24" i="17"/>
  <c r="AT25" i="17"/>
  <c r="BH25" i="17"/>
  <c r="BH26" i="17"/>
  <c r="BR26" i="17" s="1"/>
  <c r="AT29" i="17"/>
  <c r="BA31" i="17"/>
  <c r="AQ36" i="17"/>
  <c r="AQ37" i="17"/>
  <c r="AQ38" i="17"/>
  <c r="BN38" i="17"/>
  <c r="BH39" i="17"/>
  <c r="AQ10" i="18"/>
  <c r="BA10" i="18" s="1"/>
  <c r="AT12" i="18"/>
  <c r="BH13" i="18"/>
  <c r="BR13" i="18" s="1"/>
  <c r="BK14" i="18"/>
  <c r="AT15" i="18"/>
  <c r="BP15" i="18"/>
  <c r="AQ17" i="18"/>
  <c r="BA17" i="18" s="1"/>
  <c r="AZ17" i="18"/>
  <c r="AQ18" i="18"/>
  <c r="BP20" i="18"/>
  <c r="AD22" i="18"/>
  <c r="AY23" i="18"/>
  <c r="BK24" i="18"/>
  <c r="AT25" i="18"/>
  <c r="BP26" i="18"/>
  <c r="BH28" i="18"/>
  <c r="BB29" i="18"/>
  <c r="AZ29" i="18"/>
  <c r="BK34" i="18"/>
  <c r="AW35" i="18"/>
  <c r="AD37" i="18"/>
  <c r="BP40" i="18"/>
  <c r="BQ40" i="18"/>
  <c r="BB15" i="19"/>
  <c r="AZ15" i="19"/>
  <c r="AT24" i="19"/>
  <c r="AW24" i="19"/>
  <c r="AQ26" i="19"/>
  <c r="BK29" i="19"/>
  <c r="AZ30" i="19"/>
  <c r="AZ10" i="20"/>
  <c r="AD28" i="20"/>
  <c r="AD39" i="20"/>
  <c r="AD21" i="18"/>
  <c r="T21" i="18" s="1"/>
  <c r="AD24" i="18"/>
  <c r="T24" i="18" s="1"/>
  <c r="BP24" i="18"/>
  <c r="BP25" i="18"/>
  <c r="BR25" i="18" s="1"/>
  <c r="BH29" i="18"/>
  <c r="BB38" i="18"/>
  <c r="AD38" i="18" s="1"/>
  <c r="T38" i="18" s="1"/>
  <c r="AZ38" i="18"/>
  <c r="BP20" i="19"/>
  <c r="BN20" i="19"/>
  <c r="BP24" i="19"/>
  <c r="BP37" i="19"/>
  <c r="BN37" i="19"/>
  <c r="AY11" i="20"/>
  <c r="AW11" i="20"/>
  <c r="BA11" i="20" s="1"/>
  <c r="AZ28" i="20"/>
  <c r="AZ30" i="20"/>
  <c r="BB30" i="20"/>
  <c r="AD30" i="20" s="1"/>
  <c r="BN30" i="20"/>
  <c r="AT38" i="18"/>
  <c r="AW10" i="19"/>
  <c r="BA10" i="19" s="1"/>
  <c r="BN14" i="19"/>
  <c r="BR14" i="19" s="1"/>
  <c r="T16" i="19"/>
  <c r="AD16" i="19"/>
  <c r="AD27" i="19"/>
  <c r="T27" i="19" s="1"/>
  <c r="T35" i="19"/>
  <c r="AD35" i="19"/>
  <c r="AY36" i="19"/>
  <c r="AQ37" i="19"/>
  <c r="BN38" i="19"/>
  <c r="BN15" i="20"/>
  <c r="AW18" i="20"/>
  <c r="AT24" i="20"/>
  <c r="BA24" i="20" s="1"/>
  <c r="BP26" i="20"/>
  <c r="BN27" i="20"/>
  <c r="BN29" i="20"/>
  <c r="AY34" i="20"/>
  <c r="BN34" i="20"/>
  <c r="BH40" i="18"/>
  <c r="AD11" i="19"/>
  <c r="T11" i="19" s="1"/>
  <c r="AZ14" i="19"/>
  <c r="BQ15" i="19"/>
  <c r="BQ16" i="19"/>
  <c r="AY20" i="19"/>
  <c r="AT23" i="19"/>
  <c r="BP26" i="19"/>
  <c r="AZ27" i="19"/>
  <c r="BP32" i="19"/>
  <c r="AY35" i="19"/>
  <c r="BH37" i="19"/>
  <c r="AT39" i="19"/>
  <c r="BH40" i="19"/>
  <c r="AQ11" i="20"/>
  <c r="BH11" i="20"/>
  <c r="BA12" i="20"/>
  <c r="AY14" i="20"/>
  <c r="BK14" i="20"/>
  <c r="BR14" i="20" s="1"/>
  <c r="BH17" i="20"/>
  <c r="BP19" i="20"/>
  <c r="AY20" i="20"/>
  <c r="AY21" i="20"/>
  <c r="BP21" i="20"/>
  <c r="AW23" i="20"/>
  <c r="BA23" i="20" s="1"/>
  <c r="BQ26" i="20"/>
  <c r="AY29" i="20"/>
  <c r="AT31" i="20"/>
  <c r="BH32" i="20"/>
  <c r="AZ34" i="20"/>
  <c r="BQ38" i="20"/>
  <c r="BP39" i="20"/>
  <c r="BH36" i="18"/>
  <c r="BK39" i="18"/>
  <c r="AZ11" i="19"/>
  <c r="BQ12" i="19"/>
  <c r="AQ16" i="19"/>
  <c r="BA16" i="19" s="1"/>
  <c r="AC16" i="19" s="1"/>
  <c r="BH17" i="19"/>
  <c r="AZ20" i="19"/>
  <c r="AY23" i="19"/>
  <c r="BS26" i="19"/>
  <c r="AW29" i="19"/>
  <c r="AQ31" i="19"/>
  <c r="BQ33" i="19"/>
  <c r="BS35" i="19"/>
  <c r="AD36" i="19"/>
  <c r="BK37" i="19"/>
  <c r="AW39" i="19"/>
  <c r="BN39" i="19"/>
  <c r="BR39" i="19" s="1"/>
  <c r="BK40" i="19"/>
  <c r="AQ10" i="20"/>
  <c r="AT12" i="20"/>
  <c r="AT13" i="20"/>
  <c r="AW14" i="20"/>
  <c r="AW15" i="20"/>
  <c r="BS16" i="20"/>
  <c r="BS19" i="20"/>
  <c r="BK20" i="20"/>
  <c r="BH26" i="20"/>
  <c r="BB29" i="20"/>
  <c r="BP29" i="20"/>
  <c r="BP30" i="20"/>
  <c r="AQ34" i="20"/>
  <c r="AT37" i="20"/>
  <c r="AQ39" i="20"/>
  <c r="BQ39" i="20"/>
  <c r="BB40" i="20"/>
  <c r="T30" i="20"/>
  <c r="BP30" i="18"/>
  <c r="BH32" i="18"/>
  <c r="AY35" i="18"/>
  <c r="BP35" i="18"/>
  <c r="BH37" i="18"/>
  <c r="BH10" i="19"/>
  <c r="BR10" i="19" s="1"/>
  <c r="AT15" i="19"/>
  <c r="BA15" i="19" s="1"/>
  <c r="BH16" i="19"/>
  <c r="AY19" i="19"/>
  <c r="BH24" i="19"/>
  <c r="BP25" i="19"/>
  <c r="AQ27" i="19"/>
  <c r="BQ27" i="19"/>
  <c r="BA29" i="19"/>
  <c r="AY30" i="19"/>
  <c r="AY31" i="19"/>
  <c r="AT32" i="19"/>
  <c r="BH36" i="19"/>
  <c r="BP36" i="19"/>
  <c r="AQ39" i="19"/>
  <c r="BA39" i="19" s="1"/>
  <c r="AD12" i="20"/>
  <c r="AY13" i="20"/>
  <c r="BN13" i="20"/>
  <c r="BQ18" i="20"/>
  <c r="AZ20" i="20"/>
  <c r="BQ21" i="20"/>
  <c r="BQ22" i="20"/>
  <c r="AY24" i="20"/>
  <c r="AY15" i="19"/>
  <c r="AT18" i="19"/>
  <c r="BN19" i="19"/>
  <c r="BK20" i="19"/>
  <c r="AT21" i="19"/>
  <c r="AQ28" i="19"/>
  <c r="AW31" i="19"/>
  <c r="BK31" i="19"/>
  <c r="AY32" i="19"/>
  <c r="BQ36" i="19"/>
  <c r="BK10" i="20"/>
  <c r="BP11" i="20"/>
  <c r="AZ12" i="20"/>
  <c r="AZ13" i="20"/>
  <c r="AW16" i="20"/>
  <c r="BQ17" i="20"/>
  <c r="BS18" i="20"/>
  <c r="BH20" i="20"/>
  <c r="AQ21" i="20"/>
  <c r="AQ22" i="20"/>
  <c r="BH23" i="20"/>
  <c r="AZ24" i="20"/>
  <c r="AY25" i="20"/>
  <c r="BN25" i="20"/>
  <c r="AT27" i="20"/>
  <c r="AW28" i="20"/>
  <c r="BK28" i="20"/>
  <c r="BB31" i="20"/>
  <c r="AD31" i="20" s="1"/>
  <c r="T31" i="20" s="1"/>
  <c r="AW33" i="20"/>
  <c r="BQ35" i="20"/>
  <c r="AD37" i="20"/>
  <c r="BN37" i="20"/>
  <c r="BK38" i="20"/>
  <c r="Z40" i="19"/>
  <c r="AB40" i="17"/>
  <c r="BA15" i="20"/>
  <c r="BP10" i="20"/>
  <c r="BR10" i="20" s="1"/>
  <c r="AY12" i="20"/>
  <c r="BS12" i="20"/>
  <c r="AY16" i="20"/>
  <c r="AQ18" i="20"/>
  <c r="BA18" i="20" s="1"/>
  <c r="AT21" i="20"/>
  <c r="BA21" i="20" s="1"/>
  <c r="AQ23" i="20"/>
  <c r="BQ23" i="20"/>
  <c r="BP23" i="20"/>
  <c r="BH24" i="20"/>
  <c r="AT25" i="20"/>
  <c r="BA25" i="20" s="1"/>
  <c r="AW25" i="20"/>
  <c r="BK26" i="20"/>
  <c r="BN26" i="20"/>
  <c r="BH27" i="20"/>
  <c r="BR27" i="20" s="1"/>
  <c r="BK27" i="20"/>
  <c r="AW10" i="20"/>
  <c r="AT11" i="20"/>
  <c r="BB11" i="20"/>
  <c r="AD11" i="20" s="1"/>
  <c r="BN11" i="20"/>
  <c r="BR11" i="20" s="1"/>
  <c r="BH12" i="20"/>
  <c r="BP12" i="20"/>
  <c r="AW13" i="20"/>
  <c r="BA13" i="20" s="1"/>
  <c r="AT14" i="20"/>
  <c r="BA14" i="20" s="1"/>
  <c r="BB14" i="20"/>
  <c r="BN14" i="20"/>
  <c r="AQ15" i="20"/>
  <c r="AY15" i="20"/>
  <c r="BK15" i="20"/>
  <c r="BP15" i="20"/>
  <c r="AQ17" i="20"/>
  <c r="AT17" i="20"/>
  <c r="BB18" i="20"/>
  <c r="BH18" i="20"/>
  <c r="BK18" i="20"/>
  <c r="BH19" i="20"/>
  <c r="BR19" i="20" s="1"/>
  <c r="AW20" i="20"/>
  <c r="BA20" i="20" s="1"/>
  <c r="BP20" i="20"/>
  <c r="AZ21" i="20"/>
  <c r="BN21" i="20"/>
  <c r="AZ22" i="20"/>
  <c r="AY22" i="20"/>
  <c r="BN22" i="20"/>
  <c r="BR22" i="20" s="1"/>
  <c r="AY23" i="20"/>
  <c r="BK23" i="20"/>
  <c r="T24" i="20"/>
  <c r="BP24" i="20"/>
  <c r="AN27" i="20"/>
  <c r="AQ27" i="20"/>
  <c r="BQ27" i="20"/>
  <c r="BS27" i="20"/>
  <c r="BP27" i="20"/>
  <c r="BP13" i="20"/>
  <c r="BR13" i="20" s="1"/>
  <c r="BB15" i="20"/>
  <c r="AD15" i="20" s="1"/>
  <c r="BB13" i="20"/>
  <c r="BS14" i="20"/>
  <c r="AT16" i="20"/>
  <c r="BA16" i="20" s="1"/>
  <c r="AC16" i="20" s="1"/>
  <c r="BK17" i="20"/>
  <c r="BN17" i="20"/>
  <c r="T20" i="20"/>
  <c r="BN20" i="20"/>
  <c r="BQ20" i="20"/>
  <c r="AT22" i="20"/>
  <c r="BB23" i="20"/>
  <c r="BS23" i="20"/>
  <c r="BS24" i="20"/>
  <c r="AD24" i="20" s="1"/>
  <c r="BP25" i="20"/>
  <c r="BA28" i="20"/>
  <c r="AY28" i="20"/>
  <c r="BQ33" i="20"/>
  <c r="BS33" i="20"/>
  <c r="BP33" i="20"/>
  <c r="BR33" i="20" s="1"/>
  <c r="BB10" i="20"/>
  <c r="BS11" i="20"/>
  <c r="BS15" i="20"/>
  <c r="BN16" i="20"/>
  <c r="BR16" i="20" s="1"/>
  <c r="AY18" i="20"/>
  <c r="AW19" i="20"/>
  <c r="BA19" i="20" s="1"/>
  <c r="AC19" i="20" s="1"/>
  <c r="BB21" i="20"/>
  <c r="BB22" i="20"/>
  <c r="AW24" i="20"/>
  <c r="AQ26" i="20"/>
  <c r="BA26" i="20" s="1"/>
  <c r="AT26" i="20"/>
  <c r="AY27" i="20"/>
  <c r="AQ30" i="20"/>
  <c r="BA30" i="20" s="1"/>
  <c r="AC30" i="20" s="1"/>
  <c r="AQ36" i="20"/>
  <c r="BA36" i="20" s="1"/>
  <c r="AZ36" i="20"/>
  <c r="BB36" i="20"/>
  <c r="AY36" i="20"/>
  <c r="BB26" i="20"/>
  <c r="AT29" i="20"/>
  <c r="BA29" i="20" s="1"/>
  <c r="BK30" i="20"/>
  <c r="BR30" i="20" s="1"/>
  <c r="BH31" i="20"/>
  <c r="BR31" i="20" s="1"/>
  <c r="AW34" i="20"/>
  <c r="BA34" i="20" s="1"/>
  <c r="BQ36" i="20"/>
  <c r="BP36" i="20"/>
  <c r="BS36" i="20"/>
  <c r="BS22" i="20"/>
  <c r="BB25" i="20"/>
  <c r="AY26" i="20"/>
  <c r="BS26" i="20"/>
  <c r="AT28" i="20"/>
  <c r="BP28" i="20"/>
  <c r="AZ29" i="20"/>
  <c r="BK29" i="20"/>
  <c r="BQ30" i="20"/>
  <c r="AY31" i="20"/>
  <c r="BQ32" i="20"/>
  <c r="BP32" i="20"/>
  <c r="BS32" i="20"/>
  <c r="AW37" i="20"/>
  <c r="BA37" i="20" s="1"/>
  <c r="AY37" i="20"/>
  <c r="BH37" i="20"/>
  <c r="BQ37" i="20"/>
  <c r="BS37" i="20"/>
  <c r="BP37" i="20"/>
  <c r="AW40" i="20"/>
  <c r="AY40" i="20"/>
  <c r="T28" i="20"/>
  <c r="BN28" i="20"/>
  <c r="BR28" i="20" s="1"/>
  <c r="AY30" i="20"/>
  <c r="AW31" i="20"/>
  <c r="BA31" i="20" s="1"/>
  <c r="AC31" i="20" s="1"/>
  <c r="AQ32" i="20"/>
  <c r="BA32" i="20" s="1"/>
  <c r="AZ32" i="20"/>
  <c r="BB32" i="20"/>
  <c r="AD32" i="20" s="1"/>
  <c r="BK32" i="20"/>
  <c r="BR32" i="20" s="1"/>
  <c r="AY33" i="20"/>
  <c r="BP34" i="20"/>
  <c r="BR34" i="20" s="1"/>
  <c r="AZ35" i="20"/>
  <c r="AY35" i="20"/>
  <c r="BK35" i="20"/>
  <c r="BN35" i="20"/>
  <c r="BH36" i="20"/>
  <c r="BR36" i="20" s="1"/>
  <c r="BK36" i="20"/>
  <c r="T37" i="20"/>
  <c r="AT38" i="20"/>
  <c r="AW38" i="20"/>
  <c r="AQ40" i="20"/>
  <c r="BQ40" i="20"/>
  <c r="BP40" i="20"/>
  <c r="AQ35" i="20"/>
  <c r="AT35" i="20"/>
  <c r="BA35" i="20" s="1"/>
  <c r="BP38" i="20"/>
  <c r="BR38" i="20" s="1"/>
  <c r="AZ39" i="20"/>
  <c r="AY39" i="20"/>
  <c r="BK39" i="20"/>
  <c r="BN39" i="20"/>
  <c r="BH40" i="20"/>
  <c r="BK40" i="20"/>
  <c r="AT39" i="20"/>
  <c r="BA39" i="20" s="1"/>
  <c r="BB34" i="20"/>
  <c r="BS35" i="20"/>
  <c r="AD35" i="20" s="1"/>
  <c r="T35" i="20" s="1"/>
  <c r="BB38" i="20"/>
  <c r="BS39" i="20"/>
  <c r="BA19" i="19"/>
  <c r="T14" i="19"/>
  <c r="BR16" i="19"/>
  <c r="BA17" i="19"/>
  <c r="BS13" i="19"/>
  <c r="AD13" i="19" s="1"/>
  <c r="BP14" i="19"/>
  <c r="AY17" i="19"/>
  <c r="BS17" i="19"/>
  <c r="BP18" i="19"/>
  <c r="BE21" i="19"/>
  <c r="BH21" i="19"/>
  <c r="AZ10" i="19"/>
  <c r="BP10" i="19"/>
  <c r="AW11" i="19"/>
  <c r="BA11" i="19" s="1"/>
  <c r="BQ11" i="19"/>
  <c r="AY12" i="19"/>
  <c r="AZ13" i="19"/>
  <c r="BP13" i="19"/>
  <c r="BR13" i="19" s="1"/>
  <c r="AW14" i="19"/>
  <c r="BA14" i="19" s="1"/>
  <c r="BQ14" i="19"/>
  <c r="BN15" i="19"/>
  <c r="BR15" i="19" s="1"/>
  <c r="AY16" i="19"/>
  <c r="AZ17" i="19"/>
  <c r="BP17" i="19"/>
  <c r="BR17" i="19" s="1"/>
  <c r="AW18" i="19"/>
  <c r="BA18" i="19" s="1"/>
  <c r="BQ18" i="19"/>
  <c r="AT19" i="19"/>
  <c r="AW20" i="19"/>
  <c r="BA20" i="19" s="1"/>
  <c r="BB20" i="19"/>
  <c r="AD20" i="19" s="1"/>
  <c r="BH20" i="19"/>
  <c r="BR20" i="19" s="1"/>
  <c r="AW23" i="19"/>
  <c r="BA23" i="19" s="1"/>
  <c r="AQ25" i="19"/>
  <c r="AT25" i="19"/>
  <c r="AZ25" i="19"/>
  <c r="BB25" i="19"/>
  <c r="AY25" i="19"/>
  <c r="AZ34" i="19"/>
  <c r="BB34" i="19"/>
  <c r="AD34" i="19" s="1"/>
  <c r="AY34" i="19"/>
  <c r="AY10" i="19"/>
  <c r="BS10" i="19"/>
  <c r="AD10" i="19" s="1"/>
  <c r="BB12" i="19"/>
  <c r="BN11" i="19"/>
  <c r="BR11" i="19" s="1"/>
  <c r="AW13" i="19"/>
  <c r="BA13" i="19" s="1"/>
  <c r="AZ16" i="19"/>
  <c r="BA21" i="19"/>
  <c r="AY21" i="19"/>
  <c r="BB22" i="19"/>
  <c r="AD22" i="19" s="1"/>
  <c r="AZ22" i="19"/>
  <c r="AY22" i="19"/>
  <c r="BH22" i="19"/>
  <c r="BR22" i="19" s="1"/>
  <c r="BA24" i="19"/>
  <c r="BN24" i="19"/>
  <c r="BR24" i="19" s="1"/>
  <c r="BH19" i="19"/>
  <c r="BQ21" i="19"/>
  <c r="BP21" i="19"/>
  <c r="AZ37" i="19"/>
  <c r="AY37" i="19"/>
  <c r="BB37" i="19"/>
  <c r="BB19" i="19"/>
  <c r="BS20" i="19"/>
  <c r="BS22" i="19"/>
  <c r="AW26" i="19"/>
  <c r="AT27" i="19"/>
  <c r="AW27" i="19"/>
  <c r="BA28" i="19"/>
  <c r="AZ28" i="19"/>
  <c r="AY28" i="19"/>
  <c r="BQ29" i="19"/>
  <c r="BP29" i="19"/>
  <c r="BR29" i="19" s="1"/>
  <c r="AC29" i="19" s="1"/>
  <c r="AT31" i="19"/>
  <c r="AW32" i="19"/>
  <c r="BA32" i="19" s="1"/>
  <c r="AW22" i="19"/>
  <c r="BA22" i="19" s="1"/>
  <c r="BH23" i="19"/>
  <c r="BP22" i="19"/>
  <c r="AQ24" i="19"/>
  <c r="BH25" i="19"/>
  <c r="BK25" i="19"/>
  <c r="BR25" i="19" s="1"/>
  <c r="BA26" i="19"/>
  <c r="AC26" i="19" s="1"/>
  <c r="BH26" i="19"/>
  <c r="BR26" i="19" s="1"/>
  <c r="BN27" i="19"/>
  <c r="BR27" i="19" s="1"/>
  <c r="BK28" i="19"/>
  <c r="BR28" i="19" s="1"/>
  <c r="T29" i="19"/>
  <c r="AQ34" i="19"/>
  <c r="BA34" i="19" s="1"/>
  <c r="AT34" i="19"/>
  <c r="AW38" i="19"/>
  <c r="BA38" i="19" s="1"/>
  <c r="AY38" i="19"/>
  <c r="AZ29" i="19"/>
  <c r="AW30" i="19"/>
  <c r="BA30" i="19" s="1"/>
  <c r="BQ30" i="19"/>
  <c r="BN31" i="19"/>
  <c r="BR31" i="19" s="1"/>
  <c r="BS31" i="19"/>
  <c r="T32" i="19"/>
  <c r="BN32" i="19"/>
  <c r="BR32" i="19" s="1"/>
  <c r="BQ32" i="19"/>
  <c r="AW35" i="19"/>
  <c r="BA35" i="19" s="1"/>
  <c r="AZ35" i="19"/>
  <c r="AT36" i="19"/>
  <c r="BA36" i="19" s="1"/>
  <c r="T36" i="19"/>
  <c r="BA37" i="19"/>
  <c r="T38" i="19"/>
  <c r="BH38" i="19"/>
  <c r="BA40" i="19"/>
  <c r="AZ40" i="19"/>
  <c r="AY40" i="19"/>
  <c r="BB33" i="19"/>
  <c r="BS34" i="19"/>
  <c r="BQ38" i="19"/>
  <c r="BP38" i="19"/>
  <c r="AI40" i="19"/>
  <c r="AQ33" i="19"/>
  <c r="AT33" i="19"/>
  <c r="BH34" i="19"/>
  <c r="BK34" i="19"/>
  <c r="BR34" i="19" s="1"/>
  <c r="BH35" i="19"/>
  <c r="BR35" i="19" s="1"/>
  <c r="BR38" i="19"/>
  <c r="AZ38" i="19"/>
  <c r="BQ39" i="19"/>
  <c r="BB39" i="19"/>
  <c r="BA19" i="18"/>
  <c r="T11" i="18"/>
  <c r="BA14" i="18"/>
  <c r="AC14" i="18" s="1"/>
  <c r="BR14" i="18"/>
  <c r="BR17" i="18"/>
  <c r="BA12" i="18"/>
  <c r="BA13" i="18"/>
  <c r="BA16" i="18"/>
  <c r="BA18" i="18"/>
  <c r="BP10" i="18"/>
  <c r="BR10" i="18" s="1"/>
  <c r="AY16" i="18"/>
  <c r="BS16" i="18"/>
  <c r="AD16" i="18" s="1"/>
  <c r="T16" i="18" s="1"/>
  <c r="BP17" i="18"/>
  <c r="BQ10" i="18"/>
  <c r="AZ12" i="18"/>
  <c r="BP12" i="18"/>
  <c r="BQ13" i="18"/>
  <c r="AY15" i="18"/>
  <c r="AZ16" i="18"/>
  <c r="BP16" i="18"/>
  <c r="BR16" i="18" s="1"/>
  <c r="BQ17" i="18"/>
  <c r="BN18" i="18"/>
  <c r="BS18" i="18"/>
  <c r="AQ19" i="18"/>
  <c r="BH19" i="18"/>
  <c r="BA21" i="18"/>
  <c r="AC21" i="18" s="1"/>
  <c r="BK25" i="18"/>
  <c r="BR29" i="18"/>
  <c r="AY12" i="18"/>
  <c r="BS12" i="18"/>
  <c r="AD12" i="18" s="1"/>
  <c r="T12" i="18" s="1"/>
  <c r="BP13" i="18"/>
  <c r="BB15" i="18"/>
  <c r="AZ21" i="18"/>
  <c r="AY21" i="18"/>
  <c r="BA25" i="18"/>
  <c r="BR26" i="18"/>
  <c r="BB10" i="18"/>
  <c r="BS11" i="18"/>
  <c r="AD11" i="18" s="1"/>
  <c r="BB13" i="18"/>
  <c r="BS14" i="18"/>
  <c r="BB17" i="18"/>
  <c r="BP19" i="18"/>
  <c r="T22" i="18"/>
  <c r="BH22" i="18"/>
  <c r="BR22" i="18" s="1"/>
  <c r="BP23" i="18"/>
  <c r="AQ25" i="18"/>
  <c r="BS29" i="18"/>
  <c r="BQ29" i="18"/>
  <c r="BP29" i="18"/>
  <c r="AY30" i="18"/>
  <c r="BB30" i="18"/>
  <c r="AZ30" i="18"/>
  <c r="BP31" i="18"/>
  <c r="BS31" i="18"/>
  <c r="AD31" i="18" s="1"/>
  <c r="BQ31" i="18"/>
  <c r="BQ22" i="18"/>
  <c r="BP22" i="18"/>
  <c r="BQ18" i="18"/>
  <c r="AY19" i="18"/>
  <c r="BA22" i="18"/>
  <c r="AZ25" i="18"/>
  <c r="AY25" i="18"/>
  <c r="AQ27" i="18"/>
  <c r="BA27" i="18" s="1"/>
  <c r="AT30" i="18"/>
  <c r="BA30" i="18" s="1"/>
  <c r="BK31" i="18"/>
  <c r="BN20" i="18"/>
  <c r="AZ22" i="18"/>
  <c r="AW23" i="18"/>
  <c r="BA23" i="18" s="1"/>
  <c r="BQ23" i="18"/>
  <c r="BN24" i="18"/>
  <c r="BR24" i="18" s="1"/>
  <c r="AQ26" i="18"/>
  <c r="BB27" i="18"/>
  <c r="BH27" i="18"/>
  <c r="BR27" i="18" s="1"/>
  <c r="AT29" i="18"/>
  <c r="AW29" i="18"/>
  <c r="BK30" i="18"/>
  <c r="BN30" i="18"/>
  <c r="BK26" i="18"/>
  <c r="BN29" i="18"/>
  <c r="AQ32" i="18"/>
  <c r="BA32" i="18" s="1"/>
  <c r="AQ33" i="18"/>
  <c r="BA33" i="18" s="1"/>
  <c r="AZ33" i="18"/>
  <c r="AY33" i="18"/>
  <c r="AY27" i="18"/>
  <c r="AQ31" i="18"/>
  <c r="BA31" i="18" s="1"/>
  <c r="BB33" i="18"/>
  <c r="AZ40" i="18"/>
  <c r="AY40" i="18"/>
  <c r="BB40" i="18"/>
  <c r="AZ32" i="18"/>
  <c r="AY32" i="18"/>
  <c r="BK32" i="18"/>
  <c r="BN32" i="18"/>
  <c r="BH33" i="18"/>
  <c r="BR34" i="18"/>
  <c r="BP34" i="18"/>
  <c r="AQ36" i="18"/>
  <c r="BA36" i="18" s="1"/>
  <c r="BQ37" i="18"/>
  <c r="BP37" i="18"/>
  <c r="BR37" i="18" s="1"/>
  <c r="AT39" i="18"/>
  <c r="BA39" i="18" s="1"/>
  <c r="BK36" i="18"/>
  <c r="AQ40" i="18"/>
  <c r="BA40" i="18" s="1"/>
  <c r="BQ33" i="18"/>
  <c r="BP33" i="18"/>
  <c r="T34" i="18"/>
  <c r="AZ36" i="18"/>
  <c r="AY36" i="18"/>
  <c r="T37" i="18"/>
  <c r="BS32" i="18"/>
  <c r="AW34" i="18"/>
  <c r="BA34" i="18" s="1"/>
  <c r="AC34" i="18" s="1"/>
  <c r="BQ34" i="18"/>
  <c r="BB35" i="18"/>
  <c r="BN35" i="18"/>
  <c r="BS36" i="18"/>
  <c r="AD36" i="18" s="1"/>
  <c r="T36" i="18" s="1"/>
  <c r="AZ37" i="18"/>
  <c r="AW38" i="18"/>
  <c r="BQ38" i="18"/>
  <c r="BB39" i="18"/>
  <c r="BN39" i="18"/>
  <c r="BR39" i="18" s="1"/>
  <c r="BS40" i="18"/>
  <c r="BA14" i="17"/>
  <c r="BR17" i="17"/>
  <c r="AY16" i="17"/>
  <c r="AW10" i="17"/>
  <c r="BB10" i="17"/>
  <c r="BN11" i="17"/>
  <c r="BS11" i="17"/>
  <c r="BH12" i="17"/>
  <c r="BR12" i="17" s="1"/>
  <c r="AW13" i="17"/>
  <c r="BB13" i="17"/>
  <c r="BN14" i="17"/>
  <c r="BS14" i="17"/>
  <c r="AQ15" i="17"/>
  <c r="BA15" i="17" s="1"/>
  <c r="BK15" i="17"/>
  <c r="BP15" i="17"/>
  <c r="BR15" i="17" s="1"/>
  <c r="BK17" i="17"/>
  <c r="T18" i="17"/>
  <c r="BH18" i="17"/>
  <c r="AQ21" i="17"/>
  <c r="AT21" i="17"/>
  <c r="AZ21" i="17"/>
  <c r="BB21" i="17"/>
  <c r="AY21" i="17"/>
  <c r="BN25" i="17"/>
  <c r="BK25" i="17"/>
  <c r="BR25" i="17" s="1"/>
  <c r="AY34" i="17"/>
  <c r="AW34" i="17"/>
  <c r="AQ10" i="17"/>
  <c r="BA10" i="17" s="1"/>
  <c r="BB11" i="17"/>
  <c r="BH11" i="17"/>
  <c r="BR11" i="17" s="1"/>
  <c r="AQ13" i="17"/>
  <c r="BB14" i="17"/>
  <c r="BH14" i="17"/>
  <c r="AT16" i="17"/>
  <c r="BA16" i="17" s="1"/>
  <c r="BP16" i="17"/>
  <c r="BR16" i="17" s="1"/>
  <c r="AQ17" i="17"/>
  <c r="BA18" i="17"/>
  <c r="AY18" i="17"/>
  <c r="BQ18" i="17"/>
  <c r="BP18" i="17"/>
  <c r="T19" i="17"/>
  <c r="BN20" i="17"/>
  <c r="BR20" i="17" s="1"/>
  <c r="BA23" i="17"/>
  <c r="BE23" i="17"/>
  <c r="BH23" i="17"/>
  <c r="AT24" i="17"/>
  <c r="AW24" i="17"/>
  <c r="BA25" i="17"/>
  <c r="BN30" i="17"/>
  <c r="BP30" i="17"/>
  <c r="BN10" i="17"/>
  <c r="AW12" i="17"/>
  <c r="BA12" i="17" s="1"/>
  <c r="BP12" i="17"/>
  <c r="BN13" i="17"/>
  <c r="BR13" i="17" s="1"/>
  <c r="AY15" i="17"/>
  <c r="BS15" i="17"/>
  <c r="T16" i="17"/>
  <c r="AZ17" i="17"/>
  <c r="AY17" i="17"/>
  <c r="BR18" i="17"/>
  <c r="BP25" i="17"/>
  <c r="BS25" i="17"/>
  <c r="BQ25" i="17"/>
  <c r="AY27" i="17"/>
  <c r="AW27" i="17"/>
  <c r="AZ37" i="17"/>
  <c r="AY37" i="17"/>
  <c r="BB37" i="17"/>
  <c r="AZ18" i="17"/>
  <c r="AW19" i="17"/>
  <c r="BQ19" i="17"/>
  <c r="AW22" i="17"/>
  <c r="BA22" i="17" s="1"/>
  <c r="BS23" i="17"/>
  <c r="BB24" i="17"/>
  <c r="BN27" i="17"/>
  <c r="BR27" i="17" s="1"/>
  <c r="BS27" i="17"/>
  <c r="AD27" i="17" s="1"/>
  <c r="T27" i="17" s="1"/>
  <c r="BK28" i="17"/>
  <c r="AY29" i="17"/>
  <c r="BQ29" i="17"/>
  <c r="BP29" i="17"/>
  <c r="BR29" i="17" s="1"/>
  <c r="BN31" i="17"/>
  <c r="BR31" i="17" s="1"/>
  <c r="AT27" i="17"/>
  <c r="BA27" i="17" s="1"/>
  <c r="AQ28" i="17"/>
  <c r="BA28" i="17" s="1"/>
  <c r="AT34" i="17"/>
  <c r="AQ34" i="17"/>
  <c r="AQ20" i="17"/>
  <c r="AT20" i="17"/>
  <c r="BA20" i="17" s="1"/>
  <c r="AC20" i="17" s="1"/>
  <c r="BH21" i="17"/>
  <c r="BK21" i="17"/>
  <c r="BR21" i="17" s="1"/>
  <c r="BH22" i="17"/>
  <c r="BR22" i="17" s="1"/>
  <c r="AW23" i="17"/>
  <c r="AZ24" i="17"/>
  <c r="BN24" i="17"/>
  <c r="BR24" i="17" s="1"/>
  <c r="BA26" i="17"/>
  <c r="AZ26" i="17"/>
  <c r="AZ28" i="17"/>
  <c r="AY28" i="17"/>
  <c r="AW30" i="17"/>
  <c r="BA30" i="17" s="1"/>
  <c r="AW38" i="17"/>
  <c r="AY38" i="17"/>
  <c r="BQ26" i="17"/>
  <c r="AZ29" i="17"/>
  <c r="BQ30" i="17"/>
  <c r="BS31" i="17"/>
  <c r="BN32" i="17"/>
  <c r="BR32" i="17" s="1"/>
  <c r="AC32" i="17" s="1"/>
  <c r="AT36" i="17"/>
  <c r="BA36" i="17" s="1"/>
  <c r="BA37" i="17"/>
  <c r="T38" i="17"/>
  <c r="BH38" i="17"/>
  <c r="AZ40" i="17"/>
  <c r="AY40" i="17"/>
  <c r="BB30" i="17"/>
  <c r="T34" i="17"/>
  <c r="BQ38" i="17"/>
  <c r="BP38" i="17"/>
  <c r="AI40" i="17"/>
  <c r="BP31" i="17"/>
  <c r="AQ33" i="17"/>
  <c r="AT33" i="17"/>
  <c r="BK34" i="17"/>
  <c r="BQ34" i="17"/>
  <c r="BA38" i="17"/>
  <c r="BR38" i="17"/>
  <c r="BK40" i="17"/>
  <c r="BR40" i="17" s="1"/>
  <c r="AZ34" i="17"/>
  <c r="BQ35" i="17"/>
  <c r="AZ38" i="17"/>
  <c r="BQ39" i="17"/>
  <c r="BB35" i="17"/>
  <c r="BS36" i="17"/>
  <c r="BB39" i="17"/>
  <c r="AW24" i="15"/>
  <c r="BA24" i="15" s="1"/>
  <c r="AY24" i="15"/>
  <c r="BH10" i="15"/>
  <c r="BR10" i="15" s="1"/>
  <c r="BK11" i="15"/>
  <c r="AW12" i="15"/>
  <c r="BA12" i="15" s="1"/>
  <c r="AC12" i="15" s="1"/>
  <c r="AY13" i="15"/>
  <c r="BA21" i="15"/>
  <c r="AZ22" i="15"/>
  <c r="AY22" i="15"/>
  <c r="BB22" i="15"/>
  <c r="BN24" i="15"/>
  <c r="BP24" i="15"/>
  <c r="AZ26" i="15"/>
  <c r="BB26" i="15"/>
  <c r="AY26" i="15"/>
  <c r="T10" i="15"/>
  <c r="BN28" i="15"/>
  <c r="BP28" i="15"/>
  <c r="AQ15" i="15"/>
  <c r="BA15" i="15" s="1"/>
  <c r="BK19" i="15"/>
  <c r="AW23" i="15"/>
  <c r="AY23" i="15"/>
  <c r="AW10" i="15"/>
  <c r="BA10" i="15" s="1"/>
  <c r="AC10" i="15" s="1"/>
  <c r="BP10" i="15"/>
  <c r="AQ11" i="15"/>
  <c r="BA11" i="15" s="1"/>
  <c r="BQ12" i="15"/>
  <c r="AQ14" i="15"/>
  <c r="BA14" i="15" s="1"/>
  <c r="BB15" i="15"/>
  <c r="BH15" i="15"/>
  <c r="BR15" i="15" s="1"/>
  <c r="AT17" i="15"/>
  <c r="BA17" i="15" s="1"/>
  <c r="AC17" i="15" s="1"/>
  <c r="AW17" i="15"/>
  <c r="BK18" i="15"/>
  <c r="BN18" i="15"/>
  <c r="BB19" i="15"/>
  <c r="AY20" i="15"/>
  <c r="BS20" i="15"/>
  <c r="BN21" i="15"/>
  <c r="BR21" i="15" s="1"/>
  <c r="AQ22" i="15"/>
  <c r="AT22" i="15"/>
  <c r="BA22" i="15" s="1"/>
  <c r="AQ23" i="15"/>
  <c r="BQ23" i="15"/>
  <c r="BP23" i="15"/>
  <c r="BH24" i="15"/>
  <c r="AT25" i="15"/>
  <c r="AW25" i="15"/>
  <c r="AW34" i="15"/>
  <c r="AY34" i="15"/>
  <c r="BB12" i="15"/>
  <c r="AT13" i="15"/>
  <c r="BK14" i="15"/>
  <c r="BR14" i="15" s="1"/>
  <c r="AZ18" i="15"/>
  <c r="AY18" i="15"/>
  <c r="BA20" i="15"/>
  <c r="BH23" i="15"/>
  <c r="BR23" i="15" s="1"/>
  <c r="BK23" i="15"/>
  <c r="BE28" i="15"/>
  <c r="BH28" i="15"/>
  <c r="BK30" i="15"/>
  <c r="BN30" i="15"/>
  <c r="BP32" i="15"/>
  <c r="BN32" i="15"/>
  <c r="AY15" i="15"/>
  <c r="BN17" i="15"/>
  <c r="BR17" i="15" s="1"/>
  <c r="AT18" i="15"/>
  <c r="BA18" i="15" s="1"/>
  <c r="AQ19" i="15"/>
  <c r="BA19" i="15" s="1"/>
  <c r="BQ19" i="15"/>
  <c r="BP19" i="15"/>
  <c r="BH20" i="15"/>
  <c r="BR20" i="15" s="1"/>
  <c r="AT21" i="15"/>
  <c r="AW21" i="15"/>
  <c r="BK22" i="15"/>
  <c r="BN22" i="15"/>
  <c r="BN25" i="15"/>
  <c r="BR25" i="15" s="1"/>
  <c r="AQ26" i="15"/>
  <c r="AT26" i="15"/>
  <c r="AT29" i="15"/>
  <c r="AW29" i="15"/>
  <c r="AY31" i="15"/>
  <c r="BB31" i="15"/>
  <c r="AZ31" i="15"/>
  <c r="AW27" i="15"/>
  <c r="BA27" i="15" s="1"/>
  <c r="AZ27" i="15"/>
  <c r="BB29" i="15"/>
  <c r="BS30" i="15"/>
  <c r="AN31" i="15"/>
  <c r="BS26" i="15"/>
  <c r="AQ29" i="15"/>
  <c r="BB30" i="15"/>
  <c r="AD30" i="15" s="1"/>
  <c r="BH30" i="15"/>
  <c r="BR30" i="15" s="1"/>
  <c r="AC30" i="15" s="1"/>
  <c r="AW31" i="15"/>
  <c r="BK33" i="15"/>
  <c r="AW35" i="15"/>
  <c r="BA35" i="15" s="1"/>
  <c r="AY35" i="15"/>
  <c r="BH26" i="15"/>
  <c r="BR26" i="15" s="1"/>
  <c r="BK26" i="15"/>
  <c r="BH27" i="15"/>
  <c r="BR27" i="15" s="1"/>
  <c r="AW28" i="15"/>
  <c r="BA28" i="15" s="1"/>
  <c r="BN29" i="15"/>
  <c r="AZ33" i="15"/>
  <c r="AY33" i="15"/>
  <c r="BR33" i="15"/>
  <c r="BQ31" i="15"/>
  <c r="AQ32" i="15"/>
  <c r="BA32" i="15" s="1"/>
  <c r="AQ34" i="15"/>
  <c r="BQ34" i="15"/>
  <c r="BP34" i="15"/>
  <c r="BH35" i="15"/>
  <c r="BQ35" i="15"/>
  <c r="BP35" i="15"/>
  <c r="AQ37" i="15"/>
  <c r="BA37" i="15" s="1"/>
  <c r="AT37" i="15"/>
  <c r="AY39" i="15"/>
  <c r="AQ40" i="15"/>
  <c r="AT40" i="15"/>
  <c r="BH34" i="15"/>
  <c r="BK34" i="15"/>
  <c r="AT36" i="15"/>
  <c r="AW36" i="15"/>
  <c r="BK37" i="15"/>
  <c r="BR37" i="15" s="1"/>
  <c r="BN37" i="15"/>
  <c r="AZ38" i="15"/>
  <c r="AY38" i="15"/>
  <c r="BH38" i="15"/>
  <c r="BR38" i="15" s="1"/>
  <c r="BK38" i="15"/>
  <c r="BQ39" i="15"/>
  <c r="BP39" i="15"/>
  <c r="BK40" i="15"/>
  <c r="BR40" i="15" s="1"/>
  <c r="BN40" i="15"/>
  <c r="AT33" i="15"/>
  <c r="BA33" i="15" s="1"/>
  <c r="AN38" i="15"/>
  <c r="AQ38" i="15"/>
  <c r="BB38" i="15"/>
  <c r="AD38" i="15" s="1"/>
  <c r="BA39" i="15"/>
  <c r="BE39" i="15"/>
  <c r="BR39" i="15" s="1"/>
  <c r="BH39" i="15"/>
  <c r="BS39" i="15"/>
  <c r="AD39" i="15" s="1"/>
  <c r="T39" i="15" s="1"/>
  <c r="BB37" i="15"/>
  <c r="AD37" i="15" s="1"/>
  <c r="BS38" i="15"/>
  <c r="BB40" i="15"/>
  <c r="AD40" i="15" s="1"/>
  <c r="BS33" i="15"/>
  <c r="BB36" i="15"/>
  <c r="AY37" i="15"/>
  <c r="BS37" i="15"/>
  <c r="BP38" i="15"/>
  <c r="AY40" i="15"/>
  <c r="BS40" i="15"/>
  <c r="BR11" i="12"/>
  <c r="BN13" i="12"/>
  <c r="BR13" i="12" s="1"/>
  <c r="AT11" i="12"/>
  <c r="BA11" i="12" s="1"/>
  <c r="AY11" i="12"/>
  <c r="T12" i="12"/>
  <c r="BN12" i="12"/>
  <c r="BR12" i="12" s="1"/>
  <c r="AT14" i="12"/>
  <c r="AY14" i="12"/>
  <c r="AW15" i="12"/>
  <c r="BA15" i="12" s="1"/>
  <c r="BR16" i="12"/>
  <c r="BN16" i="12"/>
  <c r="AQ17" i="12"/>
  <c r="BA17" i="12" s="1"/>
  <c r="AT17" i="12"/>
  <c r="BA18" i="12"/>
  <c r="AY18" i="12"/>
  <c r="AW29" i="12"/>
  <c r="BA29" i="12" s="1"/>
  <c r="AY29" i="12"/>
  <c r="BN10" i="12"/>
  <c r="BR10" i="12" s="1"/>
  <c r="AZ17" i="12"/>
  <c r="AY17" i="12"/>
  <c r="AT24" i="12"/>
  <c r="BA24" i="12" s="1"/>
  <c r="BB17" i="12"/>
  <c r="BQ18" i="12"/>
  <c r="BP18" i="12"/>
  <c r="BR18" i="12" s="1"/>
  <c r="AY21" i="12"/>
  <c r="AW21" i="12"/>
  <c r="BR22" i="12"/>
  <c r="AZ28" i="12"/>
  <c r="AY28" i="12"/>
  <c r="BB28" i="12"/>
  <c r="AW12" i="12"/>
  <c r="BA12" i="12" s="1"/>
  <c r="BA19" i="12"/>
  <c r="AQ10" i="12"/>
  <c r="BA10" i="12" s="1"/>
  <c r="AT10" i="12"/>
  <c r="BB11" i="12"/>
  <c r="BH11" i="12"/>
  <c r="BK11" i="12"/>
  <c r="AQ13" i="12"/>
  <c r="AT13" i="12"/>
  <c r="BB14" i="12"/>
  <c r="BH14" i="12"/>
  <c r="BR14" i="12" s="1"/>
  <c r="BK14" i="12"/>
  <c r="BH15" i="12"/>
  <c r="BR15" i="12" s="1"/>
  <c r="AT16" i="12"/>
  <c r="AW16" i="12"/>
  <c r="BK17" i="12"/>
  <c r="BN17" i="12"/>
  <c r="BS18" i="12"/>
  <c r="AD18" i="12" s="1"/>
  <c r="AQ21" i="12"/>
  <c r="BA22" i="12"/>
  <c r="AC22" i="12" s="1"/>
  <c r="BS23" i="12"/>
  <c r="BQ23" i="12"/>
  <c r="BP23" i="12"/>
  <c r="AY24" i="12"/>
  <c r="BB24" i="12"/>
  <c r="AZ24" i="12"/>
  <c r="BA25" i="12"/>
  <c r="AC25" i="12" s="1"/>
  <c r="BR25" i="12"/>
  <c r="AZ18" i="12"/>
  <c r="AW19" i="12"/>
  <c r="AQ20" i="12"/>
  <c r="BA20" i="12" s="1"/>
  <c r="BB21" i="12"/>
  <c r="BH21" i="12"/>
  <c r="BR21" i="12" s="1"/>
  <c r="AT23" i="12"/>
  <c r="AW23" i="12"/>
  <c r="BK24" i="12"/>
  <c r="BN24" i="12"/>
  <c r="BR24" i="12" s="1"/>
  <c r="BB25" i="12"/>
  <c r="AZ25" i="12"/>
  <c r="AT27" i="12"/>
  <c r="BA27" i="12" s="1"/>
  <c r="BA28" i="12"/>
  <c r="AC28" i="12" s="1"/>
  <c r="T29" i="12"/>
  <c r="BH29" i="12"/>
  <c r="BR29" i="12" s="1"/>
  <c r="AT31" i="12"/>
  <c r="BA31" i="12" s="1"/>
  <c r="BR32" i="12"/>
  <c r="BN35" i="12"/>
  <c r="BP35" i="12"/>
  <c r="BP19" i="12"/>
  <c r="BR19" i="12" s="1"/>
  <c r="BK20" i="12"/>
  <c r="BR20" i="12" s="1"/>
  <c r="AY22" i="12"/>
  <c r="BS22" i="12"/>
  <c r="BN23" i="12"/>
  <c r="BQ29" i="12"/>
  <c r="BP29" i="12"/>
  <c r="BR31" i="12"/>
  <c r="AQ25" i="12"/>
  <c r="BH25" i="12"/>
  <c r="BQ26" i="12"/>
  <c r="AZ29" i="12"/>
  <c r="BQ30" i="12"/>
  <c r="AW34" i="12"/>
  <c r="BA34" i="12" s="1"/>
  <c r="BA37" i="12"/>
  <c r="AY37" i="12"/>
  <c r="BA40" i="12"/>
  <c r="AZ40" i="12"/>
  <c r="AY40" i="12"/>
  <c r="BB26" i="12"/>
  <c r="BS27" i="12"/>
  <c r="BB30" i="12"/>
  <c r="BS31" i="12"/>
  <c r="AQ33" i="12"/>
  <c r="BA33" i="12" s="1"/>
  <c r="BQ33" i="12"/>
  <c r="BP33" i="12"/>
  <c r="BH34" i="12"/>
  <c r="AW35" i="12"/>
  <c r="BA35" i="12" s="1"/>
  <c r="BA36" i="12"/>
  <c r="AZ36" i="12"/>
  <c r="AY36" i="12"/>
  <c r="BQ37" i="12"/>
  <c r="BP37" i="12"/>
  <c r="BR37" i="12" s="1"/>
  <c r="AQ32" i="12"/>
  <c r="BA32" i="12" s="1"/>
  <c r="AC32" i="12" s="1"/>
  <c r="AT32" i="12"/>
  <c r="AY33" i="12"/>
  <c r="BK33" i="12"/>
  <c r="BP34" i="12"/>
  <c r="BR34" i="12" s="1"/>
  <c r="BB36" i="12"/>
  <c r="BS37" i="12"/>
  <c r="BK40" i="12"/>
  <c r="BR40" i="12" s="1"/>
  <c r="AZ37" i="12"/>
  <c r="AW38" i="12"/>
  <c r="BA38" i="12" s="1"/>
  <c r="BQ38" i="12"/>
  <c r="BN39" i="12"/>
  <c r="BR39" i="12" s="1"/>
  <c r="AC39" i="12" s="1"/>
  <c r="BA13" i="11"/>
  <c r="BR14" i="11"/>
  <c r="BA10" i="11"/>
  <c r="BR10" i="11"/>
  <c r="BA20" i="11"/>
  <c r="T12" i="11"/>
  <c r="T14" i="11"/>
  <c r="BB10" i="11"/>
  <c r="BH15" i="11"/>
  <c r="AQ20" i="11"/>
  <c r="AY10" i="11"/>
  <c r="AZ11" i="11"/>
  <c r="BP11" i="11"/>
  <c r="BR11" i="11" s="1"/>
  <c r="BN12" i="11"/>
  <c r="BR12" i="11" s="1"/>
  <c r="AY13" i="11"/>
  <c r="AZ14" i="11"/>
  <c r="BP14" i="11"/>
  <c r="AY15" i="11"/>
  <c r="BN15" i="11"/>
  <c r="BS15" i="11"/>
  <c r="BE16" i="11"/>
  <c r="BQ16" i="11"/>
  <c r="BN17" i="11"/>
  <c r="BH18" i="11"/>
  <c r="BS18" i="11"/>
  <c r="AD18" i="11" s="1"/>
  <c r="T18" i="11" s="1"/>
  <c r="BB25" i="11"/>
  <c r="AZ25" i="11"/>
  <c r="AY25" i="11"/>
  <c r="BQ28" i="11"/>
  <c r="BP28" i="11"/>
  <c r="BS28" i="11"/>
  <c r="AD28" i="11" s="1"/>
  <c r="BN29" i="11"/>
  <c r="BR29" i="11" s="1"/>
  <c r="BP29" i="11"/>
  <c r="AY11" i="11"/>
  <c r="BS11" i="11"/>
  <c r="BB13" i="11"/>
  <c r="AW14" i="11"/>
  <c r="BA14" i="11" s="1"/>
  <c r="BQ14" i="11"/>
  <c r="AW15" i="11"/>
  <c r="AZ15" i="11"/>
  <c r="BN16" i="11"/>
  <c r="BS16" i="11"/>
  <c r="BK17" i="11"/>
  <c r="BR17" i="11" s="1"/>
  <c r="AN19" i="11"/>
  <c r="BA19" i="11" s="1"/>
  <c r="BH25" i="11"/>
  <c r="BR25" i="11" s="1"/>
  <c r="BK35" i="11"/>
  <c r="BH35" i="11"/>
  <c r="AT23" i="11"/>
  <c r="BA23" i="11" s="1"/>
  <c r="BK24" i="11"/>
  <c r="BA17" i="11"/>
  <c r="BS22" i="11"/>
  <c r="BQ22" i="11"/>
  <c r="BP22" i="11"/>
  <c r="AY23" i="11"/>
  <c r="BB23" i="11"/>
  <c r="AZ23" i="11"/>
  <c r="BP24" i="11"/>
  <c r="BS24" i="11"/>
  <c r="BQ24" i="11"/>
  <c r="AZ37" i="11"/>
  <c r="AY37" i="11"/>
  <c r="BB37" i="11"/>
  <c r="AZ18" i="11"/>
  <c r="BB20" i="11"/>
  <c r="BH20" i="11"/>
  <c r="BR20" i="11" s="1"/>
  <c r="AT22" i="11"/>
  <c r="AW22" i="11"/>
  <c r="BK23" i="11"/>
  <c r="BN23" i="11"/>
  <c r="AZ27" i="11"/>
  <c r="AY27" i="11"/>
  <c r="BR28" i="11"/>
  <c r="AC28" i="11" s="1"/>
  <c r="BK31" i="11"/>
  <c r="BR31" i="11" s="1"/>
  <c r="BN22" i="11"/>
  <c r="AW25" i="11"/>
  <c r="BA25" i="11" s="1"/>
  <c r="BA27" i="11"/>
  <c r="AQ31" i="11"/>
  <c r="BA31" i="11" s="1"/>
  <c r="BE32" i="11"/>
  <c r="BH32" i="11"/>
  <c r="AT33" i="11"/>
  <c r="BA33" i="11" s="1"/>
  <c r="AC33" i="11" s="1"/>
  <c r="AW33" i="11"/>
  <c r="BP35" i="11"/>
  <c r="BN35" i="11"/>
  <c r="AY20" i="11"/>
  <c r="AQ24" i="11"/>
  <c r="BA24" i="11" s="1"/>
  <c r="BP25" i="11"/>
  <c r="BK27" i="11"/>
  <c r="BR27" i="11" s="1"/>
  <c r="T28" i="11"/>
  <c r="AZ31" i="11"/>
  <c r="AY31" i="11"/>
  <c r="BA34" i="11"/>
  <c r="BP36" i="11"/>
  <c r="BS36" i="11"/>
  <c r="BQ36" i="11"/>
  <c r="AW38" i="11"/>
  <c r="BA38" i="11" s="1"/>
  <c r="AC38" i="11" s="1"/>
  <c r="AY38" i="11"/>
  <c r="AC39" i="11"/>
  <c r="BN26" i="11"/>
  <c r="BR26" i="11" s="1"/>
  <c r="AZ28" i="11"/>
  <c r="AW29" i="11"/>
  <c r="BA29" i="11" s="1"/>
  <c r="AC29" i="11" s="1"/>
  <c r="BQ29" i="11"/>
  <c r="BN30" i="11"/>
  <c r="BR30" i="11" s="1"/>
  <c r="BS32" i="11"/>
  <c r="AD32" i="11" s="1"/>
  <c r="T32" i="11" s="1"/>
  <c r="BB33" i="11"/>
  <c r="T34" i="11"/>
  <c r="AW35" i="11"/>
  <c r="BB35" i="11"/>
  <c r="BE36" i="11"/>
  <c r="BH38" i="11"/>
  <c r="BR38" i="11" s="1"/>
  <c r="AZ40" i="11"/>
  <c r="AY40" i="11"/>
  <c r="BN36" i="11"/>
  <c r="BQ38" i="11"/>
  <c r="BP38" i="11"/>
  <c r="BA40" i="11"/>
  <c r="AW32" i="11"/>
  <c r="BA32" i="11" s="1"/>
  <c r="AZ33" i="11"/>
  <c r="BN33" i="11"/>
  <c r="BR33" i="11" s="1"/>
  <c r="BH34" i="11"/>
  <c r="BS38" i="11"/>
  <c r="AD38" i="11" s="1"/>
  <c r="BK40" i="11"/>
  <c r="BR40" i="11" s="1"/>
  <c r="AZ34" i="11"/>
  <c r="BQ35" i="11"/>
  <c r="AZ38" i="11"/>
  <c r="BQ39" i="11"/>
  <c r="BB39" i="11"/>
  <c r="BA10" i="10"/>
  <c r="BA12" i="10"/>
  <c r="AW12" i="10"/>
  <c r="BA17" i="10"/>
  <c r="BE22" i="10"/>
  <c r="BH22" i="10"/>
  <c r="AT23" i="10"/>
  <c r="AW23" i="10"/>
  <c r="BA23" i="10" s="1"/>
  <c r="BK25" i="10"/>
  <c r="BH25" i="10"/>
  <c r="AZ27" i="10"/>
  <c r="AY27" i="10"/>
  <c r="BB27" i="10"/>
  <c r="AT11" i="10"/>
  <c r="BA11" i="10" s="1"/>
  <c r="AY11" i="10"/>
  <c r="T12" i="10"/>
  <c r="BN12" i="10"/>
  <c r="BR12" i="10" s="1"/>
  <c r="BQ12" i="10"/>
  <c r="AT14" i="10"/>
  <c r="BA14" i="10" s="1"/>
  <c r="AY14" i="10"/>
  <c r="BH15" i="10"/>
  <c r="AT16" i="10"/>
  <c r="BA16" i="10" s="1"/>
  <c r="T16" i="10"/>
  <c r="BK17" i="10"/>
  <c r="BR17" i="10" s="1"/>
  <c r="AW18" i="10"/>
  <c r="BA18" i="10" s="1"/>
  <c r="AZ31" i="10"/>
  <c r="AY31" i="10"/>
  <c r="BB31" i="10"/>
  <c r="BP15" i="10"/>
  <c r="AQ17" i="10"/>
  <c r="BP25" i="10"/>
  <c r="BN25" i="10"/>
  <c r="BN10" i="10"/>
  <c r="BR10" i="10" s="1"/>
  <c r="BN13" i="10"/>
  <c r="BR13" i="10" s="1"/>
  <c r="AQ10" i="10"/>
  <c r="AT10" i="10"/>
  <c r="BB11" i="10"/>
  <c r="BH11" i="10"/>
  <c r="BK11" i="10"/>
  <c r="BR11" i="10" s="1"/>
  <c r="AQ13" i="10"/>
  <c r="BA13" i="10" s="1"/>
  <c r="AC13" i="10" s="1"/>
  <c r="AT13" i="10"/>
  <c r="BB14" i="10"/>
  <c r="BH14" i="10"/>
  <c r="BR14" i="10" s="1"/>
  <c r="BK14" i="10"/>
  <c r="BA15" i="10"/>
  <c r="AY15" i="10"/>
  <c r="AZ17" i="10"/>
  <c r="AY17" i="10"/>
  <c r="AQ20" i="10"/>
  <c r="BA20" i="10" s="1"/>
  <c r="AT20" i="10"/>
  <c r="AZ20" i="10"/>
  <c r="BB20" i="10"/>
  <c r="AY20" i="10"/>
  <c r="BR21" i="10"/>
  <c r="BK24" i="10"/>
  <c r="BN24" i="10"/>
  <c r="AW28" i="10"/>
  <c r="BA28" i="10" s="1"/>
  <c r="AC28" i="10" s="1"/>
  <c r="AY28" i="10"/>
  <c r="AZ37" i="10"/>
  <c r="AY37" i="10"/>
  <c r="BB37" i="10"/>
  <c r="BN16" i="10"/>
  <c r="BR16" i="10" s="1"/>
  <c r="BN18" i="10"/>
  <c r="BR18" i="10" s="1"/>
  <c r="BQ18" i="10"/>
  <c r="AW21" i="10"/>
  <c r="BS22" i="10"/>
  <c r="BB23" i="10"/>
  <c r="BS24" i="10"/>
  <c r="AW25" i="10"/>
  <c r="BA25" i="10" s="1"/>
  <c r="BB25" i="10"/>
  <c r="AT26" i="10"/>
  <c r="BA26" i="10" s="1"/>
  <c r="AC26" i="10" s="1"/>
  <c r="BA27" i="10"/>
  <c r="BH28" i="10"/>
  <c r="BR28" i="10" s="1"/>
  <c r="AT30" i="10"/>
  <c r="BA30" i="10" s="1"/>
  <c r="BA31" i="10"/>
  <c r="AC31" i="10" s="1"/>
  <c r="BP32" i="10"/>
  <c r="BR34" i="10"/>
  <c r="BR26" i="10"/>
  <c r="BQ28" i="10"/>
  <c r="BP28" i="10"/>
  <c r="BR30" i="10"/>
  <c r="AQ19" i="10"/>
  <c r="AT19" i="10"/>
  <c r="BH20" i="10"/>
  <c r="BR20" i="10" s="1"/>
  <c r="BK20" i="10"/>
  <c r="BA21" i="10"/>
  <c r="BH21" i="10"/>
  <c r="AW22" i="10"/>
  <c r="BA22" i="10" s="1"/>
  <c r="AZ23" i="10"/>
  <c r="BN23" i="10"/>
  <c r="BR23" i="10" s="1"/>
  <c r="BQ24" i="10"/>
  <c r="BS28" i="10"/>
  <c r="BE32" i="10"/>
  <c r="BH32" i="10"/>
  <c r="AT33" i="10"/>
  <c r="BA33" i="10" s="1"/>
  <c r="AW33" i="10"/>
  <c r="AW38" i="10"/>
  <c r="BA38" i="10" s="1"/>
  <c r="AY38" i="10"/>
  <c r="AC39" i="10"/>
  <c r="BQ25" i="10"/>
  <c r="AZ28" i="10"/>
  <c r="BQ29" i="10"/>
  <c r="BS32" i="10"/>
  <c r="AD32" i="10" s="1"/>
  <c r="T32" i="10" s="1"/>
  <c r="BB33" i="10"/>
  <c r="AT36" i="10"/>
  <c r="BA36" i="10" s="1"/>
  <c r="AC36" i="10" s="1"/>
  <c r="T36" i="10"/>
  <c r="BA37" i="10"/>
  <c r="AC37" i="10" s="1"/>
  <c r="BH38" i="10"/>
  <c r="BA40" i="10"/>
  <c r="AZ40" i="10"/>
  <c r="AY40" i="10"/>
  <c r="BS26" i="10"/>
  <c r="AD26" i="10" s="1"/>
  <c r="T26" i="10" s="1"/>
  <c r="BB29" i="10"/>
  <c r="BS30" i="10"/>
  <c r="BQ38" i="10"/>
  <c r="BP38" i="10"/>
  <c r="AW32" i="10"/>
  <c r="BA32" i="10" s="1"/>
  <c r="AZ33" i="10"/>
  <c r="BN33" i="10"/>
  <c r="BR33" i="10" s="1"/>
  <c r="BH34" i="10"/>
  <c r="BR38" i="10"/>
  <c r="BS38" i="10"/>
  <c r="AD38" i="10" s="1"/>
  <c r="T38" i="10" s="1"/>
  <c r="BK40" i="10"/>
  <c r="BR40" i="10" s="1"/>
  <c r="AZ34" i="10"/>
  <c r="BQ35" i="10"/>
  <c r="AZ38" i="10"/>
  <c r="BQ39" i="10"/>
  <c r="BB35" i="10"/>
  <c r="BS36" i="10"/>
  <c r="AD36" i="10" s="1"/>
  <c r="BB39" i="10"/>
  <c r="Z40" i="9"/>
  <c r="AB40" i="9" s="1"/>
  <c r="BA11" i="9"/>
  <c r="BB10" i="9"/>
  <c r="BH17" i="9"/>
  <c r="AW18" i="9"/>
  <c r="BA18" i="9" s="1"/>
  <c r="BN19" i="9"/>
  <c r="BR19" i="9" s="1"/>
  <c r="AQ29" i="9"/>
  <c r="BA29" i="9" s="1"/>
  <c r="AZ29" i="9"/>
  <c r="AY29" i="9"/>
  <c r="BB29" i="9"/>
  <c r="AQ10" i="9"/>
  <c r="BA10" i="9" s="1"/>
  <c r="BK10" i="9"/>
  <c r="AY12" i="9"/>
  <c r="AY16" i="9"/>
  <c r="BK16" i="9"/>
  <c r="AW21" i="9"/>
  <c r="BA21" i="9" s="1"/>
  <c r="AZ23" i="9"/>
  <c r="AY23" i="9"/>
  <c r="AW27" i="9"/>
  <c r="BA27" i="9" s="1"/>
  <c r="BR34" i="9"/>
  <c r="AZ10" i="9"/>
  <c r="BP10" i="9"/>
  <c r="BE11" i="9"/>
  <c r="AQ12" i="9"/>
  <c r="BA12" i="9" s="1"/>
  <c r="BQ12" i="9"/>
  <c r="BP12" i="9"/>
  <c r="BH13" i="9"/>
  <c r="BR13" i="9" s="1"/>
  <c r="AT14" i="9"/>
  <c r="BA14" i="9" s="1"/>
  <c r="AW14" i="9"/>
  <c r="BK15" i="9"/>
  <c r="BR15" i="9" s="1"/>
  <c r="BN15" i="9"/>
  <c r="BB16" i="9"/>
  <c r="AY17" i="9"/>
  <c r="BS17" i="9"/>
  <c r="AD17" i="9" s="1"/>
  <c r="BN18" i="9"/>
  <c r="BR18" i="9" s="1"/>
  <c r="AQ19" i="9"/>
  <c r="BA19" i="9" s="1"/>
  <c r="AC19" i="9" s="1"/>
  <c r="AT19" i="9"/>
  <c r="AQ20" i="9"/>
  <c r="BA20" i="9" s="1"/>
  <c r="BQ20" i="9"/>
  <c r="BP20" i="9"/>
  <c r="BH21" i="9"/>
  <c r="BR21" i="9" s="1"/>
  <c r="AT22" i="9"/>
  <c r="AW22" i="9"/>
  <c r="BB23" i="9"/>
  <c r="BB24" i="9"/>
  <c r="AZ24" i="9"/>
  <c r="AW25" i="9"/>
  <c r="BA25" i="9" s="1"/>
  <c r="BE25" i="9"/>
  <c r="BH25" i="9"/>
  <c r="BP25" i="9"/>
  <c r="BH30" i="9"/>
  <c r="BR30" i="9" s="1"/>
  <c r="AC30" i="9" s="1"/>
  <c r="BQ30" i="9"/>
  <c r="BP30" i="9"/>
  <c r="BA33" i="9"/>
  <c r="AW36" i="9"/>
  <c r="BA36" i="9" s="1"/>
  <c r="AY36" i="9"/>
  <c r="BH36" i="9"/>
  <c r="BQ36" i="9"/>
  <c r="BS36" i="9"/>
  <c r="BP36" i="9"/>
  <c r="AT15" i="9"/>
  <c r="BA15" i="9" s="1"/>
  <c r="BA16" i="9"/>
  <c r="AQ16" i="9"/>
  <c r="BQ16" i="9"/>
  <c r="BP16" i="9"/>
  <c r="BR16" i="9" s="1"/>
  <c r="AQ23" i="9"/>
  <c r="AT23" i="9"/>
  <c r="BA23" i="9" s="1"/>
  <c r="BA24" i="9"/>
  <c r="BA34" i="9"/>
  <c r="AY11" i="9"/>
  <c r="AW13" i="9"/>
  <c r="BA13" i="9" s="1"/>
  <c r="T17" i="9"/>
  <c r="BP17" i="9"/>
  <c r="T18" i="9"/>
  <c r="AZ19" i="9"/>
  <c r="AY19" i="9"/>
  <c r="AT11" i="9"/>
  <c r="BP11" i="9"/>
  <c r="BB12" i="9"/>
  <c r="BH12" i="9"/>
  <c r="BK12" i="9"/>
  <c r="T13" i="9"/>
  <c r="BP13" i="9"/>
  <c r="BP14" i="9"/>
  <c r="BR14" i="9" s="1"/>
  <c r="AZ15" i="9"/>
  <c r="AY15" i="9"/>
  <c r="BA17" i="9"/>
  <c r="BB19" i="9"/>
  <c r="AY20" i="9"/>
  <c r="BH20" i="9"/>
  <c r="BK20" i="9"/>
  <c r="T21" i="9"/>
  <c r="BP21" i="9"/>
  <c r="BP22" i="9"/>
  <c r="BR22" i="9" s="1"/>
  <c r="BP23" i="9"/>
  <c r="BR23" i="9" s="1"/>
  <c r="BS23" i="9"/>
  <c r="BH24" i="9"/>
  <c r="BR24" i="9" s="1"/>
  <c r="T25" i="9"/>
  <c r="AT26" i="9"/>
  <c r="AW26" i="9"/>
  <c r="AW24" i="9"/>
  <c r="BB26" i="9"/>
  <c r="BN27" i="9"/>
  <c r="BR27" i="9" s="1"/>
  <c r="BP27" i="9"/>
  <c r="AY30" i="9"/>
  <c r="AZ34" i="9"/>
  <c r="AY34" i="9"/>
  <c r="BB34" i="9"/>
  <c r="BN38" i="9"/>
  <c r="BR38" i="9" s="1"/>
  <c r="AQ26" i="9"/>
  <c r="BA26" i="9" s="1"/>
  <c r="AC26" i="9" s="1"/>
  <c r="AQ28" i="9"/>
  <c r="BA28" i="9" s="1"/>
  <c r="BQ29" i="9"/>
  <c r="BP29" i="9"/>
  <c r="BQ32" i="9"/>
  <c r="BS32" i="9"/>
  <c r="AD32" i="9" s="1"/>
  <c r="T32" i="9" s="1"/>
  <c r="BP32" i="9"/>
  <c r="BR32" i="9" s="1"/>
  <c r="AZ28" i="9"/>
  <c r="AY28" i="9"/>
  <c r="BK28" i="9"/>
  <c r="BN28" i="9"/>
  <c r="BH29" i="9"/>
  <c r="BK29" i="9"/>
  <c r="T30" i="9"/>
  <c r="AT31" i="9"/>
  <c r="AW31" i="9"/>
  <c r="BN31" i="9"/>
  <c r="BR31" i="9" s="1"/>
  <c r="AQ32" i="9"/>
  <c r="BA32" i="9" s="1"/>
  <c r="AY32" i="9"/>
  <c r="BN33" i="9"/>
  <c r="BR33" i="9" s="1"/>
  <c r="AT34" i="9"/>
  <c r="AQ35" i="9"/>
  <c r="BA35" i="9" s="1"/>
  <c r="AZ35" i="9"/>
  <c r="BB35" i="9"/>
  <c r="AY35" i="9"/>
  <c r="AT37" i="9"/>
  <c r="BA37" i="9" s="1"/>
  <c r="AZ40" i="9"/>
  <c r="AY40" i="9"/>
  <c r="BB40" i="9"/>
  <c r="AD40" i="9" s="1"/>
  <c r="BQ35" i="9"/>
  <c r="BP35" i="9"/>
  <c r="BS35" i="9"/>
  <c r="AT40" i="9"/>
  <c r="BA40" i="9" s="1"/>
  <c r="BB27" i="9"/>
  <c r="BS28" i="9"/>
  <c r="BB31" i="9"/>
  <c r="BH35" i="9"/>
  <c r="BK35" i="9"/>
  <c r="T37" i="9"/>
  <c r="BP37" i="9"/>
  <c r="BR37" i="9" s="1"/>
  <c r="AZ38" i="9"/>
  <c r="AY38" i="9"/>
  <c r="AW39" i="9"/>
  <c r="BA39" i="9" s="1"/>
  <c r="BQ31" i="9"/>
  <c r="AW33" i="9"/>
  <c r="BN34" i="9"/>
  <c r="AQ38" i="9"/>
  <c r="AT38" i="9"/>
  <c r="BH39" i="9"/>
  <c r="BR39" i="9" s="1"/>
  <c r="BK40" i="9"/>
  <c r="BN40" i="9"/>
  <c r="AD22" i="10" l="1"/>
  <c r="T22" i="10" s="1"/>
  <c r="AC17" i="10"/>
  <c r="BR36" i="11"/>
  <c r="AD33" i="18"/>
  <c r="T33" i="18" s="1"/>
  <c r="AC24" i="18"/>
  <c r="AC38" i="19"/>
  <c r="AC39" i="19"/>
  <c r="AC19" i="17"/>
  <c r="AD17" i="20"/>
  <c r="T17" i="20" s="1"/>
  <c r="AC11" i="18"/>
  <c r="T18" i="19"/>
  <c r="AD18" i="19"/>
  <c r="AC10" i="10"/>
  <c r="AD11" i="11"/>
  <c r="T11" i="11" s="1"/>
  <c r="BA38" i="9"/>
  <c r="AD35" i="9"/>
  <c r="T35" i="9" s="1"/>
  <c r="BA19" i="10"/>
  <c r="AC19" i="10" s="1"/>
  <c r="T25" i="10"/>
  <c r="AD25" i="10"/>
  <c r="BR24" i="10"/>
  <c r="AC24" i="10" s="1"/>
  <c r="T39" i="11"/>
  <c r="AD39" i="11"/>
  <c r="AD31" i="12"/>
  <c r="T31" i="12" s="1"/>
  <c r="AC28" i="15"/>
  <c r="AC11" i="17"/>
  <c r="AD17" i="19"/>
  <c r="T17" i="19" s="1"/>
  <c r="T31" i="9"/>
  <c r="AD31" i="9"/>
  <c r="AD36" i="9"/>
  <c r="T36" i="9" s="1"/>
  <c r="AC27" i="9"/>
  <c r="AD10" i="9"/>
  <c r="T10" i="9" s="1"/>
  <c r="T31" i="10"/>
  <c r="AD31" i="10"/>
  <c r="AC14" i="11"/>
  <c r="AD37" i="17"/>
  <c r="T37" i="17" s="1"/>
  <c r="BR40" i="9"/>
  <c r="AC39" i="9"/>
  <c r="AD28" i="9"/>
  <c r="T28" i="9" s="1"/>
  <c r="BR28" i="9"/>
  <c r="AD19" i="9"/>
  <c r="T19" i="9" s="1"/>
  <c r="BR12" i="9"/>
  <c r="BR17" i="9"/>
  <c r="BA22" i="9"/>
  <c r="AC22" i="9" s="1"/>
  <c r="AD29" i="9"/>
  <c r="T29" i="9" s="1"/>
  <c r="T22" i="11"/>
  <c r="AD22" i="11"/>
  <c r="AD11" i="12"/>
  <c r="T11" i="12" s="1"/>
  <c r="AC11" i="12"/>
  <c r="BA36" i="15"/>
  <c r="AC36" i="15" s="1"/>
  <c r="AC37" i="15"/>
  <c r="BA17" i="17"/>
  <c r="AC17" i="17" s="1"/>
  <c r="AD10" i="20"/>
  <c r="T10" i="20" s="1"/>
  <c r="AC15" i="18"/>
  <c r="AD27" i="20"/>
  <c r="T27" i="20" s="1"/>
  <c r="AC12" i="19"/>
  <c r="BA35" i="17"/>
  <c r="AC35" i="17" s="1"/>
  <c r="T15" i="12"/>
  <c r="AD15" i="12"/>
  <c r="AD36" i="11"/>
  <c r="T36" i="11" s="1"/>
  <c r="AD26" i="9"/>
  <c r="T26" i="9" s="1"/>
  <c r="T16" i="9"/>
  <c r="AD16" i="9"/>
  <c r="AC18" i="10"/>
  <c r="AD30" i="10"/>
  <c r="T30" i="10" s="1"/>
  <c r="BR24" i="11"/>
  <c r="BA23" i="12"/>
  <c r="BR34" i="17"/>
  <c r="AC28" i="19"/>
  <c r="AC36" i="20"/>
  <c r="T23" i="9"/>
  <c r="AD23" i="9"/>
  <c r="AC33" i="10"/>
  <c r="AC32" i="11"/>
  <c r="BA34" i="15"/>
  <c r="AD27" i="9"/>
  <c r="T27" i="9" s="1"/>
  <c r="AC28" i="9"/>
  <c r="T12" i="9"/>
  <c r="AD12" i="9"/>
  <c r="BR36" i="9"/>
  <c r="T28" i="10"/>
  <c r="AD28" i="10"/>
  <c r="AC12" i="10"/>
  <c r="AD13" i="11"/>
  <c r="T13" i="11" s="1"/>
  <c r="T15" i="11"/>
  <c r="AD15" i="11"/>
  <c r="AD36" i="15"/>
  <c r="T36" i="15" s="1"/>
  <c r="T31" i="15"/>
  <c r="AD31" i="15"/>
  <c r="T36" i="17"/>
  <c r="AC36" i="17"/>
  <c r="T24" i="17"/>
  <c r="AD24" i="17"/>
  <c r="AC23" i="17"/>
  <c r="BR32" i="18"/>
  <c r="AC32" i="18" s="1"/>
  <c r="T31" i="19"/>
  <c r="AC34" i="19"/>
  <c r="T19" i="19"/>
  <c r="AD19" i="19"/>
  <c r="AD22" i="20"/>
  <c r="AC33" i="20"/>
  <c r="BR30" i="12"/>
  <c r="AC30" i="12" s="1"/>
  <c r="BR19" i="11"/>
  <c r="AC16" i="15"/>
  <c r="AD20" i="11"/>
  <c r="T20" i="11" s="1"/>
  <c r="BA31" i="9"/>
  <c r="AD34" i="9"/>
  <c r="T34" i="9" s="1"/>
  <c r="AC34" i="9"/>
  <c r="BR10" i="9"/>
  <c r="AD29" i="10"/>
  <c r="T29" i="10" s="1"/>
  <c r="AC38" i="10"/>
  <c r="AD37" i="10"/>
  <c r="T37" i="10" s="1"/>
  <c r="T23" i="11"/>
  <c r="AD23" i="11"/>
  <c r="AD36" i="12"/>
  <c r="T36" i="12" s="1"/>
  <c r="BA38" i="15"/>
  <c r="AC38" i="15" s="1"/>
  <c r="T35" i="18"/>
  <c r="AD35" i="18"/>
  <c r="AD40" i="20"/>
  <c r="T40" i="20" s="1"/>
  <c r="BR26" i="20"/>
  <c r="BR36" i="17"/>
  <c r="AD28" i="15"/>
  <c r="T28" i="15" s="1"/>
  <c r="BR27" i="12"/>
  <c r="AC27" i="12" s="1"/>
  <c r="AD13" i="10"/>
  <c r="T13" i="10" s="1"/>
  <c r="T20" i="12"/>
  <c r="AD20" i="12"/>
  <c r="AD35" i="10"/>
  <c r="T35" i="10" s="1"/>
  <c r="T33" i="10"/>
  <c r="AD33" i="10"/>
  <c r="AC16" i="10"/>
  <c r="BR32" i="11"/>
  <c r="BR18" i="11"/>
  <c r="AC18" i="11" s="1"/>
  <c r="AC13" i="11"/>
  <c r="T17" i="12"/>
  <c r="AD17" i="12"/>
  <c r="AC18" i="12"/>
  <c r="T29" i="15"/>
  <c r="AD29" i="15"/>
  <c r="AD27" i="18"/>
  <c r="T27" i="18" s="1"/>
  <c r="BR28" i="18"/>
  <c r="AC28" i="18" s="1"/>
  <c r="BR39" i="17"/>
  <c r="BR29" i="9"/>
  <c r="BR20" i="9"/>
  <c r="AC20" i="9" s="1"/>
  <c r="T24" i="9"/>
  <c r="AD24" i="9"/>
  <c r="AD39" i="10"/>
  <c r="T39" i="10" s="1"/>
  <c r="AC27" i="10"/>
  <c r="T14" i="10"/>
  <c r="AD14" i="10"/>
  <c r="BR15" i="10"/>
  <c r="T27" i="10"/>
  <c r="AD27" i="10"/>
  <c r="BR34" i="11"/>
  <c r="AD33" i="11"/>
  <c r="T33" i="11" s="1"/>
  <c r="BR22" i="11"/>
  <c r="BA22" i="11"/>
  <c r="T24" i="11"/>
  <c r="AC19" i="11"/>
  <c r="AD10" i="11"/>
  <c r="T10" i="11" s="1"/>
  <c r="AC31" i="12"/>
  <c r="BA16" i="12"/>
  <c r="AC16" i="12" s="1"/>
  <c r="AC39" i="15"/>
  <c r="AC32" i="15"/>
  <c r="BA26" i="15"/>
  <c r="AC26" i="15" s="1"/>
  <c r="BR32" i="15"/>
  <c r="AD22" i="15"/>
  <c r="T22" i="15" s="1"/>
  <c r="BR11" i="15"/>
  <c r="AC11" i="15" s="1"/>
  <c r="AD35" i="17"/>
  <c r="T35" i="17" s="1"/>
  <c r="AC37" i="17"/>
  <c r="BR10" i="17"/>
  <c r="BR23" i="17"/>
  <c r="AD11" i="17"/>
  <c r="T11" i="17" s="1"/>
  <c r="BR35" i="18"/>
  <c r="AC35" i="18" s="1"/>
  <c r="AC37" i="18"/>
  <c r="BA26" i="18"/>
  <c r="AC26" i="18" s="1"/>
  <c r="AD30" i="18"/>
  <c r="T30" i="18" s="1"/>
  <c r="AD37" i="19"/>
  <c r="T37" i="19" s="1"/>
  <c r="AC24" i="19"/>
  <c r="AD34" i="20"/>
  <c r="T34" i="20" s="1"/>
  <c r="BA38" i="20"/>
  <c r="AC38" i="20" s="1"/>
  <c r="BR29" i="20"/>
  <c r="AD21" i="20"/>
  <c r="T21" i="20" s="1"/>
  <c r="BR17" i="20"/>
  <c r="BR15" i="20"/>
  <c r="AC15" i="20" s="1"/>
  <c r="BR12" i="20"/>
  <c r="AC12" i="20" s="1"/>
  <c r="AD15" i="19"/>
  <c r="T15" i="19" s="1"/>
  <c r="AD29" i="18"/>
  <c r="T29" i="18" s="1"/>
  <c r="AD36" i="17"/>
  <c r="BA26" i="12"/>
  <c r="AC26" i="12" s="1"/>
  <c r="T26" i="17"/>
  <c r="AD26" i="17"/>
  <c r="AD10" i="10"/>
  <c r="T10" i="10" s="1"/>
  <c r="T16" i="12"/>
  <c r="AD16" i="12"/>
  <c r="AD24" i="11"/>
  <c r="AD31" i="17"/>
  <c r="T31" i="17" s="1"/>
  <c r="T14" i="15"/>
  <c r="AD14" i="15"/>
  <c r="BA36" i="11"/>
  <c r="AD33" i="15"/>
  <c r="T33" i="15" s="1"/>
  <c r="BA25" i="15"/>
  <c r="AC25" i="15" s="1"/>
  <c r="T30" i="17"/>
  <c r="AD30" i="17"/>
  <c r="AC31" i="17"/>
  <c r="T23" i="17"/>
  <c r="T21" i="17"/>
  <c r="AD21" i="17"/>
  <c r="AD17" i="18"/>
  <c r="T17" i="18" s="1"/>
  <c r="BR19" i="18"/>
  <c r="BA31" i="19"/>
  <c r="AC31" i="19" s="1"/>
  <c r="AD25" i="19"/>
  <c r="T25" i="19" s="1"/>
  <c r="AC15" i="19"/>
  <c r="T13" i="19"/>
  <c r="AD23" i="20"/>
  <c r="AC21" i="20"/>
  <c r="BR37" i="19"/>
  <c r="AC37" i="19" s="1"/>
  <c r="AD34" i="15"/>
  <c r="T34" i="15" s="1"/>
  <c r="T13" i="12"/>
  <c r="AD13" i="12"/>
  <c r="AD26" i="18"/>
  <c r="T26" i="18" s="1"/>
  <c r="BR38" i="12"/>
  <c r="T19" i="12"/>
  <c r="AD19" i="12"/>
  <c r="AD22" i="12"/>
  <c r="T22" i="12" s="1"/>
  <c r="BR24" i="15"/>
  <c r="AC24" i="15" s="1"/>
  <c r="T15" i="15"/>
  <c r="AD15" i="15"/>
  <c r="BA33" i="17"/>
  <c r="AC33" i="17" s="1"/>
  <c r="T15" i="17"/>
  <c r="AC16" i="17"/>
  <c r="AD10" i="17"/>
  <c r="T10" i="17" s="1"/>
  <c r="T39" i="18"/>
  <c r="AD39" i="18"/>
  <c r="AD40" i="18"/>
  <c r="BR30" i="18"/>
  <c r="AD15" i="18"/>
  <c r="T15" i="18" s="1"/>
  <c r="BR12" i="18"/>
  <c r="AD33" i="19"/>
  <c r="T33" i="19" s="1"/>
  <c r="T12" i="19"/>
  <c r="AD12" i="19"/>
  <c r="AC20" i="19"/>
  <c r="BR40" i="20"/>
  <c r="AD26" i="20"/>
  <c r="T26" i="20" s="1"/>
  <c r="BA22" i="20"/>
  <c r="AC22" i="20" s="1"/>
  <c r="AD13" i="20"/>
  <c r="T13" i="20" s="1"/>
  <c r="BR18" i="20"/>
  <c r="AD33" i="17"/>
  <c r="T33" i="17" s="1"/>
  <c r="AD25" i="17"/>
  <c r="AD18" i="18"/>
  <c r="AD23" i="12"/>
  <c r="T23" i="12" s="1"/>
  <c r="BR27" i="10"/>
  <c r="AC31" i="11"/>
  <c r="T37" i="11"/>
  <c r="AD37" i="11"/>
  <c r="BR15" i="11"/>
  <c r="AC20" i="11"/>
  <c r="BR33" i="12"/>
  <c r="AC36" i="12"/>
  <c r="AD30" i="12"/>
  <c r="T30" i="12" s="1"/>
  <c r="AC34" i="12"/>
  <c r="BR35" i="12"/>
  <c r="AD21" i="12"/>
  <c r="T21" i="12" s="1"/>
  <c r="AD24" i="12"/>
  <c r="T24" i="12" s="1"/>
  <c r="T18" i="12"/>
  <c r="AD14" i="12"/>
  <c r="T14" i="12" s="1"/>
  <c r="AC15" i="12"/>
  <c r="BR34" i="15"/>
  <c r="BR35" i="15"/>
  <c r="BR22" i="15"/>
  <c r="AC14" i="15"/>
  <c r="BR19" i="15"/>
  <c r="AC19" i="15" s="1"/>
  <c r="AD26" i="15"/>
  <c r="AD13" i="18"/>
  <c r="T13" i="18" s="1"/>
  <c r="T18" i="18"/>
  <c r="AC16" i="18"/>
  <c r="AD39" i="19"/>
  <c r="T39" i="19" s="1"/>
  <c r="AC30" i="19"/>
  <c r="T10" i="19"/>
  <c r="AC14" i="19"/>
  <c r="AC26" i="20"/>
  <c r="T18" i="20"/>
  <c r="AD18" i="20"/>
  <c r="AD14" i="20"/>
  <c r="T14" i="20" s="1"/>
  <c r="BA10" i="20"/>
  <c r="AC25" i="20"/>
  <c r="BR40" i="19"/>
  <c r="BR40" i="18"/>
  <c r="AC40" i="18" s="1"/>
  <c r="AD14" i="18"/>
  <c r="T14" i="18" s="1"/>
  <c r="AD11" i="15"/>
  <c r="T11" i="15" s="1"/>
  <c r="T32" i="12"/>
  <c r="AD32" i="12"/>
  <c r="BA30" i="11"/>
  <c r="AC30" i="11" s="1"/>
  <c r="AD16" i="11"/>
  <c r="T16" i="11" s="1"/>
  <c r="BA35" i="10"/>
  <c r="AC35" i="10" s="1"/>
  <c r="BA34" i="10"/>
  <c r="AC34" i="10" s="1"/>
  <c r="AD25" i="11"/>
  <c r="T25" i="11" s="1"/>
  <c r="AC38" i="12"/>
  <c r="AC33" i="15"/>
  <c r="BR28" i="15"/>
  <c r="AD12" i="15"/>
  <c r="T12" i="15" s="1"/>
  <c r="AD19" i="15"/>
  <c r="T19" i="15" s="1"/>
  <c r="T25" i="17"/>
  <c r="T14" i="17"/>
  <c r="AD14" i="17"/>
  <c r="BA21" i="17"/>
  <c r="AC21" i="17" s="1"/>
  <c r="BR14" i="17"/>
  <c r="BA38" i="18"/>
  <c r="AC38" i="18" s="1"/>
  <c r="BR36" i="18"/>
  <c r="AC33" i="18"/>
  <c r="BA29" i="18"/>
  <c r="AC29" i="18" s="1"/>
  <c r="BR20" i="18"/>
  <c r="AC20" i="18" s="1"/>
  <c r="T31" i="18"/>
  <c r="BR18" i="18"/>
  <c r="AC18" i="18" s="1"/>
  <c r="BA33" i="19"/>
  <c r="AC33" i="19" s="1"/>
  <c r="BA25" i="19"/>
  <c r="AC25" i="19" s="1"/>
  <c r="T39" i="20"/>
  <c r="BR39" i="20"/>
  <c r="AC39" i="20" s="1"/>
  <c r="BR35" i="20"/>
  <c r="AC35" i="20" s="1"/>
  <c r="BR37" i="20"/>
  <c r="AD36" i="20"/>
  <c r="T36" i="20" s="1"/>
  <c r="BR20" i="20"/>
  <c r="BR21" i="20"/>
  <c r="AC14" i="20"/>
  <c r="T12" i="20"/>
  <c r="T24" i="19"/>
  <c r="AD24" i="19"/>
  <c r="AD23" i="19"/>
  <c r="T23" i="19" s="1"/>
  <c r="AD25" i="15"/>
  <c r="T25" i="15" s="1"/>
  <c r="BA24" i="18"/>
  <c r="BA39" i="17"/>
  <c r="AC39" i="17" s="1"/>
  <c r="AC23" i="10"/>
  <c r="T38" i="11"/>
  <c r="AD35" i="11"/>
  <c r="T35" i="11" s="1"/>
  <c r="BA15" i="11"/>
  <c r="AC15" i="11" s="1"/>
  <c r="BR35" i="9"/>
  <c r="AC30" i="10"/>
  <c r="AD23" i="10"/>
  <c r="T23" i="10" s="1"/>
  <c r="T20" i="10"/>
  <c r="AD20" i="10"/>
  <c r="AD11" i="10"/>
  <c r="T11" i="10" s="1"/>
  <c r="BA35" i="11"/>
  <c r="AC26" i="11"/>
  <c r="BR23" i="11"/>
  <c r="T26" i="12"/>
  <c r="AD26" i="12"/>
  <c r="BR23" i="12"/>
  <c r="AD25" i="12"/>
  <c r="T25" i="12" s="1"/>
  <c r="BR17" i="12"/>
  <c r="BA13" i="12"/>
  <c r="AC13" i="12" s="1"/>
  <c r="AD28" i="12"/>
  <c r="T28" i="12" s="1"/>
  <c r="BR29" i="15"/>
  <c r="BA23" i="15"/>
  <c r="AD39" i="17"/>
  <c r="T39" i="17" s="1"/>
  <c r="BR28" i="17"/>
  <c r="AC28" i="17" s="1"/>
  <c r="BA24" i="17"/>
  <c r="BA13" i="17"/>
  <c r="AC13" i="17" s="1"/>
  <c r="T13" i="17"/>
  <c r="AD13" i="17"/>
  <c r="BR33" i="18"/>
  <c r="BR31" i="18"/>
  <c r="AC31" i="18" s="1"/>
  <c r="BR23" i="18"/>
  <c r="AC23" i="18" s="1"/>
  <c r="AD10" i="18"/>
  <c r="T10" i="18" s="1"/>
  <c r="AC40" i="19"/>
  <c r="BR23" i="19"/>
  <c r="BR19" i="19"/>
  <c r="BR18" i="19"/>
  <c r="AC18" i="19" s="1"/>
  <c r="T38" i="20"/>
  <c r="AD38" i="20"/>
  <c r="BA40" i="20"/>
  <c r="AC40" i="20" s="1"/>
  <c r="AC32" i="20"/>
  <c r="T25" i="20"/>
  <c r="AD25" i="20"/>
  <c r="BR24" i="20"/>
  <c r="BA17" i="20"/>
  <c r="AC17" i="20" s="1"/>
  <c r="BR23" i="20"/>
  <c r="AD29" i="20"/>
  <c r="T29" i="20" s="1"/>
  <c r="T26" i="19"/>
  <c r="AD26" i="19"/>
  <c r="AD32" i="18"/>
  <c r="T32" i="18" s="1"/>
  <c r="AD19" i="11"/>
  <c r="T19" i="11" s="1"/>
  <c r="AD24" i="10"/>
  <c r="T24" i="10" s="1"/>
  <c r="AD27" i="12"/>
  <c r="T27" i="12" s="1"/>
  <c r="AD34" i="12"/>
  <c r="T34" i="12" s="1"/>
  <c r="V40" i="19"/>
  <c r="AC37" i="20"/>
  <c r="AC10" i="20"/>
  <c r="AC13" i="20"/>
  <c r="AC20" i="20"/>
  <c r="AC18" i="20"/>
  <c r="T15" i="20"/>
  <c r="T32" i="20"/>
  <c r="BA27" i="20"/>
  <c r="AC27" i="20" s="1"/>
  <c r="AC24" i="20"/>
  <c r="AC28" i="20"/>
  <c r="AC23" i="20"/>
  <c r="AC34" i="20"/>
  <c r="T23" i="20"/>
  <c r="T22" i="20"/>
  <c r="AC29" i="20"/>
  <c r="T11" i="20"/>
  <c r="AC11" i="20"/>
  <c r="AC35" i="19"/>
  <c r="AC11" i="19"/>
  <c r="AC22" i="19"/>
  <c r="AC36" i="19"/>
  <c r="BA27" i="19"/>
  <c r="AC27" i="19" s="1"/>
  <c r="AC17" i="19"/>
  <c r="AC10" i="19"/>
  <c r="X40" i="19"/>
  <c r="AC32" i="19"/>
  <c r="T22" i="19"/>
  <c r="AC23" i="19"/>
  <c r="BR21" i="19"/>
  <c r="AC21" i="19" s="1"/>
  <c r="AC19" i="19"/>
  <c r="T34" i="19"/>
  <c r="T20" i="19"/>
  <c r="AC13" i="19"/>
  <c r="AC39" i="18"/>
  <c r="AC36" i="18"/>
  <c r="AC30" i="18"/>
  <c r="AC25" i="18"/>
  <c r="AC10" i="18"/>
  <c r="AC19" i="18"/>
  <c r="T40" i="18"/>
  <c r="AC27" i="18"/>
  <c r="AC12" i="18"/>
  <c r="AC22" i="18"/>
  <c r="AC17" i="18"/>
  <c r="AC13" i="18"/>
  <c r="AC27" i="17"/>
  <c r="AC10" i="17"/>
  <c r="AC24" i="17"/>
  <c r="AC12" i="17"/>
  <c r="AC15" i="17"/>
  <c r="AC14" i="17"/>
  <c r="AC38" i="17"/>
  <c r="AC22" i="17"/>
  <c r="AC18" i="17"/>
  <c r="X40" i="17"/>
  <c r="V40" i="17"/>
  <c r="AC29" i="17"/>
  <c r="AC40" i="17"/>
  <c r="AC30" i="17"/>
  <c r="AC26" i="17"/>
  <c r="BA34" i="17"/>
  <c r="AC34" i="17" s="1"/>
  <c r="AC25" i="17"/>
  <c r="AC35" i="15"/>
  <c r="AC23" i="15"/>
  <c r="AC34" i="15"/>
  <c r="AC22" i="15"/>
  <c r="AC15" i="15"/>
  <c r="AC21" i="15"/>
  <c r="T37" i="15"/>
  <c r="T38" i="15"/>
  <c r="BA40" i="15"/>
  <c r="AC40" i="15" s="1"/>
  <c r="T30" i="15"/>
  <c r="AC20" i="15"/>
  <c r="BR18" i="15"/>
  <c r="AC18" i="15" s="1"/>
  <c r="BA31" i="15"/>
  <c r="AC31" i="15" s="1"/>
  <c r="T26" i="15"/>
  <c r="T40" i="15"/>
  <c r="AC27" i="15"/>
  <c r="BA29" i="15"/>
  <c r="AC29" i="15" s="1"/>
  <c r="AC23" i="12"/>
  <c r="AC20" i="12"/>
  <c r="AC29" i="12"/>
  <c r="AC17" i="12"/>
  <c r="AC40" i="12"/>
  <c r="AC19" i="12"/>
  <c r="AC33" i="12"/>
  <c r="AC37" i="12"/>
  <c r="BA21" i="12"/>
  <c r="AC21" i="12" s="1"/>
  <c r="AC35" i="12"/>
  <c r="AC24" i="12"/>
  <c r="AC12" i="12"/>
  <c r="AC14" i="12"/>
  <c r="AC10" i="12"/>
  <c r="AC24" i="11"/>
  <c r="AC22" i="11"/>
  <c r="BR35" i="11"/>
  <c r="AC10" i="11"/>
  <c r="AC40" i="11"/>
  <c r="AC27" i="11"/>
  <c r="AC17" i="11"/>
  <c r="BR16" i="11"/>
  <c r="AC16" i="11" s="1"/>
  <c r="AC12" i="11"/>
  <c r="AC11" i="11"/>
  <c r="AC25" i="11"/>
  <c r="AC23" i="11"/>
  <c r="AC34" i="11"/>
  <c r="AC20" i="10"/>
  <c r="AC14" i="10"/>
  <c r="AC11" i="10"/>
  <c r="AC40" i="10"/>
  <c r="AC15" i="10"/>
  <c r="BR32" i="10"/>
  <c r="AC21" i="10"/>
  <c r="BR25" i="10"/>
  <c r="AC25" i="10" s="1"/>
  <c r="AC32" i="10"/>
  <c r="BR22" i="10"/>
  <c r="AC22" i="10" s="1"/>
  <c r="AC10" i="9"/>
  <c r="AC29" i="9"/>
  <c r="AC40" i="9"/>
  <c r="AC35" i="9"/>
  <c r="AC31" i="9"/>
  <c r="AC23" i="9"/>
  <c r="AC14" i="9"/>
  <c r="AC12" i="9"/>
  <c r="AC32" i="9"/>
  <c r="AC36" i="9"/>
  <c r="AC18" i="9"/>
  <c r="AC37" i="9"/>
  <c r="AC38" i="9"/>
  <c r="AC21" i="9"/>
  <c r="AC16" i="9"/>
  <c r="AC17" i="9"/>
  <c r="AC24" i="9"/>
  <c r="AC33" i="9"/>
  <c r="BR25" i="9"/>
  <c r="AC25" i="9" s="1"/>
  <c r="AC13" i="9"/>
  <c r="BR11" i="9"/>
  <c r="AC11" i="9" s="1"/>
  <c r="AC15" i="9"/>
  <c r="AC36" i="11" l="1"/>
  <c r="AC35" i="11"/>
  <c r="AI40" i="9"/>
  <c r="V40" i="9" l="1"/>
  <c r="X40" i="9"/>
  <c r="AK10" i="6" l="1"/>
  <c r="AJ10" i="6" s="1"/>
  <c r="AK10" i="8"/>
  <c r="T45" i="8"/>
  <c r="BO40" i="8"/>
  <c r="BS40" i="8" s="1"/>
  <c r="BL40" i="8"/>
  <c r="BP40" i="8" s="1"/>
  <c r="BI40" i="8"/>
  <c r="BK40" i="8" s="1"/>
  <c r="BF40" i="8"/>
  <c r="BH40" i="8" s="1"/>
  <c r="BE40" i="8"/>
  <c r="BD40" i="8"/>
  <c r="BG40" i="8" s="1"/>
  <c r="BJ40" i="8" s="1"/>
  <c r="BM40" i="8" s="1"/>
  <c r="BC40" i="8"/>
  <c r="AX40" i="8"/>
  <c r="BB40" i="8" s="1"/>
  <c r="AD40" i="8" s="1"/>
  <c r="T40" i="8" s="1"/>
  <c r="AU40" i="8"/>
  <c r="AT40" i="8"/>
  <c r="AR40" i="8"/>
  <c r="AP40" i="8"/>
  <c r="AS40" i="8" s="1"/>
  <c r="AV40" i="8" s="1"/>
  <c r="AO40" i="8"/>
  <c r="AQ40" i="8" s="1"/>
  <c r="AM40" i="8"/>
  <c r="AL40" i="8"/>
  <c r="AN40" i="8" s="1"/>
  <c r="AK40" i="8"/>
  <c r="AJ40" i="8"/>
  <c r="AH40" i="8"/>
  <c r="AG40" i="8"/>
  <c r="AF40" i="8"/>
  <c r="AE40" i="8"/>
  <c r="Y40" i="8"/>
  <c r="BO39" i="8"/>
  <c r="BS39" i="8" s="1"/>
  <c r="BL39" i="8"/>
  <c r="BN39" i="8" s="1"/>
  <c r="BI39" i="8"/>
  <c r="BF39" i="8"/>
  <c r="BK39" i="8" s="1"/>
  <c r="BD39" i="8"/>
  <c r="BG39" i="8" s="1"/>
  <c r="BJ39" i="8" s="1"/>
  <c r="BM39" i="8" s="1"/>
  <c r="BC39" i="8"/>
  <c r="BE39" i="8" s="1"/>
  <c r="AX39" i="8"/>
  <c r="AZ39" i="8" s="1"/>
  <c r="AU39" i="8"/>
  <c r="AW39" i="8" s="1"/>
  <c r="AR39" i="8"/>
  <c r="AO39" i="8"/>
  <c r="AM39" i="8"/>
  <c r="AP39" i="8" s="1"/>
  <c r="AS39" i="8" s="1"/>
  <c r="AV39" i="8" s="1"/>
  <c r="AL39" i="8"/>
  <c r="AK39" i="8"/>
  <c r="AJ39" i="8"/>
  <c r="AH39" i="8"/>
  <c r="AG39" i="8"/>
  <c r="AF39" i="8"/>
  <c r="AE39" i="8"/>
  <c r="Y39" i="8"/>
  <c r="BO38" i="8"/>
  <c r="BS38" i="8" s="1"/>
  <c r="BN38" i="8"/>
  <c r="BL38" i="8"/>
  <c r="BI38" i="8"/>
  <c r="BF38" i="8"/>
  <c r="BH38" i="8" s="1"/>
  <c r="BD38" i="8"/>
  <c r="BG38" i="8" s="1"/>
  <c r="BJ38" i="8" s="1"/>
  <c r="BM38" i="8" s="1"/>
  <c r="BC38" i="8"/>
  <c r="BE38" i="8" s="1"/>
  <c r="AX38" i="8"/>
  <c r="AU38" i="8"/>
  <c r="AT38" i="8"/>
  <c r="AR38" i="8"/>
  <c r="AP38" i="8"/>
  <c r="AS38" i="8" s="1"/>
  <c r="AV38" i="8" s="1"/>
  <c r="AO38" i="8"/>
  <c r="AM38" i="8"/>
  <c r="AL38" i="8"/>
  <c r="AN38" i="8" s="1"/>
  <c r="AK38" i="8"/>
  <c r="AJ38" i="8"/>
  <c r="AH38" i="8"/>
  <c r="AG38" i="8"/>
  <c r="AF38" i="8"/>
  <c r="AE38" i="8"/>
  <c r="Y38" i="8"/>
  <c r="BO37" i="8"/>
  <c r="BL37" i="8"/>
  <c r="BN37" i="8" s="1"/>
  <c r="BI37" i="8"/>
  <c r="BK37" i="8" s="1"/>
  <c r="BF37" i="8"/>
  <c r="BD37" i="8"/>
  <c r="BG37" i="8" s="1"/>
  <c r="BJ37" i="8" s="1"/>
  <c r="BM37" i="8" s="1"/>
  <c r="BC37" i="8"/>
  <c r="AZ37" i="8"/>
  <c r="AX37" i="8"/>
  <c r="BB37" i="8" s="1"/>
  <c r="AW37" i="8"/>
  <c r="AU37" i="8"/>
  <c r="AR37" i="8"/>
  <c r="AO37" i="8"/>
  <c r="AQ37" i="8" s="1"/>
  <c r="AN37" i="8"/>
  <c r="AM37" i="8"/>
  <c r="AP37" i="8" s="1"/>
  <c r="AS37" i="8" s="1"/>
  <c r="AV37" i="8" s="1"/>
  <c r="AL37" i="8"/>
  <c r="AK37" i="8"/>
  <c r="AJ37" i="8" s="1"/>
  <c r="AH37" i="8"/>
  <c r="AG37" i="8"/>
  <c r="AF37" i="8"/>
  <c r="AE37" i="8"/>
  <c r="Y37" i="8"/>
  <c r="BO36" i="8"/>
  <c r="BS36" i="8" s="1"/>
  <c r="BL36" i="8"/>
  <c r="BP36" i="8" s="1"/>
  <c r="BI36" i="8"/>
  <c r="BF36" i="8"/>
  <c r="BK36" i="8" s="1"/>
  <c r="BD36" i="8"/>
  <c r="BG36" i="8" s="1"/>
  <c r="BJ36" i="8" s="1"/>
  <c r="BM36" i="8" s="1"/>
  <c r="BC36" i="8"/>
  <c r="BE36" i="8" s="1"/>
  <c r="AX36" i="8"/>
  <c r="AY36" i="8" s="1"/>
  <c r="AU36" i="8"/>
  <c r="AR36" i="8"/>
  <c r="AT36" i="8" s="1"/>
  <c r="AP36" i="8"/>
  <c r="AS36" i="8" s="1"/>
  <c r="AV36" i="8" s="1"/>
  <c r="AO36" i="8"/>
  <c r="AM36" i="8"/>
  <c r="AL36" i="8"/>
  <c r="AK36" i="8"/>
  <c r="AJ36" i="8" s="1"/>
  <c r="AH36" i="8"/>
  <c r="AG36" i="8"/>
  <c r="AF36" i="8"/>
  <c r="AE36" i="8"/>
  <c r="Y36" i="8"/>
  <c r="BO35" i="8"/>
  <c r="BQ35" i="8" s="1"/>
  <c r="BL35" i="8"/>
  <c r="BI35" i="8"/>
  <c r="BN35" i="8" s="1"/>
  <c r="BG35" i="8"/>
  <c r="BJ35" i="8" s="1"/>
  <c r="BM35" i="8" s="1"/>
  <c r="BF35" i="8"/>
  <c r="BD35" i="8"/>
  <c r="BC35" i="8"/>
  <c r="BE35" i="8" s="1"/>
  <c r="AX35" i="8"/>
  <c r="BB35" i="8" s="1"/>
  <c r="AU35" i="8"/>
  <c r="AR35" i="8"/>
  <c r="AO35" i="8"/>
  <c r="AM35" i="8"/>
  <c r="AP35" i="8" s="1"/>
  <c r="AS35" i="8" s="1"/>
  <c r="AV35" i="8" s="1"/>
  <c r="AL35" i="8"/>
  <c r="AN35" i="8" s="1"/>
  <c r="AK35" i="8"/>
  <c r="AJ35" i="8" s="1"/>
  <c r="AH35" i="8"/>
  <c r="AG35" i="8"/>
  <c r="AF35" i="8"/>
  <c r="AE35" i="8"/>
  <c r="Y35" i="8"/>
  <c r="BQ34" i="8"/>
  <c r="BO34" i="8"/>
  <c r="BS34" i="8" s="1"/>
  <c r="BL34" i="8"/>
  <c r="BN34" i="8" s="1"/>
  <c r="BJ34" i="8"/>
  <c r="BM34" i="8" s="1"/>
  <c r="BI34" i="8"/>
  <c r="BF34" i="8"/>
  <c r="BE34" i="8"/>
  <c r="BD34" i="8"/>
  <c r="BG34" i="8" s="1"/>
  <c r="BC34" i="8"/>
  <c r="AX34" i="8"/>
  <c r="AU34" i="8"/>
  <c r="AR34" i="8"/>
  <c r="AO34" i="8"/>
  <c r="AM34" i="8"/>
  <c r="AP34" i="8" s="1"/>
  <c r="AS34" i="8" s="1"/>
  <c r="AV34" i="8" s="1"/>
  <c r="AL34" i="8"/>
  <c r="AN34" i="8" s="1"/>
  <c r="AK34" i="8"/>
  <c r="AJ34" i="8" s="1"/>
  <c r="AH34" i="8"/>
  <c r="AG34" i="8"/>
  <c r="AF34" i="8"/>
  <c r="AE34" i="8"/>
  <c r="Y34" i="8"/>
  <c r="BS33" i="8"/>
  <c r="BO33" i="8"/>
  <c r="BL33" i="8"/>
  <c r="BI33" i="8"/>
  <c r="BK33" i="8" s="1"/>
  <c r="BF33" i="8"/>
  <c r="BH33" i="8" s="1"/>
  <c r="BE33" i="8"/>
  <c r="BD33" i="8"/>
  <c r="BG33" i="8" s="1"/>
  <c r="BJ33" i="8" s="1"/>
  <c r="BM33" i="8" s="1"/>
  <c r="BC33" i="8"/>
  <c r="AX33" i="8"/>
  <c r="BB33" i="8" s="1"/>
  <c r="AD33" i="8" s="1"/>
  <c r="AU33" i="8"/>
  <c r="AS33" i="8"/>
  <c r="AV33" i="8" s="1"/>
  <c r="AR33" i="8"/>
  <c r="AQ33" i="8"/>
  <c r="AO33" i="8"/>
  <c r="AN33" i="8"/>
  <c r="AM33" i="8"/>
  <c r="AP33" i="8" s="1"/>
  <c r="AL33" i="8"/>
  <c r="AK33" i="8"/>
  <c r="AJ33" i="8" s="1"/>
  <c r="AH33" i="8"/>
  <c r="AG33" i="8"/>
  <c r="AF33" i="8"/>
  <c r="AE33" i="8"/>
  <c r="Y33" i="8"/>
  <c r="BO32" i="8"/>
  <c r="BL32" i="8"/>
  <c r="BJ32" i="8"/>
  <c r="BM32" i="8" s="1"/>
  <c r="BI32" i="8"/>
  <c r="BG32" i="8"/>
  <c r="BF32" i="8"/>
  <c r="BD32" i="8"/>
  <c r="BC32" i="8"/>
  <c r="BE32" i="8" s="1"/>
  <c r="AX32" i="8"/>
  <c r="BB32" i="8" s="1"/>
  <c r="AU32" i="8"/>
  <c r="AT32" i="8"/>
  <c r="AR32" i="8"/>
  <c r="AO32" i="8"/>
  <c r="AM32" i="8"/>
  <c r="AP32" i="8" s="1"/>
  <c r="AS32" i="8" s="1"/>
  <c r="AV32" i="8" s="1"/>
  <c r="AL32" i="8"/>
  <c r="AN32" i="8" s="1"/>
  <c r="AK32" i="8"/>
  <c r="AJ32" i="8"/>
  <c r="AH32" i="8"/>
  <c r="AG32" i="8"/>
  <c r="AF32" i="8"/>
  <c r="AE32" i="8"/>
  <c r="Y32" i="8"/>
  <c r="BO31" i="8"/>
  <c r="BL31" i="8"/>
  <c r="BI31" i="8"/>
  <c r="BK31" i="8" s="1"/>
  <c r="BF31" i="8"/>
  <c r="BE31" i="8"/>
  <c r="BD31" i="8"/>
  <c r="BG31" i="8" s="1"/>
  <c r="BJ31" i="8" s="1"/>
  <c r="BM31" i="8" s="1"/>
  <c r="BC31" i="8"/>
  <c r="AX31" i="8"/>
  <c r="BB31" i="8" s="1"/>
  <c r="AU31" i="8"/>
  <c r="AY31" i="8" s="1"/>
  <c r="AR31" i="8"/>
  <c r="AT31" i="8" s="1"/>
  <c r="AO31" i="8"/>
  <c r="AN31" i="8"/>
  <c r="AM31" i="8"/>
  <c r="AP31" i="8" s="1"/>
  <c r="AS31" i="8" s="1"/>
  <c r="AV31" i="8" s="1"/>
  <c r="AL31" i="8"/>
  <c r="AK31" i="8"/>
  <c r="AJ31" i="8"/>
  <c r="AH31" i="8"/>
  <c r="AG31" i="8"/>
  <c r="AF31" i="8"/>
  <c r="AE31" i="8"/>
  <c r="Y31" i="8"/>
  <c r="BO30" i="8"/>
  <c r="BQ30" i="8" s="1"/>
  <c r="BL30" i="8"/>
  <c r="BN30" i="8" s="1"/>
  <c r="BK30" i="8"/>
  <c r="BI30" i="8"/>
  <c r="BF30" i="8"/>
  <c r="BD30" i="8"/>
  <c r="BG30" i="8" s="1"/>
  <c r="BJ30" i="8" s="1"/>
  <c r="BM30" i="8" s="1"/>
  <c r="BC30" i="8"/>
  <c r="BE30" i="8" s="1"/>
  <c r="AX30" i="8"/>
  <c r="AU30" i="8"/>
  <c r="AR30" i="8"/>
  <c r="AO30" i="8"/>
  <c r="AQ30" i="8" s="1"/>
  <c r="AM30" i="8"/>
  <c r="AP30" i="8" s="1"/>
  <c r="AS30" i="8" s="1"/>
  <c r="AV30" i="8" s="1"/>
  <c r="AL30" i="8"/>
  <c r="AN30" i="8" s="1"/>
  <c r="AK30" i="8"/>
  <c r="AJ30" i="8" s="1"/>
  <c r="AH30" i="8"/>
  <c r="AG30" i="8"/>
  <c r="AF30" i="8"/>
  <c r="AE30" i="8"/>
  <c r="Y30" i="8"/>
  <c r="BO29" i="8"/>
  <c r="BS29" i="8" s="1"/>
  <c r="BL29" i="8"/>
  <c r="BI29" i="8"/>
  <c r="BN29" i="8" s="1"/>
  <c r="BF29" i="8"/>
  <c r="BD29" i="8"/>
  <c r="BG29" i="8" s="1"/>
  <c r="BJ29" i="8" s="1"/>
  <c r="BM29" i="8" s="1"/>
  <c r="BC29" i="8"/>
  <c r="BE29" i="8" s="1"/>
  <c r="BB29" i="8"/>
  <c r="AX29" i="8"/>
  <c r="AZ29" i="8" s="1"/>
  <c r="AU29" i="8"/>
  <c r="AW29" i="8" s="1"/>
  <c r="AR29" i="8"/>
  <c r="AT29" i="8" s="1"/>
  <c r="AO29" i="8"/>
  <c r="AM29" i="8"/>
  <c r="AP29" i="8" s="1"/>
  <c r="AS29" i="8" s="1"/>
  <c r="AV29" i="8" s="1"/>
  <c r="AL29" i="8"/>
  <c r="AN29" i="8" s="1"/>
  <c r="AK29" i="8"/>
  <c r="AJ29" i="8" s="1"/>
  <c r="AH29" i="8"/>
  <c r="AG29" i="8"/>
  <c r="AF29" i="8"/>
  <c r="AE29" i="8"/>
  <c r="Y29" i="8"/>
  <c r="BQ28" i="8"/>
  <c r="BO28" i="8"/>
  <c r="BS28" i="8" s="1"/>
  <c r="BL28" i="8"/>
  <c r="BP28" i="8" s="1"/>
  <c r="BI28" i="8"/>
  <c r="BF28" i="8"/>
  <c r="BE28" i="8"/>
  <c r="BD28" i="8"/>
  <c r="BG28" i="8" s="1"/>
  <c r="BJ28" i="8" s="1"/>
  <c r="BM28" i="8" s="1"/>
  <c r="BC28" i="8"/>
  <c r="AX28" i="8"/>
  <c r="BB28" i="8" s="1"/>
  <c r="AW28" i="8"/>
  <c r="AU28" i="8"/>
  <c r="AR28" i="8"/>
  <c r="AP28" i="8"/>
  <c r="AS28" i="8" s="1"/>
  <c r="AV28" i="8" s="1"/>
  <c r="AO28" i="8"/>
  <c r="AM28" i="8"/>
  <c r="AL28" i="8"/>
  <c r="AN28" i="8" s="1"/>
  <c r="AK28" i="8"/>
  <c r="AJ28" i="8" s="1"/>
  <c r="AH28" i="8"/>
  <c r="AG28" i="8"/>
  <c r="AF28" i="8"/>
  <c r="AE28" i="8"/>
  <c r="Y28" i="8"/>
  <c r="BQ27" i="8"/>
  <c r="BO27" i="8"/>
  <c r="BS27" i="8" s="1"/>
  <c r="BL27" i="8"/>
  <c r="BN27" i="8" s="1"/>
  <c r="BI27" i="8"/>
  <c r="BF27" i="8"/>
  <c r="BH27" i="8" s="1"/>
  <c r="BE27" i="8"/>
  <c r="BD27" i="8"/>
  <c r="BG27" i="8" s="1"/>
  <c r="BJ27" i="8" s="1"/>
  <c r="BM27" i="8" s="1"/>
  <c r="BC27" i="8"/>
  <c r="AX27" i="8"/>
  <c r="BB27" i="8" s="1"/>
  <c r="AD27" i="8" s="1"/>
  <c r="AU27" i="8"/>
  <c r="AY27" i="8" s="1"/>
  <c r="AR27" i="8"/>
  <c r="AO27" i="8"/>
  <c r="AM27" i="8"/>
  <c r="AP27" i="8" s="1"/>
  <c r="AS27" i="8" s="1"/>
  <c r="AV27" i="8" s="1"/>
  <c r="AL27" i="8"/>
  <c r="AN27" i="8" s="1"/>
  <c r="AK27" i="8"/>
  <c r="AJ27" i="8" s="1"/>
  <c r="AH27" i="8"/>
  <c r="AG27" i="8"/>
  <c r="AF27" i="8"/>
  <c r="AE27" i="8"/>
  <c r="Y27" i="8"/>
  <c r="BO26" i="8"/>
  <c r="BL26" i="8"/>
  <c r="BN26" i="8" s="1"/>
  <c r="BI26" i="8"/>
  <c r="BK26" i="8" s="1"/>
  <c r="BG26" i="8"/>
  <c r="BJ26" i="8" s="1"/>
  <c r="BM26" i="8" s="1"/>
  <c r="BF26" i="8"/>
  <c r="BD26" i="8"/>
  <c r="BC26" i="8"/>
  <c r="BE26" i="8" s="1"/>
  <c r="AX26" i="8"/>
  <c r="BB26" i="8" s="1"/>
  <c r="AU26" i="8"/>
  <c r="AR26" i="8"/>
  <c r="AT26" i="8" s="1"/>
  <c r="AQ26" i="8"/>
  <c r="AO26" i="8"/>
  <c r="AM26" i="8"/>
  <c r="AP26" i="8" s="1"/>
  <c r="AS26" i="8" s="1"/>
  <c r="AV26" i="8" s="1"/>
  <c r="AL26" i="8"/>
  <c r="AN26" i="8" s="1"/>
  <c r="AK26" i="8"/>
  <c r="AJ26" i="8"/>
  <c r="AH26" i="8"/>
  <c r="AG26" i="8"/>
  <c r="AF26" i="8"/>
  <c r="AE26" i="8"/>
  <c r="Y26" i="8"/>
  <c r="BO25" i="8"/>
  <c r="BL25" i="8"/>
  <c r="BN25" i="8" s="1"/>
  <c r="BI25" i="8"/>
  <c r="BF25" i="8"/>
  <c r="BE25" i="8"/>
  <c r="BD25" i="8"/>
  <c r="BG25" i="8" s="1"/>
  <c r="BJ25" i="8" s="1"/>
  <c r="BM25" i="8" s="1"/>
  <c r="BC25" i="8"/>
  <c r="AX25" i="8"/>
  <c r="AZ25" i="8" s="1"/>
  <c r="AU25" i="8"/>
  <c r="AY25" i="8" s="1"/>
  <c r="AR25" i="8"/>
  <c r="AO25" i="8"/>
  <c r="AT25" i="8" s="1"/>
  <c r="AM25" i="8"/>
  <c r="AP25" i="8" s="1"/>
  <c r="AS25" i="8" s="1"/>
  <c r="AV25" i="8" s="1"/>
  <c r="AL25" i="8"/>
  <c r="AN25" i="8" s="1"/>
  <c r="AK25" i="8"/>
  <c r="AJ25" i="8" s="1"/>
  <c r="AH25" i="8"/>
  <c r="AG25" i="8"/>
  <c r="AF25" i="8"/>
  <c r="AE25" i="8"/>
  <c r="Y25" i="8"/>
  <c r="BO24" i="8"/>
  <c r="BS24" i="8" s="1"/>
  <c r="BM24" i="8"/>
  <c r="BL24" i="8"/>
  <c r="BI24" i="8"/>
  <c r="BF24" i="8"/>
  <c r="BD24" i="8"/>
  <c r="BG24" i="8" s="1"/>
  <c r="BJ24" i="8" s="1"/>
  <c r="BC24" i="8"/>
  <c r="AX24" i="8"/>
  <c r="BB24" i="8" s="1"/>
  <c r="AU24" i="8"/>
  <c r="AW24" i="8" s="1"/>
  <c r="AR24" i="8"/>
  <c r="AO24" i="8"/>
  <c r="AQ24" i="8" s="1"/>
  <c r="AN24" i="8"/>
  <c r="AM24" i="8"/>
  <c r="AP24" i="8" s="1"/>
  <c r="AS24" i="8" s="1"/>
  <c r="AV24" i="8" s="1"/>
  <c r="AL24" i="8"/>
  <c r="AK24" i="8"/>
  <c r="AJ24" i="8"/>
  <c r="AH24" i="8"/>
  <c r="AG24" i="8"/>
  <c r="AF24" i="8"/>
  <c r="AE24" i="8"/>
  <c r="Y24" i="8"/>
  <c r="BO23" i="8"/>
  <c r="BM23" i="8"/>
  <c r="BL23" i="8"/>
  <c r="BI23" i="8"/>
  <c r="BF23" i="8"/>
  <c r="BH23" i="8" s="1"/>
  <c r="BE23" i="8"/>
  <c r="BD23" i="8"/>
  <c r="BG23" i="8" s="1"/>
  <c r="BJ23" i="8" s="1"/>
  <c r="BC23" i="8"/>
  <c r="AX23" i="8"/>
  <c r="BB23" i="8" s="1"/>
  <c r="AU23" i="8"/>
  <c r="AS23" i="8"/>
  <c r="AV23" i="8" s="1"/>
  <c r="AR23" i="8"/>
  <c r="AO23" i="8"/>
  <c r="AM23" i="8"/>
  <c r="AP23" i="8" s="1"/>
  <c r="AL23" i="8"/>
  <c r="AN23" i="8" s="1"/>
  <c r="AK23" i="8"/>
  <c r="AJ23" i="8" s="1"/>
  <c r="AH23" i="8"/>
  <c r="AG23" i="8"/>
  <c r="AF23" i="8"/>
  <c r="AE23" i="8"/>
  <c r="Y23" i="8"/>
  <c r="BO22" i="8"/>
  <c r="BP22" i="8" s="1"/>
  <c r="BN22" i="8"/>
  <c r="BL22" i="8"/>
  <c r="BI22" i="8"/>
  <c r="BG22" i="8"/>
  <c r="BJ22" i="8" s="1"/>
  <c r="BM22" i="8" s="1"/>
  <c r="BF22" i="8"/>
  <c r="BH22" i="8" s="1"/>
  <c r="BD22" i="8"/>
  <c r="BC22" i="8"/>
  <c r="BE22" i="8" s="1"/>
  <c r="AX22" i="8"/>
  <c r="BB22" i="8" s="1"/>
  <c r="AU22" i="8"/>
  <c r="AR22" i="8"/>
  <c r="AT22" i="8" s="1"/>
  <c r="AP22" i="8"/>
  <c r="AS22" i="8" s="1"/>
  <c r="AV22" i="8" s="1"/>
  <c r="AO22" i="8"/>
  <c r="AM22" i="8"/>
  <c r="AL22" i="8"/>
  <c r="AN22" i="8" s="1"/>
  <c r="AK22" i="8"/>
  <c r="AJ22" i="8" s="1"/>
  <c r="AH22" i="8"/>
  <c r="AG22" i="8"/>
  <c r="AF22" i="8"/>
  <c r="AE22" i="8"/>
  <c r="Y22" i="8"/>
  <c r="BS21" i="8"/>
  <c r="BQ21" i="8"/>
  <c r="BO21" i="8"/>
  <c r="BL21" i="8"/>
  <c r="BI21" i="8"/>
  <c r="BF21" i="8"/>
  <c r="BE21" i="8"/>
  <c r="BD21" i="8"/>
  <c r="BG21" i="8" s="1"/>
  <c r="BJ21" i="8" s="1"/>
  <c r="BM21" i="8" s="1"/>
  <c r="BC21" i="8"/>
  <c r="AX21" i="8"/>
  <c r="AZ21" i="8" s="1"/>
  <c r="AU21" i="8"/>
  <c r="AR21" i="8"/>
  <c r="AP21" i="8"/>
  <c r="AS21" i="8" s="1"/>
  <c r="AV21" i="8" s="1"/>
  <c r="AO21" i="8"/>
  <c r="AT21" i="8" s="1"/>
  <c r="AM21" i="8"/>
  <c r="AL21" i="8"/>
  <c r="AN21" i="8" s="1"/>
  <c r="AK21" i="8"/>
  <c r="AJ21" i="8" s="1"/>
  <c r="AH21" i="8"/>
  <c r="AG21" i="8"/>
  <c r="AF21" i="8"/>
  <c r="AE21" i="8"/>
  <c r="Y21" i="8"/>
  <c r="BQ20" i="8"/>
  <c r="BO20" i="8"/>
  <c r="BS20" i="8" s="1"/>
  <c r="BL20" i="8"/>
  <c r="BP20" i="8" s="1"/>
  <c r="BI20" i="8"/>
  <c r="BK20" i="8" s="1"/>
  <c r="BF20" i="8"/>
  <c r="BD20" i="8"/>
  <c r="BG20" i="8" s="1"/>
  <c r="BJ20" i="8" s="1"/>
  <c r="BM20" i="8" s="1"/>
  <c r="BC20" i="8"/>
  <c r="BE20" i="8" s="1"/>
  <c r="AX20" i="8"/>
  <c r="AU20" i="8"/>
  <c r="AW20" i="8" s="1"/>
  <c r="AR20" i="8"/>
  <c r="AO20" i="8"/>
  <c r="AQ20" i="8" s="1"/>
  <c r="AM20" i="8"/>
  <c r="AP20" i="8" s="1"/>
  <c r="AS20" i="8" s="1"/>
  <c r="AV20" i="8" s="1"/>
  <c r="AL20" i="8"/>
  <c r="AN20" i="8" s="1"/>
  <c r="AK20" i="8"/>
  <c r="AJ20" i="8" s="1"/>
  <c r="AH20" i="8"/>
  <c r="AG20" i="8"/>
  <c r="AF20" i="8"/>
  <c r="AE20" i="8"/>
  <c r="Y20" i="8"/>
  <c r="BQ19" i="8"/>
  <c r="BO19" i="8"/>
  <c r="BS19" i="8" s="1"/>
  <c r="BL19" i="8"/>
  <c r="BP19" i="8" s="1"/>
  <c r="BI19" i="8"/>
  <c r="BK19" i="8" s="1"/>
  <c r="BH19" i="8"/>
  <c r="BF19" i="8"/>
  <c r="BE19" i="8"/>
  <c r="BD19" i="8"/>
  <c r="BG19" i="8" s="1"/>
  <c r="BJ19" i="8" s="1"/>
  <c r="BM19" i="8" s="1"/>
  <c r="BC19" i="8"/>
  <c r="AX19" i="8"/>
  <c r="BB19" i="8" s="1"/>
  <c r="AU19" i="8"/>
  <c r="AY19" i="8" s="1"/>
  <c r="AR19" i="8"/>
  <c r="AT19" i="8" s="1"/>
  <c r="AO19" i="8"/>
  <c r="AN19" i="8"/>
  <c r="AM19" i="8"/>
  <c r="AP19" i="8" s="1"/>
  <c r="AS19" i="8" s="1"/>
  <c r="AV19" i="8" s="1"/>
  <c r="AL19" i="8"/>
  <c r="AK19" i="8"/>
  <c r="AJ19" i="8"/>
  <c r="AH19" i="8"/>
  <c r="AG19" i="8"/>
  <c r="AF19" i="8"/>
  <c r="AE19" i="8"/>
  <c r="Y19" i="8"/>
  <c r="BO18" i="8"/>
  <c r="BQ18" i="8" s="1"/>
  <c r="BL18" i="8"/>
  <c r="BN18" i="8" s="1"/>
  <c r="BI18" i="8"/>
  <c r="BF18" i="8"/>
  <c r="BD18" i="8"/>
  <c r="BG18" i="8" s="1"/>
  <c r="BJ18" i="8" s="1"/>
  <c r="BM18" i="8" s="1"/>
  <c r="BC18" i="8"/>
  <c r="BE18" i="8" s="1"/>
  <c r="AX18" i="8"/>
  <c r="BB18" i="8" s="1"/>
  <c r="AU18" i="8"/>
  <c r="AW18" i="8" s="1"/>
  <c r="AR18" i="8"/>
  <c r="AP18" i="8"/>
  <c r="AS18" i="8" s="1"/>
  <c r="AV18" i="8" s="1"/>
  <c r="AO18" i="8"/>
  <c r="AT18" i="8" s="1"/>
  <c r="AM18" i="8"/>
  <c r="AL18" i="8"/>
  <c r="AN18" i="8" s="1"/>
  <c r="AK18" i="8"/>
  <c r="AJ18" i="8"/>
  <c r="AH18" i="8"/>
  <c r="AG18" i="8"/>
  <c r="AF18" i="8"/>
  <c r="AE18" i="8"/>
  <c r="Y18" i="8"/>
  <c r="BO17" i="8"/>
  <c r="BQ17" i="8" s="1"/>
  <c r="BL17" i="8"/>
  <c r="BI17" i="8"/>
  <c r="BF17" i="8"/>
  <c r="BD17" i="8"/>
  <c r="BG17" i="8" s="1"/>
  <c r="BJ17" i="8" s="1"/>
  <c r="BM17" i="8" s="1"/>
  <c r="BC17" i="8"/>
  <c r="BE17" i="8" s="1"/>
  <c r="AX17" i="8"/>
  <c r="AU17" i="8"/>
  <c r="AW17" i="8" s="1"/>
  <c r="AR17" i="8"/>
  <c r="AP17" i="8"/>
  <c r="AS17" i="8" s="1"/>
  <c r="AV17" i="8" s="1"/>
  <c r="AO17" i="8"/>
  <c r="AM17" i="8"/>
  <c r="AL17" i="8"/>
  <c r="AN17" i="8" s="1"/>
  <c r="AK17" i="8"/>
  <c r="AJ17" i="8" s="1"/>
  <c r="AH17" i="8"/>
  <c r="AG17" i="8"/>
  <c r="AF17" i="8"/>
  <c r="AE17" i="8"/>
  <c r="Y17" i="8"/>
  <c r="BO16" i="8"/>
  <c r="BS16" i="8" s="1"/>
  <c r="BL16" i="8"/>
  <c r="BP16" i="8" s="1"/>
  <c r="BI16" i="8"/>
  <c r="BK16" i="8" s="1"/>
  <c r="BH16" i="8"/>
  <c r="BF16" i="8"/>
  <c r="BE16" i="8"/>
  <c r="BD16" i="8"/>
  <c r="BG16" i="8" s="1"/>
  <c r="BJ16" i="8" s="1"/>
  <c r="BM16" i="8" s="1"/>
  <c r="BC16" i="8"/>
  <c r="AX16" i="8"/>
  <c r="AU16" i="8"/>
  <c r="AR16" i="8"/>
  <c r="AO16" i="8"/>
  <c r="AM16" i="8"/>
  <c r="AP16" i="8" s="1"/>
  <c r="AS16" i="8" s="1"/>
  <c r="AV16" i="8" s="1"/>
  <c r="AL16" i="8"/>
  <c r="AN16" i="8" s="1"/>
  <c r="AK16" i="8"/>
  <c r="AJ16" i="8" s="1"/>
  <c r="AH16" i="8"/>
  <c r="AG16" i="8"/>
  <c r="AF16" i="8"/>
  <c r="AE16" i="8"/>
  <c r="Y16" i="8"/>
  <c r="BQ15" i="8"/>
  <c r="BO15" i="8"/>
  <c r="BS15" i="8" s="1"/>
  <c r="BL15" i="8"/>
  <c r="BN15" i="8" s="1"/>
  <c r="BK15" i="8"/>
  <c r="BI15" i="8"/>
  <c r="BF15" i="8"/>
  <c r="BD15" i="8"/>
  <c r="BG15" i="8" s="1"/>
  <c r="BJ15" i="8" s="1"/>
  <c r="BM15" i="8" s="1"/>
  <c r="BC15" i="8"/>
  <c r="BE15" i="8" s="1"/>
  <c r="AX15" i="8"/>
  <c r="AU15" i="8"/>
  <c r="AR15" i="8"/>
  <c r="AT15" i="8" s="1"/>
  <c r="AO15" i="8"/>
  <c r="AM15" i="8"/>
  <c r="AP15" i="8" s="1"/>
  <c r="AS15" i="8" s="1"/>
  <c r="AV15" i="8" s="1"/>
  <c r="AL15" i="8"/>
  <c r="AK15" i="8"/>
  <c r="AJ15" i="8" s="1"/>
  <c r="AH15" i="8"/>
  <c r="AG15" i="8"/>
  <c r="AF15" i="8"/>
  <c r="AE15" i="8"/>
  <c r="Y15" i="8"/>
  <c r="BS14" i="8"/>
  <c r="BO14" i="8"/>
  <c r="BQ14" i="8" s="1"/>
  <c r="BL14" i="8"/>
  <c r="BI14" i="8"/>
  <c r="BK14" i="8" s="1"/>
  <c r="BF14" i="8"/>
  <c r="BD14" i="8"/>
  <c r="BG14" i="8" s="1"/>
  <c r="BJ14" i="8" s="1"/>
  <c r="BM14" i="8" s="1"/>
  <c r="BC14" i="8"/>
  <c r="BE14" i="8" s="1"/>
  <c r="AX14" i="8"/>
  <c r="AU14" i="8"/>
  <c r="AR14" i="8"/>
  <c r="AO14" i="8"/>
  <c r="AQ14" i="8" s="1"/>
  <c r="AM14" i="8"/>
  <c r="AP14" i="8" s="1"/>
  <c r="AS14" i="8" s="1"/>
  <c r="AV14" i="8" s="1"/>
  <c r="AL14" i="8"/>
  <c r="AN14" i="8" s="1"/>
  <c r="AK14" i="8"/>
  <c r="AJ14" i="8" s="1"/>
  <c r="AH14" i="8"/>
  <c r="AG14" i="8"/>
  <c r="AF14" i="8"/>
  <c r="AE14" i="8"/>
  <c r="Y14" i="8"/>
  <c r="BO13" i="8"/>
  <c r="BN13" i="8"/>
  <c r="BL13" i="8"/>
  <c r="BI13" i="8"/>
  <c r="BK13" i="8" s="1"/>
  <c r="BG13" i="8"/>
  <c r="BJ13" i="8" s="1"/>
  <c r="BM13" i="8" s="1"/>
  <c r="BF13" i="8"/>
  <c r="BD13" i="8"/>
  <c r="BC13" i="8"/>
  <c r="BE13" i="8" s="1"/>
  <c r="BB13" i="8"/>
  <c r="AX13" i="8"/>
  <c r="AZ13" i="8" s="1"/>
  <c r="AU13" i="8"/>
  <c r="AW13" i="8" s="1"/>
  <c r="AR13" i="8"/>
  <c r="AO13" i="8"/>
  <c r="AM13" i="8"/>
  <c r="AP13" i="8" s="1"/>
  <c r="AS13" i="8" s="1"/>
  <c r="AV13" i="8" s="1"/>
  <c r="AL13" i="8"/>
  <c r="AN13" i="8" s="1"/>
  <c r="AK13" i="8"/>
  <c r="AJ13" i="8" s="1"/>
  <c r="AH13" i="8"/>
  <c r="AG13" i="8"/>
  <c r="AF13" i="8"/>
  <c r="AE13" i="8"/>
  <c r="Y13" i="8"/>
  <c r="BO12" i="8"/>
  <c r="BS12" i="8" s="1"/>
  <c r="BL12" i="8"/>
  <c r="BP12" i="8" s="1"/>
  <c r="BI12" i="8"/>
  <c r="BF12" i="8"/>
  <c r="BE12" i="8"/>
  <c r="BD12" i="8"/>
  <c r="BG12" i="8" s="1"/>
  <c r="BJ12" i="8" s="1"/>
  <c r="BM12" i="8" s="1"/>
  <c r="BC12" i="8"/>
  <c r="AX12" i="8"/>
  <c r="AZ12" i="8" s="1"/>
  <c r="AU12" i="8"/>
  <c r="AW12" i="8" s="1"/>
  <c r="AR12" i="8"/>
  <c r="AP12" i="8"/>
  <c r="AS12" i="8" s="1"/>
  <c r="AV12" i="8" s="1"/>
  <c r="AO12" i="8"/>
  <c r="AM12" i="8"/>
  <c r="AL12" i="8"/>
  <c r="AN12" i="8" s="1"/>
  <c r="AK12" i="8"/>
  <c r="AJ12" i="8" s="1"/>
  <c r="AH12" i="8"/>
  <c r="AG12" i="8"/>
  <c r="AF12" i="8"/>
  <c r="AE12" i="8"/>
  <c r="Y12" i="8"/>
  <c r="BO11" i="8"/>
  <c r="BS11" i="8" s="1"/>
  <c r="BL11" i="8"/>
  <c r="BN11" i="8" s="1"/>
  <c r="BK11" i="8"/>
  <c r="BI11" i="8"/>
  <c r="BF11" i="8"/>
  <c r="BD11" i="8"/>
  <c r="BG11" i="8" s="1"/>
  <c r="BJ11" i="8" s="1"/>
  <c r="BM11" i="8" s="1"/>
  <c r="BC11" i="8"/>
  <c r="AX11" i="8"/>
  <c r="BB11" i="8" s="1"/>
  <c r="AU11" i="8"/>
  <c r="AW11" i="8" s="1"/>
  <c r="AR11" i="8"/>
  <c r="AT11" i="8" s="1"/>
  <c r="AO11" i="8"/>
  <c r="AQ11" i="8" s="1"/>
  <c r="AN11" i="8"/>
  <c r="AM11" i="8"/>
  <c r="AP11" i="8" s="1"/>
  <c r="AS11" i="8" s="1"/>
  <c r="AV11" i="8" s="1"/>
  <c r="AL11" i="8"/>
  <c r="AK11" i="8"/>
  <c r="AJ11" i="8"/>
  <c r="AH11" i="8"/>
  <c r="AG11" i="8"/>
  <c r="AF11" i="8"/>
  <c r="AE11" i="8"/>
  <c r="Y11" i="8"/>
  <c r="BO10" i="8"/>
  <c r="BQ10" i="8" s="1"/>
  <c r="BL10" i="8"/>
  <c r="BN10" i="8" s="1"/>
  <c r="BJ10" i="8"/>
  <c r="BM10" i="8" s="1"/>
  <c r="BI10" i="8"/>
  <c r="BG10" i="8"/>
  <c r="BF10" i="8"/>
  <c r="BD10" i="8"/>
  <c r="BC10" i="8"/>
  <c r="BE10" i="8" s="1"/>
  <c r="AX10" i="8"/>
  <c r="BB10" i="8" s="1"/>
  <c r="AU10" i="8"/>
  <c r="AW10" i="8" s="1"/>
  <c r="AR10" i="8"/>
  <c r="AT10" i="8" s="1"/>
  <c r="AP10" i="8"/>
  <c r="AS10" i="8" s="1"/>
  <c r="AV10" i="8" s="1"/>
  <c r="AO10" i="8"/>
  <c r="AM10" i="8"/>
  <c r="AL10" i="8"/>
  <c r="AJ10" i="8"/>
  <c r="AH10" i="8"/>
  <c r="AG10" i="8"/>
  <c r="AF10" i="8"/>
  <c r="AE10" i="8"/>
  <c r="Y10" i="8"/>
  <c r="D1" i="8"/>
  <c r="D4" i="6"/>
  <c r="D4" i="8" s="1"/>
  <c r="D4" i="9" s="1"/>
  <c r="D4" i="10" s="1"/>
  <c r="D4" i="11" s="1"/>
  <c r="D4" i="12" s="1"/>
  <c r="D4" i="15" s="1"/>
  <c r="D4" i="17" s="1"/>
  <c r="D4" i="18" s="1"/>
  <c r="D4" i="19" s="1"/>
  <c r="D4" i="20" s="1"/>
  <c r="D3" i="6"/>
  <c r="D3" i="8" s="1"/>
  <c r="D3" i="9" s="1"/>
  <c r="D1" i="6"/>
  <c r="T45" i="6"/>
  <c r="BO40" i="6"/>
  <c r="BS40" i="6" s="1"/>
  <c r="BL40" i="6"/>
  <c r="BI40" i="6"/>
  <c r="BF40" i="6"/>
  <c r="BH40" i="6" s="1"/>
  <c r="BE40" i="6"/>
  <c r="BD40" i="6"/>
  <c r="BG40" i="6" s="1"/>
  <c r="BJ40" i="6" s="1"/>
  <c r="BM40" i="6" s="1"/>
  <c r="BC40" i="6"/>
  <c r="BB40" i="6"/>
  <c r="AD40" i="6" s="1"/>
  <c r="AX40" i="6"/>
  <c r="AU40" i="6"/>
  <c r="AR40" i="6"/>
  <c r="AP40" i="6"/>
  <c r="AS40" i="6" s="1"/>
  <c r="AV40" i="6" s="1"/>
  <c r="AO40" i="6"/>
  <c r="AM40" i="6"/>
  <c r="AL40" i="6"/>
  <c r="AN40" i="6" s="1"/>
  <c r="AK40" i="6"/>
  <c r="AJ40" i="6"/>
  <c r="AH40" i="6"/>
  <c r="AG40" i="6"/>
  <c r="AF40" i="6"/>
  <c r="AE40" i="6"/>
  <c r="Y40" i="6"/>
  <c r="BQ39" i="6"/>
  <c r="BO39" i="6"/>
  <c r="BL39" i="6"/>
  <c r="BI39" i="6"/>
  <c r="BK39" i="6" s="1"/>
  <c r="BG39" i="6"/>
  <c r="BJ39" i="6" s="1"/>
  <c r="BM39" i="6" s="1"/>
  <c r="BF39" i="6"/>
  <c r="BE39" i="6"/>
  <c r="BD39" i="6"/>
  <c r="BC39" i="6"/>
  <c r="BH39" i="6" s="1"/>
  <c r="AX39" i="6"/>
  <c r="AW39" i="6"/>
  <c r="AU39" i="6"/>
  <c r="AR39" i="6"/>
  <c r="AO39" i="6"/>
  <c r="AM39" i="6"/>
  <c r="AP39" i="6" s="1"/>
  <c r="AS39" i="6" s="1"/>
  <c r="AV39" i="6" s="1"/>
  <c r="AL39" i="6"/>
  <c r="AN39" i="6" s="1"/>
  <c r="AK39" i="6"/>
  <c r="AJ39" i="6" s="1"/>
  <c r="AH39" i="6"/>
  <c r="AG39" i="6"/>
  <c r="AF39" i="6"/>
  <c r="AE39" i="6"/>
  <c r="Y39" i="6"/>
  <c r="BO37" i="6"/>
  <c r="BS37" i="6" s="1"/>
  <c r="BL37" i="6"/>
  <c r="BK37" i="6"/>
  <c r="BI37" i="6"/>
  <c r="BG37" i="6"/>
  <c r="BJ37" i="6" s="1"/>
  <c r="BM37" i="6" s="1"/>
  <c r="BF37" i="6"/>
  <c r="BD37" i="6"/>
  <c r="BC37" i="6"/>
  <c r="BE37" i="6" s="1"/>
  <c r="AX37" i="6"/>
  <c r="AU37" i="6"/>
  <c r="AW37" i="6" s="1"/>
  <c r="AR37" i="6"/>
  <c r="AQ37" i="6"/>
  <c r="AO37" i="6"/>
  <c r="AT37" i="6" s="1"/>
  <c r="AM37" i="6"/>
  <c r="AP37" i="6" s="1"/>
  <c r="AS37" i="6" s="1"/>
  <c r="AV37" i="6" s="1"/>
  <c r="AL37" i="6"/>
  <c r="AN37" i="6" s="1"/>
  <c r="AK37" i="6"/>
  <c r="AJ37" i="6" s="1"/>
  <c r="AH37" i="6"/>
  <c r="AG37" i="6"/>
  <c r="AF37" i="6"/>
  <c r="AE37" i="6"/>
  <c r="Y37" i="6"/>
  <c r="BO36" i="6"/>
  <c r="BS36" i="6" s="1"/>
  <c r="BL36" i="6"/>
  <c r="BJ36" i="6"/>
  <c r="BM36" i="6" s="1"/>
  <c r="BI36" i="6"/>
  <c r="BF36" i="6"/>
  <c r="BH36" i="6" s="1"/>
  <c r="BE36" i="6"/>
  <c r="BD36" i="6"/>
  <c r="BG36" i="6" s="1"/>
  <c r="BC36" i="6"/>
  <c r="AX36" i="6"/>
  <c r="AU36" i="6"/>
  <c r="AR36" i="6"/>
  <c r="AO36" i="6"/>
  <c r="AM36" i="6"/>
  <c r="AP36" i="6" s="1"/>
  <c r="AS36" i="6" s="1"/>
  <c r="AV36" i="6" s="1"/>
  <c r="AL36" i="6"/>
  <c r="AN36" i="6" s="1"/>
  <c r="AK36" i="6"/>
  <c r="AJ36" i="6" s="1"/>
  <c r="AH36" i="6"/>
  <c r="AG36" i="6"/>
  <c r="AF36" i="6"/>
  <c r="AE36" i="6"/>
  <c r="Y36" i="6"/>
  <c r="BO35" i="6"/>
  <c r="BL35" i="6"/>
  <c r="BI35" i="6"/>
  <c r="BG35" i="6"/>
  <c r="BJ35" i="6" s="1"/>
  <c r="BM35" i="6" s="1"/>
  <c r="BF35" i="6"/>
  <c r="BD35" i="6"/>
  <c r="BC35" i="6"/>
  <c r="AX35" i="6"/>
  <c r="AU35" i="6"/>
  <c r="AR35" i="6"/>
  <c r="AO35" i="6"/>
  <c r="AM35" i="6"/>
  <c r="AP35" i="6" s="1"/>
  <c r="AS35" i="6" s="1"/>
  <c r="AV35" i="6" s="1"/>
  <c r="AL35" i="6"/>
  <c r="AN35" i="6" s="1"/>
  <c r="AK35" i="6"/>
  <c r="AJ35" i="6" s="1"/>
  <c r="AH35" i="6"/>
  <c r="AG35" i="6"/>
  <c r="AF35" i="6"/>
  <c r="AE35" i="6"/>
  <c r="Y35" i="6"/>
  <c r="BO34" i="6"/>
  <c r="BL34" i="6"/>
  <c r="BN34" i="6" s="1"/>
  <c r="BI34" i="6"/>
  <c r="BF34" i="6"/>
  <c r="BD34" i="6"/>
  <c r="BG34" i="6" s="1"/>
  <c r="BJ34" i="6" s="1"/>
  <c r="BM34" i="6" s="1"/>
  <c r="BC34" i="6"/>
  <c r="BE34" i="6" s="1"/>
  <c r="AX34" i="6"/>
  <c r="BB34" i="6" s="1"/>
  <c r="AU34" i="6"/>
  <c r="AT34" i="6"/>
  <c r="AR34" i="6"/>
  <c r="AO34" i="6"/>
  <c r="AM34" i="6"/>
  <c r="AP34" i="6" s="1"/>
  <c r="AS34" i="6" s="1"/>
  <c r="AV34" i="6" s="1"/>
  <c r="AL34" i="6"/>
  <c r="AK34" i="6"/>
  <c r="AJ34" i="6"/>
  <c r="AH34" i="6"/>
  <c r="AG34" i="6"/>
  <c r="AF34" i="6"/>
  <c r="AE34" i="6"/>
  <c r="Y34" i="6"/>
  <c r="BO33" i="6"/>
  <c r="BL33" i="6"/>
  <c r="BI33" i="6"/>
  <c r="BG33" i="6"/>
  <c r="BJ33" i="6" s="1"/>
  <c r="BM33" i="6" s="1"/>
  <c r="BF33" i="6"/>
  <c r="BD33" i="6"/>
  <c r="BC33" i="6"/>
  <c r="BE33" i="6" s="1"/>
  <c r="AX33" i="6"/>
  <c r="AZ33" i="6" s="1"/>
  <c r="AU33" i="6"/>
  <c r="AW33" i="6" s="1"/>
  <c r="AT33" i="6"/>
  <c r="AR33" i="6"/>
  <c r="AP33" i="6"/>
  <c r="AS33" i="6" s="1"/>
  <c r="AV33" i="6" s="1"/>
  <c r="AO33" i="6"/>
  <c r="AQ33" i="6" s="1"/>
  <c r="AM33" i="6"/>
  <c r="AL33" i="6"/>
  <c r="AN33" i="6" s="1"/>
  <c r="AK33" i="6"/>
  <c r="AJ33" i="6" s="1"/>
  <c r="AH33" i="6"/>
  <c r="AG33" i="6"/>
  <c r="AF33" i="6"/>
  <c r="AE33" i="6"/>
  <c r="Y33" i="6"/>
  <c r="BO32" i="6"/>
  <c r="BS32" i="6" s="1"/>
  <c r="BL32" i="6"/>
  <c r="BP32" i="6" s="1"/>
  <c r="BJ32" i="6"/>
  <c r="BM32" i="6" s="1"/>
  <c r="BI32" i="6"/>
  <c r="BK32" i="6" s="1"/>
  <c r="BF32" i="6"/>
  <c r="BH32" i="6" s="1"/>
  <c r="BE32" i="6"/>
  <c r="BD32" i="6"/>
  <c r="BG32" i="6" s="1"/>
  <c r="BC32" i="6"/>
  <c r="AZ32" i="6"/>
  <c r="AX32" i="6"/>
  <c r="AY32" i="6" s="1"/>
  <c r="AV32" i="6"/>
  <c r="AU32" i="6"/>
  <c r="AR32" i="6"/>
  <c r="AP32" i="6"/>
  <c r="AS32" i="6" s="1"/>
  <c r="AO32" i="6"/>
  <c r="AM32" i="6"/>
  <c r="AL32" i="6"/>
  <c r="AN32" i="6" s="1"/>
  <c r="AK32" i="6"/>
  <c r="AJ32" i="6" s="1"/>
  <c r="AH32" i="6"/>
  <c r="AG32" i="6"/>
  <c r="AF32" i="6"/>
  <c r="AE32" i="6"/>
  <c r="Y32" i="6"/>
  <c r="BO31" i="6"/>
  <c r="BN31" i="6"/>
  <c r="BL31" i="6"/>
  <c r="BI31" i="6"/>
  <c r="BF31" i="6"/>
  <c r="BH31" i="6" s="1"/>
  <c r="BE31" i="6"/>
  <c r="BD31" i="6"/>
  <c r="BG31" i="6" s="1"/>
  <c r="BJ31" i="6" s="1"/>
  <c r="BM31" i="6" s="1"/>
  <c r="BC31" i="6"/>
  <c r="AX31" i="6"/>
  <c r="BB31" i="6" s="1"/>
  <c r="AW31" i="6"/>
  <c r="AU31" i="6"/>
  <c r="AT31" i="6"/>
  <c r="AR31" i="6"/>
  <c r="AO31" i="6"/>
  <c r="AM31" i="6"/>
  <c r="AP31" i="6" s="1"/>
  <c r="AS31" i="6" s="1"/>
  <c r="AV31" i="6" s="1"/>
  <c r="AL31" i="6"/>
  <c r="AN31" i="6" s="1"/>
  <c r="AK31" i="6"/>
  <c r="AJ31" i="6" s="1"/>
  <c r="AH31" i="6"/>
  <c r="AG31" i="6"/>
  <c r="AF31" i="6"/>
  <c r="AE31" i="6"/>
  <c r="Y31" i="6"/>
  <c r="BQ30" i="6"/>
  <c r="BO30" i="6"/>
  <c r="BS30" i="6" s="1"/>
  <c r="BL30" i="6"/>
  <c r="BI30" i="6"/>
  <c r="BK30" i="6" s="1"/>
  <c r="BF30" i="6"/>
  <c r="BH30" i="6" s="1"/>
  <c r="BE30" i="6"/>
  <c r="BD30" i="6"/>
  <c r="BG30" i="6" s="1"/>
  <c r="BJ30" i="6" s="1"/>
  <c r="BM30" i="6" s="1"/>
  <c r="BC30" i="6"/>
  <c r="AX30" i="6"/>
  <c r="BB30" i="6" s="1"/>
  <c r="AU30" i="6"/>
  <c r="AR30" i="6"/>
  <c r="AO30" i="6"/>
  <c r="AN30" i="6"/>
  <c r="AM30" i="6"/>
  <c r="AP30" i="6" s="1"/>
  <c r="AS30" i="6" s="1"/>
  <c r="AV30" i="6" s="1"/>
  <c r="AL30" i="6"/>
  <c r="AK30" i="6"/>
  <c r="AJ30" i="6"/>
  <c r="AH30" i="6"/>
  <c r="AG30" i="6"/>
  <c r="AF30" i="6"/>
  <c r="AE30" i="6"/>
  <c r="Y30" i="6"/>
  <c r="BO29" i="6"/>
  <c r="BL29" i="6"/>
  <c r="BI29" i="6"/>
  <c r="BK29" i="6" s="1"/>
  <c r="BF29" i="6"/>
  <c r="BD29" i="6"/>
  <c r="BG29" i="6" s="1"/>
  <c r="BJ29" i="6" s="1"/>
  <c r="BM29" i="6" s="1"/>
  <c r="BC29" i="6"/>
  <c r="BE29" i="6" s="1"/>
  <c r="AX29" i="6"/>
  <c r="BB29" i="6" s="1"/>
  <c r="AU29" i="6"/>
  <c r="AR29" i="6"/>
  <c r="AO29" i="6"/>
  <c r="AM29" i="6"/>
  <c r="AP29" i="6" s="1"/>
  <c r="AS29" i="6" s="1"/>
  <c r="AV29" i="6" s="1"/>
  <c r="AL29" i="6"/>
  <c r="AN29" i="6" s="1"/>
  <c r="AK29" i="6"/>
  <c r="AJ29" i="6" s="1"/>
  <c r="AH29" i="6"/>
  <c r="AG29" i="6"/>
  <c r="AF29" i="6"/>
  <c r="AE29" i="6"/>
  <c r="Y29" i="6"/>
  <c r="BO28" i="6"/>
  <c r="BS28" i="6" s="1"/>
  <c r="BN28" i="6"/>
  <c r="BL28" i="6"/>
  <c r="BI28" i="6"/>
  <c r="BG28" i="6"/>
  <c r="BJ28" i="6" s="1"/>
  <c r="BM28" i="6" s="1"/>
  <c r="BF28" i="6"/>
  <c r="BH28" i="6" s="1"/>
  <c r="BD28" i="6"/>
  <c r="BC28" i="6"/>
  <c r="BE28" i="6" s="1"/>
  <c r="BB28" i="6"/>
  <c r="AX28" i="6"/>
  <c r="AZ28" i="6" s="1"/>
  <c r="AU28" i="6"/>
  <c r="AR28" i="6"/>
  <c r="AT28" i="6" s="1"/>
  <c r="AO28" i="6"/>
  <c r="AM28" i="6"/>
  <c r="AP28" i="6" s="1"/>
  <c r="AS28" i="6" s="1"/>
  <c r="AV28" i="6" s="1"/>
  <c r="AL28" i="6"/>
  <c r="AN28" i="6" s="1"/>
  <c r="AK28" i="6"/>
  <c r="AJ28" i="6" s="1"/>
  <c r="AH28" i="6"/>
  <c r="AG28" i="6"/>
  <c r="AF28" i="6"/>
  <c r="AE28" i="6"/>
  <c r="Y28" i="6"/>
  <c r="BQ27" i="6"/>
  <c r="BO27" i="6"/>
  <c r="BS27" i="6" s="1"/>
  <c r="BN27" i="6"/>
  <c r="BL27" i="6"/>
  <c r="BP27" i="6" s="1"/>
  <c r="BI27" i="6"/>
  <c r="BK27" i="6" s="1"/>
  <c r="BF27" i="6"/>
  <c r="BE27" i="6"/>
  <c r="BD27" i="6"/>
  <c r="BG27" i="6" s="1"/>
  <c r="BJ27" i="6" s="1"/>
  <c r="BM27" i="6" s="1"/>
  <c r="BC27" i="6"/>
  <c r="AZ27" i="6"/>
  <c r="AX27" i="6"/>
  <c r="AY27" i="6" s="1"/>
  <c r="AU27" i="6"/>
  <c r="AR27" i="6"/>
  <c r="AP27" i="6"/>
  <c r="AS27" i="6" s="1"/>
  <c r="AV27" i="6" s="1"/>
  <c r="AO27" i="6"/>
  <c r="AM27" i="6"/>
  <c r="AL27" i="6"/>
  <c r="AN27" i="6" s="1"/>
  <c r="AK27" i="6"/>
  <c r="AJ27" i="6" s="1"/>
  <c r="AH27" i="6"/>
  <c r="AG27" i="6"/>
  <c r="AF27" i="6"/>
  <c r="AE27" i="6"/>
  <c r="Y27" i="6"/>
  <c r="BO26" i="6"/>
  <c r="BL26" i="6"/>
  <c r="BI26" i="6"/>
  <c r="BF26" i="6"/>
  <c r="BH26" i="6" s="1"/>
  <c r="BD26" i="6"/>
  <c r="BG26" i="6" s="1"/>
  <c r="BJ26" i="6" s="1"/>
  <c r="BM26" i="6" s="1"/>
  <c r="BC26" i="6"/>
  <c r="BE26" i="6" s="1"/>
  <c r="AX26" i="6"/>
  <c r="AU26" i="6"/>
  <c r="AR26" i="6"/>
  <c r="AO26" i="6"/>
  <c r="AM26" i="6"/>
  <c r="AP26" i="6" s="1"/>
  <c r="AS26" i="6" s="1"/>
  <c r="AV26" i="6" s="1"/>
  <c r="AL26" i="6"/>
  <c r="AN26" i="6" s="1"/>
  <c r="AK26" i="6"/>
  <c r="AJ26" i="6" s="1"/>
  <c r="AH26" i="6"/>
  <c r="AG26" i="6"/>
  <c r="AF26" i="6"/>
  <c r="AE26" i="6"/>
  <c r="Y26" i="6"/>
  <c r="BO25" i="6"/>
  <c r="BL25" i="6"/>
  <c r="BI25" i="6"/>
  <c r="BF25" i="6"/>
  <c r="BD25" i="6"/>
  <c r="BG25" i="6" s="1"/>
  <c r="BJ25" i="6" s="1"/>
  <c r="BM25" i="6" s="1"/>
  <c r="BC25" i="6"/>
  <c r="BE25" i="6" s="1"/>
  <c r="AX25" i="6"/>
  <c r="AU25" i="6"/>
  <c r="AR25" i="6"/>
  <c r="AT25" i="6" s="1"/>
  <c r="AO25" i="6"/>
  <c r="AM25" i="6"/>
  <c r="AP25" i="6" s="1"/>
  <c r="AS25" i="6" s="1"/>
  <c r="AV25" i="6" s="1"/>
  <c r="AL25" i="6"/>
  <c r="AK25" i="6"/>
  <c r="AJ25" i="6" s="1"/>
  <c r="AH25" i="6"/>
  <c r="AG25" i="6"/>
  <c r="AF25" i="6"/>
  <c r="AE25" i="6"/>
  <c r="Y25" i="6"/>
  <c r="BO24" i="6"/>
  <c r="BL24" i="6"/>
  <c r="BI24" i="6"/>
  <c r="BF24" i="6"/>
  <c r="BE24" i="6"/>
  <c r="BD24" i="6"/>
  <c r="BG24" i="6" s="1"/>
  <c r="BJ24" i="6" s="1"/>
  <c r="BM24" i="6" s="1"/>
  <c r="BC24" i="6"/>
  <c r="AX24" i="6"/>
  <c r="AU24" i="6"/>
  <c r="AW24" i="6" s="1"/>
  <c r="AR24" i="6"/>
  <c r="AO24" i="6"/>
  <c r="AM24" i="6"/>
  <c r="AP24" i="6" s="1"/>
  <c r="AS24" i="6" s="1"/>
  <c r="AV24" i="6" s="1"/>
  <c r="AL24" i="6"/>
  <c r="AN24" i="6" s="1"/>
  <c r="AK24" i="6"/>
  <c r="AJ24" i="6" s="1"/>
  <c r="AH24" i="6"/>
  <c r="AG24" i="6"/>
  <c r="AF24" i="6"/>
  <c r="AE24" i="6"/>
  <c r="Y24" i="6"/>
  <c r="BO23" i="6"/>
  <c r="BL23" i="6"/>
  <c r="BI23" i="6"/>
  <c r="BF23" i="6"/>
  <c r="BD23" i="6"/>
  <c r="BG23" i="6" s="1"/>
  <c r="BJ23" i="6" s="1"/>
  <c r="BM23" i="6" s="1"/>
  <c r="BC23" i="6"/>
  <c r="AX23" i="6"/>
  <c r="AU23" i="6"/>
  <c r="AR23" i="6"/>
  <c r="AO23" i="6"/>
  <c r="AM23" i="6"/>
  <c r="AP23" i="6" s="1"/>
  <c r="AS23" i="6" s="1"/>
  <c r="AV23" i="6" s="1"/>
  <c r="AL23" i="6"/>
  <c r="AN23" i="6" s="1"/>
  <c r="AK23" i="6"/>
  <c r="AJ23" i="6" s="1"/>
  <c r="AH23" i="6"/>
  <c r="AG23" i="6"/>
  <c r="AF23" i="6"/>
  <c r="AE23" i="6"/>
  <c r="Y23" i="6"/>
  <c r="BO22" i="6"/>
  <c r="BL22" i="6"/>
  <c r="BI22" i="6"/>
  <c r="BK22" i="6" s="1"/>
  <c r="BF22" i="6"/>
  <c r="BD22" i="6"/>
  <c r="BG22" i="6" s="1"/>
  <c r="BJ22" i="6" s="1"/>
  <c r="BM22" i="6" s="1"/>
  <c r="BC22" i="6"/>
  <c r="AX22" i="6"/>
  <c r="BB22" i="6" s="1"/>
  <c r="AU22" i="6"/>
  <c r="AR22" i="6"/>
  <c r="AO22" i="6"/>
  <c r="AM22" i="6"/>
  <c r="AP22" i="6" s="1"/>
  <c r="AS22" i="6" s="1"/>
  <c r="AV22" i="6" s="1"/>
  <c r="AL22" i="6"/>
  <c r="AN22" i="6" s="1"/>
  <c r="AK22" i="6"/>
  <c r="AJ22" i="6" s="1"/>
  <c r="AH22" i="6"/>
  <c r="AG22" i="6"/>
  <c r="AF22" i="6"/>
  <c r="AE22" i="6"/>
  <c r="Y22" i="6"/>
  <c r="BP21" i="6"/>
  <c r="BO21" i="6"/>
  <c r="BQ21" i="6" s="1"/>
  <c r="BL21" i="6"/>
  <c r="BI21" i="6"/>
  <c r="BN21" i="6" s="1"/>
  <c r="BF21" i="6"/>
  <c r="BD21" i="6"/>
  <c r="BG21" i="6" s="1"/>
  <c r="BJ21" i="6" s="1"/>
  <c r="BM21" i="6" s="1"/>
  <c r="BC21" i="6"/>
  <c r="BE21" i="6" s="1"/>
  <c r="AX21" i="6"/>
  <c r="AU21" i="6"/>
  <c r="AW21" i="6" s="1"/>
  <c r="AT21" i="6"/>
  <c r="AR21" i="6"/>
  <c r="AQ21" i="6"/>
  <c r="AO21" i="6"/>
  <c r="AM21" i="6"/>
  <c r="AP21" i="6" s="1"/>
  <c r="AS21" i="6" s="1"/>
  <c r="AV21" i="6" s="1"/>
  <c r="AL21" i="6"/>
  <c r="AN21" i="6" s="1"/>
  <c r="AK21" i="6"/>
  <c r="AJ21" i="6"/>
  <c r="AH21" i="6"/>
  <c r="AG21" i="6"/>
  <c r="AF21" i="6"/>
  <c r="AE21" i="6"/>
  <c r="Y21" i="6"/>
  <c r="BS20" i="6"/>
  <c r="BQ20" i="6"/>
  <c r="BO20" i="6"/>
  <c r="BP20" i="6" s="1"/>
  <c r="BL20" i="6"/>
  <c r="BN20" i="6" s="1"/>
  <c r="BI20" i="6"/>
  <c r="BF20" i="6"/>
  <c r="BE20" i="6"/>
  <c r="BD20" i="6"/>
  <c r="BG20" i="6" s="1"/>
  <c r="BJ20" i="6" s="1"/>
  <c r="BM20" i="6" s="1"/>
  <c r="BC20" i="6"/>
  <c r="AX20" i="6"/>
  <c r="AU20" i="6"/>
  <c r="AW20" i="6" s="1"/>
  <c r="AR20" i="6"/>
  <c r="AP20" i="6"/>
  <c r="AS20" i="6" s="1"/>
  <c r="AV20" i="6" s="1"/>
  <c r="AO20" i="6"/>
  <c r="AT20" i="6" s="1"/>
  <c r="AM20" i="6"/>
  <c r="AL20" i="6"/>
  <c r="AN20" i="6" s="1"/>
  <c r="AK20" i="6"/>
  <c r="AJ20" i="6" s="1"/>
  <c r="AH20" i="6"/>
  <c r="AG20" i="6"/>
  <c r="AF20" i="6"/>
  <c r="AE20" i="6"/>
  <c r="Y20" i="6"/>
  <c r="BO19" i="6"/>
  <c r="BL19" i="6"/>
  <c r="BI19" i="6"/>
  <c r="BF19" i="6"/>
  <c r="BD19" i="6"/>
  <c r="BG19" i="6" s="1"/>
  <c r="BJ19" i="6" s="1"/>
  <c r="BM19" i="6" s="1"/>
  <c r="BC19" i="6"/>
  <c r="BE19" i="6" s="1"/>
  <c r="AX19" i="6"/>
  <c r="AU19" i="6"/>
  <c r="AR19" i="6"/>
  <c r="AO19" i="6"/>
  <c r="AM19" i="6"/>
  <c r="AP19" i="6" s="1"/>
  <c r="AS19" i="6" s="1"/>
  <c r="AV19" i="6" s="1"/>
  <c r="AL19" i="6"/>
  <c r="AN19" i="6" s="1"/>
  <c r="AK19" i="6"/>
  <c r="AJ19" i="6" s="1"/>
  <c r="AH19" i="6"/>
  <c r="AG19" i="6"/>
  <c r="AF19" i="6"/>
  <c r="AE19" i="6"/>
  <c r="Y19" i="6"/>
  <c r="BO18" i="6"/>
  <c r="BL18" i="6"/>
  <c r="BI18" i="6"/>
  <c r="BF18" i="6"/>
  <c r="BD18" i="6"/>
  <c r="BG18" i="6" s="1"/>
  <c r="BJ18" i="6" s="1"/>
  <c r="BM18" i="6" s="1"/>
  <c r="BC18" i="6"/>
  <c r="AX18" i="6"/>
  <c r="BB18" i="6" s="1"/>
  <c r="AU18" i="6"/>
  <c r="AR18" i="6"/>
  <c r="AO18" i="6"/>
  <c r="AM18" i="6"/>
  <c r="AP18" i="6" s="1"/>
  <c r="AS18" i="6" s="1"/>
  <c r="AV18" i="6" s="1"/>
  <c r="AL18" i="6"/>
  <c r="AN18" i="6" s="1"/>
  <c r="AK18" i="6"/>
  <c r="AJ18" i="6" s="1"/>
  <c r="AH18" i="6"/>
  <c r="AG18" i="6"/>
  <c r="AF18" i="6"/>
  <c r="AE18" i="6"/>
  <c r="Y18" i="6"/>
  <c r="BO17" i="6"/>
  <c r="BL17" i="6"/>
  <c r="BN17" i="6" s="1"/>
  <c r="BI17" i="6"/>
  <c r="BF17" i="6"/>
  <c r="BH17" i="6" s="1"/>
  <c r="BE17" i="6"/>
  <c r="BD17" i="6"/>
  <c r="BG17" i="6" s="1"/>
  <c r="BJ17" i="6" s="1"/>
  <c r="BM17" i="6" s="1"/>
  <c r="BC17" i="6"/>
  <c r="AX17" i="6"/>
  <c r="AZ17" i="6" s="1"/>
  <c r="AU17" i="6"/>
  <c r="AR17" i="6"/>
  <c r="AT17" i="6" s="1"/>
  <c r="AO17" i="6"/>
  <c r="AM17" i="6"/>
  <c r="AP17" i="6" s="1"/>
  <c r="AS17" i="6" s="1"/>
  <c r="AV17" i="6" s="1"/>
  <c r="AL17" i="6"/>
  <c r="AN17" i="6" s="1"/>
  <c r="AK17" i="6"/>
  <c r="AJ17" i="6" s="1"/>
  <c r="AH17" i="6"/>
  <c r="AG17" i="6"/>
  <c r="AF17" i="6"/>
  <c r="AE17" i="6"/>
  <c r="Y17" i="6"/>
  <c r="BO16" i="6"/>
  <c r="BL16" i="6"/>
  <c r="BI16" i="6"/>
  <c r="BF16" i="6"/>
  <c r="BD16" i="6"/>
  <c r="BG16" i="6" s="1"/>
  <c r="BJ16" i="6" s="1"/>
  <c r="BM16" i="6" s="1"/>
  <c r="BC16" i="6"/>
  <c r="BE16" i="6" s="1"/>
  <c r="AX16" i="6"/>
  <c r="AU16" i="6"/>
  <c r="AR16" i="6"/>
  <c r="AO16" i="6"/>
  <c r="AM16" i="6"/>
  <c r="AP16" i="6" s="1"/>
  <c r="AS16" i="6" s="1"/>
  <c r="AV16" i="6" s="1"/>
  <c r="AL16" i="6"/>
  <c r="AN16" i="6" s="1"/>
  <c r="AK16" i="6"/>
  <c r="AJ16" i="6" s="1"/>
  <c r="AH16" i="6"/>
  <c r="AG16" i="6"/>
  <c r="AF16" i="6"/>
  <c r="AE16" i="6"/>
  <c r="Y16" i="6"/>
  <c r="BO15" i="6"/>
  <c r="BL15" i="6"/>
  <c r="BI15" i="6"/>
  <c r="BK15" i="6" s="1"/>
  <c r="BF15" i="6"/>
  <c r="BD15" i="6"/>
  <c r="BG15" i="6" s="1"/>
  <c r="BJ15" i="6" s="1"/>
  <c r="BM15" i="6" s="1"/>
  <c r="BC15" i="6"/>
  <c r="AX15" i="6"/>
  <c r="AU15" i="6"/>
  <c r="AR15" i="6"/>
  <c r="AO15" i="6"/>
  <c r="AM15" i="6"/>
  <c r="AP15" i="6" s="1"/>
  <c r="AS15" i="6" s="1"/>
  <c r="AV15" i="6" s="1"/>
  <c r="AL15" i="6"/>
  <c r="AK15" i="6"/>
  <c r="AJ15" i="6" s="1"/>
  <c r="AH15" i="6"/>
  <c r="AG15" i="6"/>
  <c r="AF15" i="6"/>
  <c r="AE15" i="6"/>
  <c r="Y15" i="6"/>
  <c r="BO14" i="6"/>
  <c r="BQ14" i="6" s="1"/>
  <c r="BN14" i="6"/>
  <c r="BL14" i="6"/>
  <c r="BK14" i="6"/>
  <c r="BI14" i="6"/>
  <c r="BF14" i="6"/>
  <c r="BD14" i="6"/>
  <c r="BG14" i="6" s="1"/>
  <c r="BJ14" i="6" s="1"/>
  <c r="BM14" i="6" s="1"/>
  <c r="BC14" i="6"/>
  <c r="BE14" i="6" s="1"/>
  <c r="BB14" i="6"/>
  <c r="AX14" i="6"/>
  <c r="AZ14" i="6" s="1"/>
  <c r="AU14" i="6"/>
  <c r="AW14" i="6" s="1"/>
  <c r="AR14" i="6"/>
  <c r="AO14" i="6"/>
  <c r="AT14" i="6" s="1"/>
  <c r="AM14" i="6"/>
  <c r="AP14" i="6" s="1"/>
  <c r="AS14" i="6" s="1"/>
  <c r="AV14" i="6" s="1"/>
  <c r="AL14" i="6"/>
  <c r="AN14" i="6" s="1"/>
  <c r="AK14" i="6"/>
  <c r="AJ14" i="6" s="1"/>
  <c r="AH14" i="6"/>
  <c r="AG14" i="6"/>
  <c r="AF14" i="6"/>
  <c r="AE14" i="6"/>
  <c r="Y14" i="6"/>
  <c r="BQ13" i="6"/>
  <c r="BO13" i="6"/>
  <c r="BP13" i="6" s="1"/>
  <c r="BL13" i="6"/>
  <c r="BJ13" i="6"/>
  <c r="BM13" i="6" s="1"/>
  <c r="BI13" i="6"/>
  <c r="BG13" i="6"/>
  <c r="BF13" i="6"/>
  <c r="BE13" i="6"/>
  <c r="BD13" i="6"/>
  <c r="BC13" i="6"/>
  <c r="AX13" i="6"/>
  <c r="AZ13" i="6" s="1"/>
  <c r="AU13" i="6"/>
  <c r="AY13" i="6" s="1"/>
  <c r="AT13" i="6"/>
  <c r="AR13" i="6"/>
  <c r="AO13" i="6"/>
  <c r="AM13" i="6"/>
  <c r="AP13" i="6" s="1"/>
  <c r="AS13" i="6" s="1"/>
  <c r="AV13" i="6" s="1"/>
  <c r="AL13" i="6"/>
  <c r="AN13" i="6" s="1"/>
  <c r="AK13" i="6"/>
  <c r="AJ13" i="6" s="1"/>
  <c r="AH13" i="6"/>
  <c r="AG13" i="6"/>
  <c r="AF13" i="6"/>
  <c r="AE13" i="6"/>
  <c r="Y13" i="6"/>
  <c r="BO12" i="6"/>
  <c r="BS12" i="6" s="1"/>
  <c r="BL12" i="6"/>
  <c r="BI12" i="6"/>
  <c r="BF12" i="6"/>
  <c r="BD12" i="6"/>
  <c r="BG12" i="6" s="1"/>
  <c r="BJ12" i="6" s="1"/>
  <c r="BM12" i="6" s="1"/>
  <c r="BC12" i="6"/>
  <c r="BE12" i="6" s="1"/>
  <c r="AX12" i="6"/>
  <c r="AZ12" i="6" s="1"/>
  <c r="AU12" i="6"/>
  <c r="AW12" i="6" s="1"/>
  <c r="AR12" i="6"/>
  <c r="AT12" i="6" s="1"/>
  <c r="AO12" i="6"/>
  <c r="AM12" i="6"/>
  <c r="AP12" i="6" s="1"/>
  <c r="AS12" i="6" s="1"/>
  <c r="AV12" i="6" s="1"/>
  <c r="AL12" i="6"/>
  <c r="AN12" i="6" s="1"/>
  <c r="AK12" i="6"/>
  <c r="AJ12" i="6" s="1"/>
  <c r="AH12" i="6"/>
  <c r="AG12" i="6"/>
  <c r="AF12" i="6"/>
  <c r="AE12" i="6"/>
  <c r="Y12" i="6"/>
  <c r="BO11" i="6"/>
  <c r="BQ11" i="6" s="1"/>
  <c r="BL11" i="6"/>
  <c r="BI11" i="6"/>
  <c r="BF11" i="6"/>
  <c r="BD11" i="6"/>
  <c r="BG11" i="6" s="1"/>
  <c r="BJ11" i="6" s="1"/>
  <c r="BM11" i="6" s="1"/>
  <c r="BC11" i="6"/>
  <c r="AX11" i="6"/>
  <c r="BB11" i="6" s="1"/>
  <c r="AU11" i="6"/>
  <c r="AR11" i="6"/>
  <c r="AO11" i="6"/>
  <c r="AM11" i="6"/>
  <c r="AP11" i="6" s="1"/>
  <c r="AS11" i="6" s="1"/>
  <c r="AV11" i="6" s="1"/>
  <c r="AL11" i="6"/>
  <c r="AN11" i="6" s="1"/>
  <c r="AK11" i="6"/>
  <c r="AJ11" i="6" s="1"/>
  <c r="AH11" i="6"/>
  <c r="AG11" i="6"/>
  <c r="AF11" i="6"/>
  <c r="AE11" i="6"/>
  <c r="Y11" i="6"/>
  <c r="BO10" i="6"/>
  <c r="BL10" i="6"/>
  <c r="BI10" i="6"/>
  <c r="BF10" i="6"/>
  <c r="BD10" i="6"/>
  <c r="BG10" i="6" s="1"/>
  <c r="BJ10" i="6" s="1"/>
  <c r="BM10" i="6" s="1"/>
  <c r="BC10" i="6"/>
  <c r="BE10" i="6" s="1"/>
  <c r="AX10" i="6"/>
  <c r="BB10" i="6" s="1"/>
  <c r="AU10" i="6"/>
  <c r="AR10" i="6"/>
  <c r="AO10" i="6"/>
  <c r="AM10" i="6"/>
  <c r="AP10" i="6" s="1"/>
  <c r="AS10" i="6" s="1"/>
  <c r="AV10" i="6" s="1"/>
  <c r="AL10" i="6"/>
  <c r="AN10" i="6" s="1"/>
  <c r="AH10" i="6"/>
  <c r="AG10" i="6"/>
  <c r="AF10" i="6"/>
  <c r="AE10" i="6"/>
  <c r="Y10" i="6"/>
  <c r="E26" i="5"/>
  <c r="E25" i="5"/>
  <c r="E24" i="5"/>
  <c r="E23" i="5"/>
  <c r="E22" i="5"/>
  <c r="E21" i="5"/>
  <c r="E20" i="5"/>
  <c r="E19" i="5"/>
  <c r="E18" i="5"/>
  <c r="B18" i="5"/>
  <c r="E17" i="5"/>
  <c r="B17" i="5"/>
  <c r="E16" i="5"/>
  <c r="B16" i="5"/>
  <c r="E15" i="5"/>
  <c r="B15" i="5"/>
  <c r="E14" i="5"/>
  <c r="B14" i="5"/>
  <c r="E13" i="5"/>
  <c r="B13" i="5"/>
  <c r="E12" i="5"/>
  <c r="B12" i="5"/>
  <c r="E11" i="5"/>
  <c r="B11" i="5"/>
  <c r="E10" i="5"/>
  <c r="B10" i="5"/>
  <c r="E9" i="5"/>
  <c r="B9" i="5"/>
  <c r="E8" i="5"/>
  <c r="B8" i="5"/>
  <c r="E7" i="5"/>
  <c r="B7" i="5"/>
  <c r="A14" i="4"/>
  <c r="C14" i="4" s="1"/>
  <c r="A13" i="4"/>
  <c r="C13" i="4" s="1"/>
  <c r="A12" i="4"/>
  <c r="C12" i="4" s="1"/>
  <c r="A11" i="4"/>
  <c r="C11" i="4" s="1"/>
  <c r="A10" i="4"/>
  <c r="C10" i="4" s="1"/>
  <c r="A6" i="4"/>
  <c r="C6" i="4" s="1"/>
  <c r="A3" i="4"/>
  <c r="E1" i="4"/>
  <c r="A8" i="4" s="1"/>
  <c r="C8" i="4" s="1"/>
  <c r="T45" i="3"/>
  <c r="BO40" i="3"/>
  <c r="BL40" i="3"/>
  <c r="BI40" i="3"/>
  <c r="BF40" i="3"/>
  <c r="BD40" i="3"/>
  <c r="BG40" i="3" s="1"/>
  <c r="BJ40" i="3" s="1"/>
  <c r="BM40" i="3" s="1"/>
  <c r="BC40" i="3"/>
  <c r="BE40" i="3" s="1"/>
  <c r="AX40" i="3"/>
  <c r="AU40" i="3"/>
  <c r="AR40" i="3"/>
  <c r="AO40" i="3"/>
  <c r="AM40" i="3"/>
  <c r="AP40" i="3" s="1"/>
  <c r="AS40" i="3" s="1"/>
  <c r="AV40" i="3" s="1"/>
  <c r="AL40" i="3"/>
  <c r="AN40" i="3" s="1"/>
  <c r="AK40" i="3"/>
  <c r="AJ40" i="3" s="1"/>
  <c r="AH40" i="3"/>
  <c r="AG40" i="3"/>
  <c r="AF40" i="3"/>
  <c r="AE40" i="3"/>
  <c r="Y40" i="3"/>
  <c r="BO39" i="3"/>
  <c r="BS39" i="3" s="1"/>
  <c r="BL39" i="3"/>
  <c r="BI39" i="3"/>
  <c r="BF39" i="3"/>
  <c r="BD39" i="3"/>
  <c r="BG39" i="3" s="1"/>
  <c r="BJ39" i="3" s="1"/>
  <c r="BM39" i="3" s="1"/>
  <c r="BC39" i="3"/>
  <c r="BE39" i="3" s="1"/>
  <c r="AX39" i="3"/>
  <c r="BB39" i="3" s="1"/>
  <c r="AU39" i="3"/>
  <c r="AR39" i="3"/>
  <c r="AO39" i="3"/>
  <c r="AM39" i="3"/>
  <c r="AP39" i="3" s="1"/>
  <c r="AS39" i="3" s="1"/>
  <c r="AV39" i="3" s="1"/>
  <c r="AL39" i="3"/>
  <c r="AN39" i="3" s="1"/>
  <c r="AK39" i="3"/>
  <c r="AJ39" i="3" s="1"/>
  <c r="AH39" i="3"/>
  <c r="AG39" i="3"/>
  <c r="AF39" i="3"/>
  <c r="AE39" i="3"/>
  <c r="Y39" i="3"/>
  <c r="BO38" i="3"/>
  <c r="BS38" i="3" s="1"/>
  <c r="BL38" i="3"/>
  <c r="BI38" i="3"/>
  <c r="BF38" i="3"/>
  <c r="BD38" i="3"/>
  <c r="BG38" i="3" s="1"/>
  <c r="BJ38" i="3" s="1"/>
  <c r="BM38" i="3" s="1"/>
  <c r="BC38" i="3"/>
  <c r="BE38" i="3" s="1"/>
  <c r="AX38" i="3"/>
  <c r="BB38" i="3" s="1"/>
  <c r="AU38" i="3"/>
  <c r="AR38" i="3"/>
  <c r="AO38" i="3"/>
  <c r="AM38" i="3"/>
  <c r="AP38" i="3" s="1"/>
  <c r="AS38" i="3" s="1"/>
  <c r="AV38" i="3" s="1"/>
  <c r="AL38" i="3"/>
  <c r="AN38" i="3" s="1"/>
  <c r="AK38" i="3"/>
  <c r="AJ38" i="3" s="1"/>
  <c r="AH38" i="3"/>
  <c r="AG38" i="3"/>
  <c r="AF38" i="3"/>
  <c r="AE38" i="3"/>
  <c r="Y38" i="3"/>
  <c r="BO37" i="3"/>
  <c r="BL37" i="3"/>
  <c r="BI37" i="3"/>
  <c r="BF37" i="3"/>
  <c r="BD37" i="3"/>
  <c r="BG37" i="3" s="1"/>
  <c r="BJ37" i="3" s="1"/>
  <c r="BM37" i="3" s="1"/>
  <c r="BC37" i="3"/>
  <c r="BE37" i="3" s="1"/>
  <c r="AX37" i="3"/>
  <c r="AU37" i="3"/>
  <c r="AR37" i="3"/>
  <c r="AO37" i="3"/>
  <c r="AM37" i="3"/>
  <c r="AP37" i="3" s="1"/>
  <c r="AS37" i="3" s="1"/>
  <c r="AV37" i="3" s="1"/>
  <c r="AL37" i="3"/>
  <c r="AN37" i="3" s="1"/>
  <c r="AK37" i="3"/>
  <c r="AJ37" i="3" s="1"/>
  <c r="AH37" i="3"/>
  <c r="AG37" i="3"/>
  <c r="AF37" i="3"/>
  <c r="AE37" i="3"/>
  <c r="Y37" i="3"/>
  <c r="BO36" i="3"/>
  <c r="BL36" i="3"/>
  <c r="BI36" i="3"/>
  <c r="BF36" i="3"/>
  <c r="BD36" i="3"/>
  <c r="BG36" i="3" s="1"/>
  <c r="BJ36" i="3" s="1"/>
  <c r="BM36" i="3" s="1"/>
  <c r="BC36" i="3"/>
  <c r="BE36" i="3" s="1"/>
  <c r="AX36" i="3"/>
  <c r="AU36" i="3"/>
  <c r="AR36" i="3"/>
  <c r="AO36" i="3"/>
  <c r="AM36" i="3"/>
  <c r="AP36" i="3" s="1"/>
  <c r="AS36" i="3" s="1"/>
  <c r="AV36" i="3" s="1"/>
  <c r="AL36" i="3"/>
  <c r="AN36" i="3" s="1"/>
  <c r="AK36" i="3"/>
  <c r="AJ36" i="3" s="1"/>
  <c r="AH36" i="3"/>
  <c r="AG36" i="3"/>
  <c r="AF36" i="3"/>
  <c r="AE36" i="3"/>
  <c r="Y36" i="3"/>
  <c r="BO35" i="3"/>
  <c r="BL35" i="3"/>
  <c r="BI35" i="3"/>
  <c r="BF35" i="3"/>
  <c r="BD35" i="3"/>
  <c r="BG35" i="3" s="1"/>
  <c r="BJ35" i="3" s="1"/>
  <c r="BM35" i="3" s="1"/>
  <c r="BC35" i="3"/>
  <c r="BE35" i="3" s="1"/>
  <c r="AX35" i="3"/>
  <c r="AU35" i="3"/>
  <c r="AR35" i="3"/>
  <c r="AO35" i="3"/>
  <c r="AM35" i="3"/>
  <c r="AP35" i="3" s="1"/>
  <c r="AS35" i="3" s="1"/>
  <c r="AV35" i="3" s="1"/>
  <c r="AL35" i="3"/>
  <c r="AN35" i="3" s="1"/>
  <c r="AK35" i="3"/>
  <c r="AJ35" i="3" s="1"/>
  <c r="AH35" i="3"/>
  <c r="AG35" i="3"/>
  <c r="AF35" i="3"/>
  <c r="AE35" i="3"/>
  <c r="Y35" i="3"/>
  <c r="BO34" i="3"/>
  <c r="BL34" i="3"/>
  <c r="BI34" i="3"/>
  <c r="BF34" i="3"/>
  <c r="BD34" i="3"/>
  <c r="BG34" i="3" s="1"/>
  <c r="BJ34" i="3" s="1"/>
  <c r="BM34" i="3" s="1"/>
  <c r="BC34" i="3"/>
  <c r="BE34" i="3" s="1"/>
  <c r="AX34" i="3"/>
  <c r="AU34" i="3"/>
  <c r="AR34" i="3"/>
  <c r="AO34" i="3"/>
  <c r="AM34" i="3"/>
  <c r="AP34" i="3" s="1"/>
  <c r="AS34" i="3" s="1"/>
  <c r="AV34" i="3" s="1"/>
  <c r="AL34" i="3"/>
  <c r="AN34" i="3" s="1"/>
  <c r="AK34" i="3"/>
  <c r="AJ34" i="3" s="1"/>
  <c r="AH34" i="3"/>
  <c r="AG34" i="3"/>
  <c r="AF34" i="3"/>
  <c r="AE34" i="3"/>
  <c r="Y34" i="3"/>
  <c r="BO33" i="3"/>
  <c r="BQ33" i="3" s="1"/>
  <c r="BL33" i="3"/>
  <c r="BI33" i="3"/>
  <c r="BF33" i="3"/>
  <c r="BD33" i="3"/>
  <c r="BG33" i="3" s="1"/>
  <c r="BJ33" i="3" s="1"/>
  <c r="BM33" i="3" s="1"/>
  <c r="BC33" i="3"/>
  <c r="BE33" i="3" s="1"/>
  <c r="AX33" i="3"/>
  <c r="AU33" i="3"/>
  <c r="AR33" i="3"/>
  <c r="AO33" i="3"/>
  <c r="AM33" i="3"/>
  <c r="AP33" i="3" s="1"/>
  <c r="AS33" i="3" s="1"/>
  <c r="AV33" i="3" s="1"/>
  <c r="AL33" i="3"/>
  <c r="AN33" i="3" s="1"/>
  <c r="AK33" i="3"/>
  <c r="AJ33" i="3" s="1"/>
  <c r="AH33" i="3"/>
  <c r="AG33" i="3"/>
  <c r="AF33" i="3"/>
  <c r="AE33" i="3"/>
  <c r="Y33" i="3"/>
  <c r="BO32" i="3"/>
  <c r="BL32" i="3"/>
  <c r="BI32" i="3"/>
  <c r="BF32" i="3"/>
  <c r="BD32" i="3"/>
  <c r="BG32" i="3" s="1"/>
  <c r="BJ32" i="3" s="1"/>
  <c r="BM32" i="3" s="1"/>
  <c r="BC32" i="3"/>
  <c r="BE32" i="3" s="1"/>
  <c r="AX32" i="3"/>
  <c r="BB32" i="3" s="1"/>
  <c r="AU32" i="3"/>
  <c r="AR32" i="3"/>
  <c r="AO32" i="3"/>
  <c r="AM32" i="3"/>
  <c r="AP32" i="3" s="1"/>
  <c r="AS32" i="3" s="1"/>
  <c r="AV32" i="3" s="1"/>
  <c r="AL32" i="3"/>
  <c r="AN32" i="3" s="1"/>
  <c r="AK32" i="3"/>
  <c r="AJ32" i="3" s="1"/>
  <c r="AH32" i="3"/>
  <c r="AG32" i="3"/>
  <c r="AF32" i="3"/>
  <c r="AE32" i="3"/>
  <c r="Y32" i="3"/>
  <c r="BO31" i="3"/>
  <c r="BL31" i="3"/>
  <c r="BI31" i="3"/>
  <c r="BF31" i="3"/>
  <c r="BD31" i="3"/>
  <c r="BG31" i="3" s="1"/>
  <c r="BJ31" i="3" s="1"/>
  <c r="BM31" i="3" s="1"/>
  <c r="BC31" i="3"/>
  <c r="AX31" i="3"/>
  <c r="BB31" i="3" s="1"/>
  <c r="AU31" i="3"/>
  <c r="AR31" i="3"/>
  <c r="AO31" i="3"/>
  <c r="AM31" i="3"/>
  <c r="AP31" i="3" s="1"/>
  <c r="AS31" i="3" s="1"/>
  <c r="AV31" i="3" s="1"/>
  <c r="AL31" i="3"/>
  <c r="AN31" i="3" s="1"/>
  <c r="AK31" i="3"/>
  <c r="AJ31" i="3" s="1"/>
  <c r="AH31" i="3"/>
  <c r="AG31" i="3"/>
  <c r="AF31" i="3"/>
  <c r="AE31" i="3"/>
  <c r="Y31" i="3"/>
  <c r="BO30" i="3"/>
  <c r="BL30" i="3"/>
  <c r="BI30" i="3"/>
  <c r="BF30" i="3"/>
  <c r="BD30" i="3"/>
  <c r="BC30" i="3"/>
  <c r="BE30" i="3" s="1"/>
  <c r="AX30" i="3"/>
  <c r="AU30" i="3"/>
  <c r="AR30" i="3"/>
  <c r="AO30" i="3"/>
  <c r="AM30" i="3"/>
  <c r="AL30" i="3"/>
  <c r="AN30" i="3" s="1"/>
  <c r="AK30" i="3"/>
  <c r="AJ30" i="3" s="1"/>
  <c r="AH30" i="3"/>
  <c r="AG30" i="3"/>
  <c r="AF30" i="3"/>
  <c r="AE30" i="3"/>
  <c r="Y30" i="3"/>
  <c r="BO29" i="3"/>
  <c r="BL29" i="3"/>
  <c r="BI29" i="3"/>
  <c r="BF29" i="3"/>
  <c r="BD29" i="3"/>
  <c r="BG29" i="3" s="1"/>
  <c r="BJ29" i="3" s="1"/>
  <c r="BM29" i="3" s="1"/>
  <c r="BC29" i="3"/>
  <c r="BE29" i="3" s="1"/>
  <c r="AX29" i="3"/>
  <c r="BB29" i="3" s="1"/>
  <c r="AU29" i="3"/>
  <c r="AR29" i="3"/>
  <c r="AO29" i="3"/>
  <c r="AM29" i="3"/>
  <c r="AP29" i="3" s="1"/>
  <c r="AS29" i="3" s="1"/>
  <c r="AV29" i="3" s="1"/>
  <c r="AL29" i="3"/>
  <c r="AN29" i="3" s="1"/>
  <c r="AK29" i="3"/>
  <c r="AJ29" i="3" s="1"/>
  <c r="AH29" i="3"/>
  <c r="AG29" i="3"/>
  <c r="AF29" i="3"/>
  <c r="AE29" i="3"/>
  <c r="Y29" i="3"/>
  <c r="BO28" i="3"/>
  <c r="BL28" i="3"/>
  <c r="BI28" i="3"/>
  <c r="BF28" i="3"/>
  <c r="BD28" i="3"/>
  <c r="BG28" i="3" s="1"/>
  <c r="BJ28" i="3" s="1"/>
  <c r="BM28" i="3" s="1"/>
  <c r="BC28" i="3"/>
  <c r="BE28" i="3" s="1"/>
  <c r="AX28" i="3"/>
  <c r="BB28" i="3" s="1"/>
  <c r="AU28" i="3"/>
  <c r="AR28" i="3"/>
  <c r="AO28" i="3"/>
  <c r="AM28" i="3"/>
  <c r="AP28" i="3" s="1"/>
  <c r="AS28" i="3" s="1"/>
  <c r="AV28" i="3" s="1"/>
  <c r="AL28" i="3"/>
  <c r="AN28" i="3" s="1"/>
  <c r="AK28" i="3"/>
  <c r="AJ28" i="3" s="1"/>
  <c r="AH28" i="3"/>
  <c r="AG28" i="3"/>
  <c r="AF28" i="3"/>
  <c r="AE28" i="3"/>
  <c r="Y28" i="3"/>
  <c r="BO27" i="3"/>
  <c r="BL27" i="3"/>
  <c r="BI27" i="3"/>
  <c r="BF27" i="3"/>
  <c r="BD27" i="3"/>
  <c r="BG27" i="3" s="1"/>
  <c r="BJ27" i="3" s="1"/>
  <c r="BM27" i="3" s="1"/>
  <c r="BC27" i="3"/>
  <c r="AX27" i="3"/>
  <c r="AU27" i="3"/>
  <c r="AR27" i="3"/>
  <c r="AO27" i="3"/>
  <c r="AM27" i="3"/>
  <c r="AL27" i="3"/>
  <c r="AN27" i="3" s="1"/>
  <c r="AK27" i="3"/>
  <c r="AJ27" i="3" s="1"/>
  <c r="AH27" i="3"/>
  <c r="AG27" i="3"/>
  <c r="AF27" i="3"/>
  <c r="AE27" i="3"/>
  <c r="Y27" i="3"/>
  <c r="BO26" i="3"/>
  <c r="BL26" i="3"/>
  <c r="BI26" i="3"/>
  <c r="BF26" i="3"/>
  <c r="BD26" i="3"/>
  <c r="BG26" i="3" s="1"/>
  <c r="BJ26" i="3" s="1"/>
  <c r="BM26" i="3" s="1"/>
  <c r="BC26" i="3"/>
  <c r="BE26" i="3" s="1"/>
  <c r="AX26" i="3"/>
  <c r="AZ26" i="3" s="1"/>
  <c r="AU26" i="3"/>
  <c r="AR26" i="3"/>
  <c r="AO26" i="3"/>
  <c r="AM26" i="3"/>
  <c r="AP26" i="3" s="1"/>
  <c r="AS26" i="3" s="1"/>
  <c r="AV26" i="3" s="1"/>
  <c r="AL26" i="3"/>
  <c r="AN26" i="3" s="1"/>
  <c r="AK26" i="3"/>
  <c r="AJ26" i="3" s="1"/>
  <c r="AH26" i="3"/>
  <c r="AG26" i="3"/>
  <c r="AF26" i="3"/>
  <c r="AE26" i="3"/>
  <c r="Y26" i="3"/>
  <c r="BO25" i="3"/>
  <c r="BL25" i="3"/>
  <c r="BI25" i="3"/>
  <c r="BF25" i="3"/>
  <c r="BD25" i="3"/>
  <c r="BG25" i="3" s="1"/>
  <c r="BJ25" i="3" s="1"/>
  <c r="BM25" i="3" s="1"/>
  <c r="BC25" i="3"/>
  <c r="BE25" i="3" s="1"/>
  <c r="AX25" i="3"/>
  <c r="AZ25" i="3" s="1"/>
  <c r="AU25" i="3"/>
  <c r="AR25" i="3"/>
  <c r="AO25" i="3"/>
  <c r="AM25" i="3"/>
  <c r="AP25" i="3" s="1"/>
  <c r="AS25" i="3" s="1"/>
  <c r="AV25" i="3" s="1"/>
  <c r="AL25" i="3"/>
  <c r="AN25" i="3" s="1"/>
  <c r="AK25" i="3"/>
  <c r="AJ25" i="3" s="1"/>
  <c r="AH25" i="3"/>
  <c r="AG25" i="3"/>
  <c r="AF25" i="3"/>
  <c r="AE25" i="3"/>
  <c r="Y25" i="3"/>
  <c r="BO24" i="3"/>
  <c r="BL24" i="3"/>
  <c r="BI24" i="3"/>
  <c r="BF24" i="3"/>
  <c r="BD24" i="3"/>
  <c r="BG24" i="3" s="1"/>
  <c r="BJ24" i="3" s="1"/>
  <c r="BM24" i="3" s="1"/>
  <c r="BC24" i="3"/>
  <c r="BE24" i="3" s="1"/>
  <c r="AX24" i="3"/>
  <c r="AU24" i="3"/>
  <c r="AR24" i="3"/>
  <c r="AO24" i="3"/>
  <c r="AM24" i="3"/>
  <c r="AP24" i="3" s="1"/>
  <c r="AS24" i="3" s="1"/>
  <c r="AV24" i="3" s="1"/>
  <c r="AL24" i="3"/>
  <c r="AN24" i="3" s="1"/>
  <c r="AK24" i="3"/>
  <c r="AJ24" i="3" s="1"/>
  <c r="AH24" i="3"/>
  <c r="AG24" i="3"/>
  <c r="AF24" i="3"/>
  <c r="AE24" i="3"/>
  <c r="Y24" i="3"/>
  <c r="BO23" i="3"/>
  <c r="BL23" i="3"/>
  <c r="BI23" i="3"/>
  <c r="BF23" i="3"/>
  <c r="BD23" i="3"/>
  <c r="BG23" i="3" s="1"/>
  <c r="BJ23" i="3" s="1"/>
  <c r="BM23" i="3" s="1"/>
  <c r="BC23" i="3"/>
  <c r="AX23" i="3"/>
  <c r="AU23" i="3"/>
  <c r="AR23" i="3"/>
  <c r="AO23" i="3"/>
  <c r="AM23" i="3"/>
  <c r="AP23" i="3" s="1"/>
  <c r="AS23" i="3" s="1"/>
  <c r="AV23" i="3" s="1"/>
  <c r="AL23" i="3"/>
  <c r="AN23" i="3" s="1"/>
  <c r="AK23" i="3"/>
  <c r="AJ23" i="3" s="1"/>
  <c r="AH23" i="3"/>
  <c r="AG23" i="3"/>
  <c r="AF23" i="3"/>
  <c r="AE23" i="3"/>
  <c r="Y23" i="3"/>
  <c r="BO22" i="3"/>
  <c r="BL22" i="3"/>
  <c r="BI22" i="3"/>
  <c r="BF22" i="3"/>
  <c r="BD22" i="3"/>
  <c r="BG22" i="3" s="1"/>
  <c r="BJ22" i="3" s="1"/>
  <c r="BM22" i="3" s="1"/>
  <c r="BC22" i="3"/>
  <c r="BE22" i="3" s="1"/>
  <c r="AX22" i="3"/>
  <c r="AZ22" i="3" s="1"/>
  <c r="AU22" i="3"/>
  <c r="AR22" i="3"/>
  <c r="AO22" i="3"/>
  <c r="AM22" i="3"/>
  <c r="AP22" i="3" s="1"/>
  <c r="AS22" i="3" s="1"/>
  <c r="AV22" i="3" s="1"/>
  <c r="AL22" i="3"/>
  <c r="AK22" i="3"/>
  <c r="AJ22" i="3" s="1"/>
  <c r="AH22" i="3"/>
  <c r="AG22" i="3"/>
  <c r="AF22" i="3"/>
  <c r="AE22" i="3"/>
  <c r="Y22" i="3"/>
  <c r="BO21" i="3"/>
  <c r="BL21" i="3"/>
  <c r="BI21" i="3"/>
  <c r="BF21" i="3"/>
  <c r="BD21" i="3"/>
  <c r="BG21" i="3" s="1"/>
  <c r="BJ21" i="3" s="1"/>
  <c r="BM21" i="3" s="1"/>
  <c r="BC21" i="3"/>
  <c r="BE21" i="3" s="1"/>
  <c r="AX21" i="3"/>
  <c r="AZ21" i="3" s="1"/>
  <c r="AU21" i="3"/>
  <c r="AR21" i="3"/>
  <c r="AO21" i="3"/>
  <c r="AM21" i="3"/>
  <c r="AP21" i="3" s="1"/>
  <c r="AS21" i="3" s="1"/>
  <c r="AV21" i="3" s="1"/>
  <c r="AL21" i="3"/>
  <c r="AN21" i="3" s="1"/>
  <c r="AK21" i="3"/>
  <c r="AJ21" i="3" s="1"/>
  <c r="AH21" i="3"/>
  <c r="AG21" i="3"/>
  <c r="AF21" i="3"/>
  <c r="AE21" i="3"/>
  <c r="Y21" i="3"/>
  <c r="BO20" i="3"/>
  <c r="BQ20" i="3" s="1"/>
  <c r="BL20" i="3"/>
  <c r="BI20" i="3"/>
  <c r="BF20" i="3"/>
  <c r="BD20" i="3"/>
  <c r="BG20" i="3" s="1"/>
  <c r="BJ20" i="3" s="1"/>
  <c r="BM20" i="3" s="1"/>
  <c r="BC20" i="3"/>
  <c r="BE20" i="3" s="1"/>
  <c r="AX20" i="3"/>
  <c r="AU20" i="3"/>
  <c r="AR20" i="3"/>
  <c r="AO20" i="3"/>
  <c r="AM20" i="3"/>
  <c r="AP20" i="3" s="1"/>
  <c r="AS20" i="3" s="1"/>
  <c r="AV20" i="3" s="1"/>
  <c r="AL20" i="3"/>
  <c r="AN20" i="3" s="1"/>
  <c r="AK20" i="3"/>
  <c r="AJ20" i="3" s="1"/>
  <c r="AH20" i="3"/>
  <c r="AG20" i="3"/>
  <c r="AF20" i="3"/>
  <c r="AE20" i="3"/>
  <c r="Y20" i="3"/>
  <c r="BO19" i="3"/>
  <c r="BL19" i="3"/>
  <c r="BI19" i="3"/>
  <c r="BF19" i="3"/>
  <c r="BD19" i="3"/>
  <c r="BG19" i="3" s="1"/>
  <c r="BJ19" i="3" s="1"/>
  <c r="BM19" i="3" s="1"/>
  <c r="BC19" i="3"/>
  <c r="AX19" i="3"/>
  <c r="BB19" i="3" s="1"/>
  <c r="AU19" i="3"/>
  <c r="AR19" i="3"/>
  <c r="AO19" i="3"/>
  <c r="AM19" i="3"/>
  <c r="AP19" i="3" s="1"/>
  <c r="AS19" i="3" s="1"/>
  <c r="AV19" i="3" s="1"/>
  <c r="AL19" i="3"/>
  <c r="AN19" i="3" s="1"/>
  <c r="AK19" i="3"/>
  <c r="AJ19" i="3" s="1"/>
  <c r="AH19" i="3"/>
  <c r="AG19" i="3"/>
  <c r="AF19" i="3"/>
  <c r="AE19" i="3"/>
  <c r="Y19" i="3"/>
  <c r="BO18" i="3"/>
  <c r="BL18" i="3"/>
  <c r="BI18" i="3"/>
  <c r="BF18" i="3"/>
  <c r="BD18" i="3"/>
  <c r="BG18" i="3" s="1"/>
  <c r="BJ18" i="3" s="1"/>
  <c r="BM18" i="3" s="1"/>
  <c r="BC18" i="3"/>
  <c r="BE18" i="3" s="1"/>
  <c r="AX18" i="3"/>
  <c r="AU18" i="3"/>
  <c r="AR18" i="3"/>
  <c r="AO18" i="3"/>
  <c r="AM18" i="3"/>
  <c r="AP18" i="3" s="1"/>
  <c r="AS18" i="3" s="1"/>
  <c r="AV18" i="3" s="1"/>
  <c r="AL18" i="3"/>
  <c r="AN18" i="3" s="1"/>
  <c r="AK18" i="3"/>
  <c r="AJ18" i="3" s="1"/>
  <c r="AH18" i="3"/>
  <c r="AG18" i="3"/>
  <c r="AF18" i="3"/>
  <c r="AE18" i="3"/>
  <c r="Y18" i="3"/>
  <c r="BO17" i="3"/>
  <c r="BL17" i="3"/>
  <c r="BI17" i="3"/>
  <c r="BF17" i="3"/>
  <c r="BD17" i="3"/>
  <c r="BG17" i="3" s="1"/>
  <c r="BJ17" i="3" s="1"/>
  <c r="BM17" i="3" s="1"/>
  <c r="BC17" i="3"/>
  <c r="BE17" i="3" s="1"/>
  <c r="AX17" i="3"/>
  <c r="AU17" i="3"/>
  <c r="AR17" i="3"/>
  <c r="AO17" i="3"/>
  <c r="AM17" i="3"/>
  <c r="AP17" i="3" s="1"/>
  <c r="AS17" i="3" s="1"/>
  <c r="AV17" i="3" s="1"/>
  <c r="AL17" i="3"/>
  <c r="AN17" i="3" s="1"/>
  <c r="AK17" i="3"/>
  <c r="AJ17" i="3" s="1"/>
  <c r="AH17" i="3"/>
  <c r="AG17" i="3"/>
  <c r="AF17" i="3"/>
  <c r="AE17" i="3"/>
  <c r="Y17" i="3"/>
  <c r="BO16" i="3"/>
  <c r="BL16" i="3"/>
  <c r="BI16" i="3"/>
  <c r="BF16" i="3"/>
  <c r="BD16" i="3"/>
  <c r="BG16" i="3" s="1"/>
  <c r="BJ16" i="3" s="1"/>
  <c r="BM16" i="3" s="1"/>
  <c r="BC16" i="3"/>
  <c r="BE16" i="3" s="1"/>
  <c r="AX16" i="3"/>
  <c r="AU16" i="3"/>
  <c r="AR16" i="3"/>
  <c r="AO16" i="3"/>
  <c r="AM16" i="3"/>
  <c r="AP16" i="3" s="1"/>
  <c r="AS16" i="3" s="1"/>
  <c r="AV16" i="3" s="1"/>
  <c r="AL16" i="3"/>
  <c r="AN16" i="3" s="1"/>
  <c r="AK16" i="3"/>
  <c r="AJ16" i="3" s="1"/>
  <c r="AH16" i="3"/>
  <c r="AG16" i="3"/>
  <c r="AF16" i="3"/>
  <c r="AE16" i="3"/>
  <c r="Y16" i="3"/>
  <c r="BO15" i="3"/>
  <c r="BL15" i="3"/>
  <c r="BI15" i="3"/>
  <c r="BF15" i="3"/>
  <c r="BD15" i="3"/>
  <c r="BG15" i="3" s="1"/>
  <c r="BJ15" i="3" s="1"/>
  <c r="BM15" i="3" s="1"/>
  <c r="BC15" i="3"/>
  <c r="BE15" i="3" s="1"/>
  <c r="AX15" i="3"/>
  <c r="AU15" i="3"/>
  <c r="AR15" i="3"/>
  <c r="AO15" i="3"/>
  <c r="AM15" i="3"/>
  <c r="AP15" i="3" s="1"/>
  <c r="AS15" i="3" s="1"/>
  <c r="AV15" i="3" s="1"/>
  <c r="AL15" i="3"/>
  <c r="AN15" i="3" s="1"/>
  <c r="AK15" i="3"/>
  <c r="AJ15" i="3" s="1"/>
  <c r="AH15" i="3"/>
  <c r="AG15" i="3"/>
  <c r="AF15" i="3"/>
  <c r="AE15" i="3"/>
  <c r="Y15" i="3"/>
  <c r="BO14" i="3"/>
  <c r="BL14" i="3"/>
  <c r="BI14" i="3"/>
  <c r="BF14" i="3"/>
  <c r="BD14" i="3"/>
  <c r="BG14" i="3" s="1"/>
  <c r="BJ14" i="3" s="1"/>
  <c r="BM14" i="3" s="1"/>
  <c r="BC14" i="3"/>
  <c r="AX14" i="3"/>
  <c r="BB14" i="3" s="1"/>
  <c r="AU14" i="3"/>
  <c r="AR14" i="3"/>
  <c r="AO14" i="3"/>
  <c r="AM14" i="3"/>
  <c r="AP14" i="3" s="1"/>
  <c r="AS14" i="3" s="1"/>
  <c r="AV14" i="3" s="1"/>
  <c r="AL14" i="3"/>
  <c r="AN14" i="3" s="1"/>
  <c r="AK14" i="3"/>
  <c r="AJ14" i="3" s="1"/>
  <c r="AH14" i="3"/>
  <c r="AG14" i="3"/>
  <c r="AF14" i="3"/>
  <c r="AE14" i="3"/>
  <c r="Y14" i="3"/>
  <c r="BO13" i="3"/>
  <c r="BL13" i="3"/>
  <c r="BI13" i="3"/>
  <c r="BF13" i="3"/>
  <c r="BD13" i="3"/>
  <c r="BG13" i="3" s="1"/>
  <c r="BJ13" i="3" s="1"/>
  <c r="BM13" i="3" s="1"/>
  <c r="BC13" i="3"/>
  <c r="BE13" i="3" s="1"/>
  <c r="AX13" i="3"/>
  <c r="AU13" i="3"/>
  <c r="AR13" i="3"/>
  <c r="AO13" i="3"/>
  <c r="AM13" i="3"/>
  <c r="AP13" i="3" s="1"/>
  <c r="AS13" i="3" s="1"/>
  <c r="AV13" i="3" s="1"/>
  <c r="AL13" i="3"/>
  <c r="AN13" i="3" s="1"/>
  <c r="AK13" i="3"/>
  <c r="AJ13" i="3" s="1"/>
  <c r="AH13" i="3"/>
  <c r="AG13" i="3"/>
  <c r="AF13" i="3"/>
  <c r="AE13" i="3"/>
  <c r="Y13" i="3"/>
  <c r="BO12" i="3"/>
  <c r="BL12" i="3"/>
  <c r="BI12" i="3"/>
  <c r="BF12" i="3"/>
  <c r="BD12" i="3"/>
  <c r="BG12" i="3" s="1"/>
  <c r="BJ12" i="3" s="1"/>
  <c r="BM12" i="3" s="1"/>
  <c r="BC12" i="3"/>
  <c r="BE12" i="3" s="1"/>
  <c r="AX12" i="3"/>
  <c r="AU12" i="3"/>
  <c r="AR12" i="3"/>
  <c r="AO12" i="3"/>
  <c r="AM12" i="3"/>
  <c r="AP12" i="3" s="1"/>
  <c r="AS12" i="3" s="1"/>
  <c r="AV12" i="3" s="1"/>
  <c r="AL12" i="3"/>
  <c r="AN12" i="3" s="1"/>
  <c r="AK12" i="3"/>
  <c r="AJ12" i="3" s="1"/>
  <c r="AH12" i="3"/>
  <c r="AG12" i="3"/>
  <c r="AF12" i="3"/>
  <c r="AE12" i="3"/>
  <c r="Y12" i="3"/>
  <c r="BO11" i="3"/>
  <c r="BL11" i="3"/>
  <c r="BI11" i="3"/>
  <c r="BF11" i="3"/>
  <c r="BD11" i="3"/>
  <c r="BG11" i="3" s="1"/>
  <c r="BJ11" i="3" s="1"/>
  <c r="BM11" i="3" s="1"/>
  <c r="BC11" i="3"/>
  <c r="BE11" i="3" s="1"/>
  <c r="AX11" i="3"/>
  <c r="AU11" i="3"/>
  <c r="AR11" i="3"/>
  <c r="AO11" i="3"/>
  <c r="AM11" i="3"/>
  <c r="AP11" i="3" s="1"/>
  <c r="AS11" i="3" s="1"/>
  <c r="AV11" i="3" s="1"/>
  <c r="AL11" i="3"/>
  <c r="AN11" i="3" s="1"/>
  <c r="AK11" i="3"/>
  <c r="AJ11" i="3" s="1"/>
  <c r="AH11" i="3"/>
  <c r="AG11" i="3"/>
  <c r="AF11" i="3"/>
  <c r="AE11" i="3"/>
  <c r="Y11" i="3"/>
  <c r="BO10" i="3"/>
  <c r="BS10" i="3" s="1"/>
  <c r="BL10" i="3"/>
  <c r="BI10" i="3"/>
  <c r="BF10" i="3"/>
  <c r="BD10" i="3"/>
  <c r="BG10" i="3" s="1"/>
  <c r="BJ10" i="3" s="1"/>
  <c r="BM10" i="3" s="1"/>
  <c r="BC10" i="3"/>
  <c r="BE10" i="3" s="1"/>
  <c r="AX10" i="3"/>
  <c r="AZ10" i="3" s="1"/>
  <c r="AU10" i="3"/>
  <c r="AR10" i="3"/>
  <c r="AO10" i="3"/>
  <c r="AM10" i="3"/>
  <c r="AP10" i="3" s="1"/>
  <c r="AS10" i="3" s="1"/>
  <c r="AV10" i="3" s="1"/>
  <c r="AL10" i="3"/>
  <c r="AN10" i="3" s="1"/>
  <c r="AH10" i="3"/>
  <c r="AG10" i="3"/>
  <c r="AF10" i="3"/>
  <c r="AE10" i="3"/>
  <c r="Y10" i="3"/>
  <c r="D5" i="3"/>
  <c r="BQ29" i="6" l="1"/>
  <c r="BN29" i="6"/>
  <c r="BS29" i="6"/>
  <c r="AD29" i="6" s="1"/>
  <c r="T29" i="6" s="1"/>
  <c r="AQ29" i="6"/>
  <c r="AW26" i="6"/>
  <c r="BK26" i="6"/>
  <c r="BQ26" i="6"/>
  <c r="AQ26" i="6"/>
  <c r="BP26" i="6"/>
  <c r="BS26" i="6"/>
  <c r="BQ25" i="6"/>
  <c r="AT24" i="6"/>
  <c r="BN24" i="6"/>
  <c r="AQ23" i="6"/>
  <c r="BS19" i="6"/>
  <c r="AY19" i="6"/>
  <c r="AZ19" i="6"/>
  <c r="BP19" i="6"/>
  <c r="BN19" i="6"/>
  <c r="BQ19" i="6"/>
  <c r="AQ22" i="6"/>
  <c r="AY22" i="6"/>
  <c r="AZ22" i="6"/>
  <c r="AZ18" i="6"/>
  <c r="AT18" i="6"/>
  <c r="AW18" i="6"/>
  <c r="BB17" i="6"/>
  <c r="BH16" i="6"/>
  <c r="BS16" i="6"/>
  <c r="BQ16" i="6"/>
  <c r="AW16" i="6"/>
  <c r="BS15" i="6"/>
  <c r="BH15" i="6"/>
  <c r="BE15" i="6"/>
  <c r="BQ12" i="6"/>
  <c r="BK11" i="6"/>
  <c r="AY11" i="6"/>
  <c r="AZ11" i="6"/>
  <c r="AQ11" i="6"/>
  <c r="BK10" i="6"/>
  <c r="BN10" i="6"/>
  <c r="AQ10" i="6"/>
  <c r="AT10" i="6"/>
  <c r="AY10" i="6"/>
  <c r="BB40" i="3"/>
  <c r="AZ34" i="3"/>
  <c r="AZ11" i="3"/>
  <c r="BS29" i="3"/>
  <c r="BS28" i="3"/>
  <c r="AY17" i="6"/>
  <c r="AW17" i="6"/>
  <c r="BS18" i="6"/>
  <c r="AD18" i="6" s="1"/>
  <c r="T18" i="6" s="1"/>
  <c r="BQ18" i="6"/>
  <c r="BB21" i="6"/>
  <c r="AZ21" i="6"/>
  <c r="AY21" i="6"/>
  <c r="BS23" i="6"/>
  <c r="BQ23" i="6"/>
  <c r="BP18" i="6"/>
  <c r="AW27" i="6"/>
  <c r="BB35" i="6"/>
  <c r="AD35" i="6" s="1"/>
  <c r="T35" i="6" s="1"/>
  <c r="AZ35" i="6"/>
  <c r="BB37" i="6"/>
  <c r="AD37" i="6" s="1"/>
  <c r="AY37" i="6"/>
  <c r="BB30" i="8"/>
  <c r="AZ30" i="8"/>
  <c r="AY30" i="8"/>
  <c r="AZ24" i="6"/>
  <c r="BB24" i="6"/>
  <c r="AD24" i="6" s="1"/>
  <c r="BB39" i="6"/>
  <c r="AZ39" i="6"/>
  <c r="AQ15" i="8"/>
  <c r="AN15" i="8"/>
  <c r="AY34" i="8"/>
  <c r="BB34" i="8"/>
  <c r="AD34" i="8" s="1"/>
  <c r="T34" i="8" s="1"/>
  <c r="AZ34" i="8"/>
  <c r="BK13" i="6"/>
  <c r="BN13" i="6"/>
  <c r="BB15" i="6"/>
  <c r="AD15" i="6" s="1"/>
  <c r="T15" i="6" s="1"/>
  <c r="AZ15" i="6"/>
  <c r="BE18" i="6"/>
  <c r="BH18" i="6" s="1"/>
  <c r="BH23" i="6"/>
  <c r="BE23" i="6"/>
  <c r="BB26" i="6"/>
  <c r="AZ26" i="6"/>
  <c r="BH24" i="8"/>
  <c r="BE24" i="8"/>
  <c r="BR24" i="8" s="1"/>
  <c r="AD28" i="8"/>
  <c r="T28" i="8" s="1"/>
  <c r="BN32" i="8"/>
  <c r="BH22" i="6"/>
  <c r="BE22" i="6"/>
  <c r="AY24" i="6"/>
  <c r="BE11" i="6"/>
  <c r="BH11" i="6"/>
  <c r="AQ14" i="6"/>
  <c r="AW40" i="6"/>
  <c r="AT40" i="6"/>
  <c r="AY35" i="8"/>
  <c r="AW35" i="8"/>
  <c r="BP37" i="8"/>
  <c r="BS37" i="8"/>
  <c r="BQ37" i="8"/>
  <c r="AT19" i="6"/>
  <c r="AW19" i="6"/>
  <c r="BH37" i="8"/>
  <c r="BE37" i="8"/>
  <c r="AQ15" i="6"/>
  <c r="AN15" i="6"/>
  <c r="BS31" i="6"/>
  <c r="AD31" i="6" s="1"/>
  <c r="T31" i="6" s="1"/>
  <c r="BQ31" i="6"/>
  <c r="AY36" i="6"/>
  <c r="BB36" i="6"/>
  <c r="AZ36" i="6"/>
  <c r="BB15" i="8"/>
  <c r="AD15" i="8" s="1"/>
  <c r="AZ15" i="8"/>
  <c r="AY12" i="6"/>
  <c r="BB12" i="6"/>
  <c r="BN12" i="6"/>
  <c r="BP12" i="6"/>
  <c r="BR14" i="6"/>
  <c r="BP14" i="6"/>
  <c r="BK21" i="6"/>
  <c r="T29" i="8"/>
  <c r="BN39" i="6"/>
  <c r="BK40" i="6"/>
  <c r="BR40" i="6" s="1"/>
  <c r="AY16" i="8"/>
  <c r="BP31" i="8"/>
  <c r="AD29" i="3"/>
  <c r="T29" i="3" s="1"/>
  <c r="BH14" i="6"/>
  <c r="AY16" i="6"/>
  <c r="BP16" i="6"/>
  <c r="BH19" i="6"/>
  <c r="BN25" i="6"/>
  <c r="BH27" i="6"/>
  <c r="AQ30" i="6"/>
  <c r="AQ31" i="6"/>
  <c r="BP33" i="6"/>
  <c r="BH35" i="6"/>
  <c r="BA37" i="6"/>
  <c r="BP40" i="6"/>
  <c r="AZ11" i="8"/>
  <c r="BQ12" i="8"/>
  <c r="AZ16" i="8"/>
  <c r="AY18" i="8"/>
  <c r="AZ19" i="8"/>
  <c r="BP24" i="8"/>
  <c r="BB25" i="8"/>
  <c r="AD25" i="8" s="1"/>
  <c r="BH28" i="8"/>
  <c r="BH29" i="8"/>
  <c r="BP30" i="8"/>
  <c r="AZ31" i="8"/>
  <c r="BQ31" i="8"/>
  <c r="AZ32" i="8"/>
  <c r="AW33" i="8"/>
  <c r="AD35" i="8"/>
  <c r="T35" i="8" s="1"/>
  <c r="BK35" i="8"/>
  <c r="BH36" i="8"/>
  <c r="BQ38" i="8"/>
  <c r="AQ39" i="8"/>
  <c r="BP39" i="8"/>
  <c r="BN40" i="8"/>
  <c r="AD11" i="8"/>
  <c r="BP17" i="8"/>
  <c r="AD18" i="8"/>
  <c r="T18" i="8" s="1"/>
  <c r="AD19" i="8"/>
  <c r="T19" i="8" s="1"/>
  <c r="AY39" i="8"/>
  <c r="AW10" i="6"/>
  <c r="BA10" i="6" s="1"/>
  <c r="AT11" i="6"/>
  <c r="BK18" i="6"/>
  <c r="BK20" i="6"/>
  <c r="AW23" i="6"/>
  <c r="AW28" i="6"/>
  <c r="AT29" i="6"/>
  <c r="AT30" i="6"/>
  <c r="BQ32" i="6"/>
  <c r="AY33" i="6"/>
  <c r="BQ33" i="6"/>
  <c r="AZ34" i="6"/>
  <c r="AQ36" i="6"/>
  <c r="BA36" i="6" s="1"/>
  <c r="BQ36" i="6"/>
  <c r="BP39" i="6"/>
  <c r="BN40" i="6"/>
  <c r="AQ13" i="8"/>
  <c r="BH13" i="8"/>
  <c r="BP15" i="8"/>
  <c r="BQ16" i="8"/>
  <c r="AZ18" i="8"/>
  <c r="BS18" i="8"/>
  <c r="BP21" i="8"/>
  <c r="BK23" i="8"/>
  <c r="BQ24" i="8"/>
  <c r="AW27" i="8"/>
  <c r="BK27" i="8"/>
  <c r="BS30" i="8"/>
  <c r="BS31" i="8"/>
  <c r="AD31" i="8" s="1"/>
  <c r="T31" i="8" s="1"/>
  <c r="AQ34" i="8"/>
  <c r="BP34" i="8"/>
  <c r="AW36" i="8"/>
  <c r="AQ16" i="6"/>
  <c r="AQ25" i="6"/>
  <c r="AY30" i="6"/>
  <c r="AQ35" i="6"/>
  <c r="AQ39" i="6"/>
  <c r="BA39" i="6" s="1"/>
  <c r="AC39" i="6" s="1"/>
  <c r="BA11" i="8"/>
  <c r="AD26" i="8"/>
  <c r="T26" i="8" s="1"/>
  <c r="AY37" i="8"/>
  <c r="AQ38" i="8"/>
  <c r="AN39" i="8"/>
  <c r="BQ40" i="8"/>
  <c r="AD28" i="6"/>
  <c r="T28" i="6" s="1"/>
  <c r="AD30" i="6"/>
  <c r="T30" i="6" s="1"/>
  <c r="BP30" i="6"/>
  <c r="AW36" i="6"/>
  <c r="AT39" i="6"/>
  <c r="BR39" i="6"/>
  <c r="BQ40" i="6"/>
  <c r="AZ22" i="8"/>
  <c r="AZ23" i="8"/>
  <c r="AQ25" i="8"/>
  <c r="AZ26" i="8"/>
  <c r="AZ27" i="8"/>
  <c r="BK29" i="8"/>
  <c r="AY33" i="8"/>
  <c r="AW34" i="8"/>
  <c r="AT35" i="8"/>
  <c r="AZ36" i="8"/>
  <c r="BN36" i="8"/>
  <c r="BR36" i="8" s="1"/>
  <c r="BR27" i="6"/>
  <c r="AD39" i="3"/>
  <c r="BH12" i="6"/>
  <c r="BS13" i="6"/>
  <c r="BA14" i="6"/>
  <c r="BP17" i="6"/>
  <c r="AQ18" i="6"/>
  <c r="BA18" i="6" s="1"/>
  <c r="AY18" i="6"/>
  <c r="BN18" i="6"/>
  <c r="BB19" i="6"/>
  <c r="BS21" i="6"/>
  <c r="BH24" i="6"/>
  <c r="AN25" i="6"/>
  <c r="BK25" i="6"/>
  <c r="AT26" i="6"/>
  <c r="BA26" i="6" s="1"/>
  <c r="BB27" i="6"/>
  <c r="AY29" i="6"/>
  <c r="AZ30" i="6"/>
  <c r="BK35" i="6"/>
  <c r="AT36" i="6"/>
  <c r="BN37" i="6"/>
  <c r="AY39" i="6"/>
  <c r="AQ40" i="6"/>
  <c r="BH12" i="8"/>
  <c r="AT14" i="8"/>
  <c r="AY15" i="8"/>
  <c r="BH18" i="8"/>
  <c r="AQ19" i="8"/>
  <c r="BH25" i="8"/>
  <c r="BN28" i="8"/>
  <c r="AY29" i="8"/>
  <c r="AT30" i="8"/>
  <c r="AQ31" i="8"/>
  <c r="BH32" i="8"/>
  <c r="AZ33" i="8"/>
  <c r="AT34" i="8"/>
  <c r="BA34" i="8" s="1"/>
  <c r="AC34" i="8" s="1"/>
  <c r="BH34" i="8"/>
  <c r="AQ35" i="8"/>
  <c r="BA35" i="8" s="1"/>
  <c r="BB36" i="8"/>
  <c r="AD37" i="8"/>
  <c r="T37" i="8" s="1"/>
  <c r="AW38" i="8"/>
  <c r="BK38" i="8"/>
  <c r="BH39" i="8"/>
  <c r="BR39" i="8" s="1"/>
  <c r="AD14" i="6"/>
  <c r="AY15" i="6"/>
  <c r="BH21" i="6"/>
  <c r="BP23" i="6"/>
  <c r="AY26" i="6"/>
  <c r="AZ29" i="6"/>
  <c r="BP31" i="6"/>
  <c r="AW15" i="8"/>
  <c r="AT16" i="8"/>
  <c r="BK17" i="8"/>
  <c r="BH20" i="8"/>
  <c r="BK21" i="8"/>
  <c r="AQ23" i="8"/>
  <c r="BA23" i="8" s="1"/>
  <c r="AD24" i="8"/>
  <c r="T24" i="8" s="1"/>
  <c r="BN24" i="8"/>
  <c r="AQ27" i="8"/>
  <c r="AD29" i="8"/>
  <c r="BP38" i="8"/>
  <c r="BR38" i="8" s="1"/>
  <c r="AT39" i="8"/>
  <c r="AW40" i="8"/>
  <c r="BR40" i="8"/>
  <c r="D5" i="8"/>
  <c r="AD38" i="3"/>
  <c r="T38" i="3" s="1"/>
  <c r="AT10" i="3"/>
  <c r="AD28" i="3"/>
  <c r="T28" i="3" s="1"/>
  <c r="BQ11" i="3"/>
  <c r="BS17" i="3"/>
  <c r="BB17" i="3"/>
  <c r="D3" i="10"/>
  <c r="D5" i="9"/>
  <c r="BQ13" i="3"/>
  <c r="AY13" i="3"/>
  <c r="A7" i="4"/>
  <c r="C7" i="4" s="1"/>
  <c r="A9" i="4"/>
  <c r="C9" i="4" s="1"/>
  <c r="A5" i="4"/>
  <c r="C5" i="4" s="1"/>
  <c r="BB12" i="3"/>
  <c r="AY39" i="3"/>
  <c r="AY40" i="3"/>
  <c r="AT38" i="3"/>
  <c r="AZ39" i="3"/>
  <c r="BH31" i="3"/>
  <c r="AQ18" i="3"/>
  <c r="AW39" i="3"/>
  <c r="BN40" i="3"/>
  <c r="AW11" i="3"/>
  <c r="BQ10" i="3"/>
  <c r="BK23" i="3"/>
  <c r="BH39" i="3"/>
  <c r="BK39" i="3" s="1"/>
  <c r="D5" i="6"/>
  <c r="BN17" i="3"/>
  <c r="BH36" i="3"/>
  <c r="AQ29" i="3"/>
  <c r="AT29" i="3" s="1"/>
  <c r="AW29" i="3" s="1"/>
  <c r="BH29" i="3"/>
  <c r="BK29" i="3" s="1"/>
  <c r="BS24" i="3"/>
  <c r="BQ24" i="3"/>
  <c r="BB16" i="3"/>
  <c r="AZ18" i="3"/>
  <c r="BQ18" i="3"/>
  <c r="AY16" i="3"/>
  <c r="BP12" i="3"/>
  <c r="AQ12" i="3"/>
  <c r="AT12" i="3" s="1"/>
  <c r="BA12" i="8"/>
  <c r="BP13" i="8"/>
  <c r="BS13" i="8"/>
  <c r="AD13" i="8" s="1"/>
  <c r="BQ13" i="8"/>
  <c r="AW23" i="8"/>
  <c r="AY23" i="8"/>
  <c r="BP14" i="8"/>
  <c r="BN14" i="8"/>
  <c r="AY11" i="8"/>
  <c r="BB14" i="8"/>
  <c r="AY14" i="8"/>
  <c r="AZ14" i="8"/>
  <c r="BH14" i="8"/>
  <c r="AQ17" i="8"/>
  <c r="BA17" i="8" s="1"/>
  <c r="AT17" i="8"/>
  <c r="BK22" i="8"/>
  <c r="BR22" i="8" s="1"/>
  <c r="AN10" i="8"/>
  <c r="AQ10" i="8"/>
  <c r="BE11" i="8"/>
  <c r="BH11" i="8"/>
  <c r="BR13" i="8"/>
  <c r="AZ17" i="8"/>
  <c r="BB17" i="8"/>
  <c r="AY17" i="8"/>
  <c r="T11" i="8"/>
  <c r="AZ20" i="8"/>
  <c r="AY20" i="8"/>
  <c r="BB20" i="8"/>
  <c r="AW21" i="8"/>
  <c r="AY21" i="8"/>
  <c r="AZ10" i="8"/>
  <c r="AY10" i="8"/>
  <c r="BK10" i="8"/>
  <c r="BH10" i="8"/>
  <c r="BQ11" i="8"/>
  <c r="BP11" i="8"/>
  <c r="AT12" i="8"/>
  <c r="AQ12" i="8"/>
  <c r="BN12" i="8"/>
  <c r="BK12" i="8"/>
  <c r="BR12" i="8" s="1"/>
  <c r="BN16" i="8"/>
  <c r="BR16" i="8" s="1"/>
  <c r="BA21" i="8"/>
  <c r="BQ26" i="8"/>
  <c r="BS26" i="8"/>
  <c r="BP26" i="8"/>
  <c r="BB12" i="8"/>
  <c r="T15" i="8"/>
  <c r="BN21" i="8"/>
  <c r="BQ23" i="8"/>
  <c r="BP23" i="8"/>
  <c r="AW25" i="8"/>
  <c r="BK28" i="8"/>
  <c r="BP10" i="8"/>
  <c r="AY12" i="8"/>
  <c r="AT13" i="8"/>
  <c r="BA13" i="8" s="1"/>
  <c r="AC13" i="8" s="1"/>
  <c r="AY13" i="8"/>
  <c r="AW14" i="8"/>
  <c r="BA14" i="8" s="1"/>
  <c r="BH15" i="8"/>
  <c r="BR15" i="8" s="1"/>
  <c r="AW16" i="8"/>
  <c r="BB16" i="8"/>
  <c r="BN17" i="8"/>
  <c r="BS17" i="8"/>
  <c r="AQ18" i="8"/>
  <c r="BA18" i="8" s="1"/>
  <c r="BK18" i="8"/>
  <c r="BP18" i="8"/>
  <c r="AQ22" i="8"/>
  <c r="BS23" i="8"/>
  <c r="AD23" i="8" s="1"/>
  <c r="T23" i="8" s="1"/>
  <c r="AT24" i="8"/>
  <c r="BA24" i="8" s="1"/>
  <c r="AT27" i="8"/>
  <c r="BK25" i="8"/>
  <c r="AW26" i="8"/>
  <c r="BA26" i="8" s="1"/>
  <c r="AY26" i="8"/>
  <c r="BH26" i="8"/>
  <c r="AZ38" i="8"/>
  <c r="AY38" i="8"/>
  <c r="BB38" i="8"/>
  <c r="BS10" i="8"/>
  <c r="AD10" i="8" s="1"/>
  <c r="T10" i="8" s="1"/>
  <c r="BN19" i="8"/>
  <c r="BR19" i="8" s="1"/>
  <c r="AT20" i="8"/>
  <c r="BA20" i="8" s="1"/>
  <c r="AQ21" i="8"/>
  <c r="AW22" i="8"/>
  <c r="BA22" i="8" s="1"/>
  <c r="AY22" i="8"/>
  <c r="AY24" i="8"/>
  <c r="AZ24" i="8"/>
  <c r="AQ16" i="8"/>
  <c r="BA16" i="8" s="1"/>
  <c r="AC16" i="8" s="1"/>
  <c r="BH17" i="8"/>
  <c r="AW19" i="8"/>
  <c r="BN20" i="8"/>
  <c r="BR20" i="8" s="1"/>
  <c r="BQ22" i="8"/>
  <c r="BS22" i="8"/>
  <c r="AD22" i="8" s="1"/>
  <c r="T22" i="8" s="1"/>
  <c r="BQ25" i="8"/>
  <c r="BP25" i="8"/>
  <c r="BR25" i="8" s="1"/>
  <c r="BS25" i="8"/>
  <c r="AQ32" i="8"/>
  <c r="BA32" i="8" s="1"/>
  <c r="BQ32" i="8"/>
  <c r="BS32" i="8"/>
  <c r="BP32" i="8"/>
  <c r="BB21" i="8"/>
  <c r="BH21" i="8"/>
  <c r="BR21" i="8" s="1"/>
  <c r="AT23" i="8"/>
  <c r="BK24" i="8"/>
  <c r="T27" i="8"/>
  <c r="BP27" i="8"/>
  <c r="BR27" i="8" s="1"/>
  <c r="AZ28" i="8"/>
  <c r="AY28" i="8"/>
  <c r="AW30" i="8"/>
  <c r="BA30" i="8" s="1"/>
  <c r="BK32" i="8"/>
  <c r="BP35" i="8"/>
  <c r="BS35" i="8"/>
  <c r="BN23" i="8"/>
  <c r="AQ28" i="8"/>
  <c r="AT28" i="8"/>
  <c r="AQ29" i="8"/>
  <c r="BA29" i="8" s="1"/>
  <c r="BQ29" i="8"/>
  <c r="BP29" i="8"/>
  <c r="BR29" i="8" s="1"/>
  <c r="BH30" i="8"/>
  <c r="BR30" i="8" s="1"/>
  <c r="AW31" i="8"/>
  <c r="BA31" i="8" s="1"/>
  <c r="BN31" i="8"/>
  <c r="AW32" i="8"/>
  <c r="AY32" i="8"/>
  <c r="BQ33" i="8"/>
  <c r="BP33" i="8"/>
  <c r="BR33" i="8" s="1"/>
  <c r="AQ36" i="8"/>
  <c r="AN36" i="8"/>
  <c r="BH31" i="8"/>
  <c r="AT33" i="8"/>
  <c r="BA33" i="8" s="1"/>
  <c r="AC33" i="8" s="1"/>
  <c r="BH35" i="8"/>
  <c r="AT37" i="8"/>
  <c r="BA37" i="8" s="1"/>
  <c r="BA38" i="8"/>
  <c r="AC38" i="8" s="1"/>
  <c r="AZ40" i="8"/>
  <c r="AY40" i="8"/>
  <c r="T33" i="8"/>
  <c r="BN33" i="8"/>
  <c r="BK34" i="8"/>
  <c r="BR34" i="8" s="1"/>
  <c r="BA40" i="8"/>
  <c r="AC40" i="8" s="1"/>
  <c r="AZ35" i="8"/>
  <c r="BQ36" i="8"/>
  <c r="BQ39" i="8"/>
  <c r="BB39" i="8"/>
  <c r="BQ10" i="6"/>
  <c r="BP10" i="6"/>
  <c r="BS10" i="6"/>
  <c r="AD10" i="6" s="1"/>
  <c r="T10" i="6" s="1"/>
  <c r="BH10" i="6"/>
  <c r="AC14" i="6"/>
  <c r="BP11" i="6"/>
  <c r="BN11" i="6"/>
  <c r="AQ20" i="6"/>
  <c r="BA20" i="6" s="1"/>
  <c r="AN34" i="6"/>
  <c r="AQ34" i="6"/>
  <c r="AZ10" i="6"/>
  <c r="AW11" i="6"/>
  <c r="BS11" i="6"/>
  <c r="AD11" i="6" s="1"/>
  <c r="AQ12" i="6"/>
  <c r="BA12" i="6" s="1"/>
  <c r="AW13" i="6"/>
  <c r="BB13" i="6"/>
  <c r="BH13" i="6"/>
  <c r="AT15" i="6"/>
  <c r="AW15" i="6"/>
  <c r="BP15" i="6"/>
  <c r="AZ16" i="6"/>
  <c r="BK16" i="6"/>
  <c r="BN16" i="6"/>
  <c r="BQ17" i="6"/>
  <c r="BK19" i="6"/>
  <c r="AT23" i="6"/>
  <c r="BA23" i="6" s="1"/>
  <c r="BK24" i="6"/>
  <c r="AW35" i="6"/>
  <c r="AY35" i="6"/>
  <c r="AQ13" i="6"/>
  <c r="BA13" i="6" s="1"/>
  <c r="BS22" i="6"/>
  <c r="AD22" i="6" s="1"/>
  <c r="T22" i="6" s="1"/>
  <c r="BQ22" i="6"/>
  <c r="BP22" i="6"/>
  <c r="BP24" i="6"/>
  <c r="BS24" i="6"/>
  <c r="BQ24" i="6"/>
  <c r="BK12" i="6"/>
  <c r="AY14" i="6"/>
  <c r="BS14" i="6"/>
  <c r="BN15" i="6"/>
  <c r="BQ15" i="6"/>
  <c r="BB25" i="6"/>
  <c r="AZ25" i="6"/>
  <c r="AY25" i="6"/>
  <c r="AT16" i="6"/>
  <c r="BK17" i="6"/>
  <c r="BR17" i="6" s="1"/>
  <c r="AZ20" i="6"/>
  <c r="AY20" i="6"/>
  <c r="BB20" i="6"/>
  <c r="AY23" i="6"/>
  <c r="BB23" i="6"/>
  <c r="AZ23" i="6"/>
  <c r="BB16" i="6"/>
  <c r="AQ17" i="6"/>
  <c r="BA17" i="6" s="1"/>
  <c r="AC17" i="6" s="1"/>
  <c r="BS17" i="6"/>
  <c r="BA21" i="6"/>
  <c r="BR21" i="6"/>
  <c r="BH25" i="6"/>
  <c r="BR28" i="6"/>
  <c r="BQ34" i="6"/>
  <c r="BS34" i="6"/>
  <c r="AD34" i="6" s="1"/>
  <c r="BP34" i="6"/>
  <c r="AQ19" i="6"/>
  <c r="BA19" i="6" s="1"/>
  <c r="BH20" i="6"/>
  <c r="AT22" i="6"/>
  <c r="BA22" i="6" s="1"/>
  <c r="AW22" i="6"/>
  <c r="BK23" i="6"/>
  <c r="BN23" i="6"/>
  <c r="BS25" i="6"/>
  <c r="BN26" i="6"/>
  <c r="BR26" i="6" s="1"/>
  <c r="AW29" i="6"/>
  <c r="AW30" i="6"/>
  <c r="BA30" i="6" s="1"/>
  <c r="BA31" i="6"/>
  <c r="AZ31" i="6"/>
  <c r="AY31" i="6"/>
  <c r="BK33" i="6"/>
  <c r="BN33" i="6"/>
  <c r="BP36" i="6"/>
  <c r="BN36" i="6"/>
  <c r="BN22" i="6"/>
  <c r="AW25" i="6"/>
  <c r="AQ28" i="6"/>
  <c r="BA28" i="6" s="1"/>
  <c r="AC28" i="6" s="1"/>
  <c r="BQ28" i="6"/>
  <c r="BP28" i="6"/>
  <c r="BH29" i="6"/>
  <c r="AT32" i="6"/>
  <c r="AW32" i="6"/>
  <c r="BR32" i="6"/>
  <c r="AW34" i="6"/>
  <c r="AY34" i="6"/>
  <c r="BP35" i="6"/>
  <c r="BS35" i="6"/>
  <c r="BQ35" i="6"/>
  <c r="AQ24" i="6"/>
  <c r="BA24" i="6" s="1"/>
  <c r="BP25" i="6"/>
  <c r="AQ27" i="6"/>
  <c r="AT27" i="6"/>
  <c r="AY28" i="6"/>
  <c r="BK28" i="6"/>
  <c r="BP29" i="6"/>
  <c r="BK31" i="6"/>
  <c r="BR31" i="6" s="1"/>
  <c r="BA33" i="6"/>
  <c r="BH34" i="6"/>
  <c r="BR34" i="6" s="1"/>
  <c r="BK34" i="6"/>
  <c r="BN30" i="6"/>
  <c r="BR30" i="6" s="1"/>
  <c r="BB32" i="6"/>
  <c r="BS33" i="6"/>
  <c r="BE35" i="6"/>
  <c r="AZ40" i="6"/>
  <c r="AY40" i="6"/>
  <c r="AQ32" i="6"/>
  <c r="BB33" i="6"/>
  <c r="BH33" i="6"/>
  <c r="AT35" i="6"/>
  <c r="BN35" i="6"/>
  <c r="BK36" i="6"/>
  <c r="T37" i="6"/>
  <c r="BH37" i="6"/>
  <c r="BR37" i="6" s="1"/>
  <c r="AC37" i="6" s="1"/>
  <c r="BA40" i="6"/>
  <c r="BN32" i="6"/>
  <c r="BQ37" i="6"/>
  <c r="BP37" i="6"/>
  <c r="AZ37" i="6"/>
  <c r="BS39" i="6"/>
  <c r="BP16" i="3"/>
  <c r="BB18" i="3"/>
  <c r="AY21" i="3"/>
  <c r="AY19" i="3"/>
  <c r="AW24" i="3"/>
  <c r="BP31" i="3"/>
  <c r="AW34" i="3"/>
  <c r="BN37" i="3"/>
  <c r="AZ19" i="3"/>
  <c r="BP23" i="3"/>
  <c r="AY14" i="3"/>
  <c r="BK14" i="3"/>
  <c r="AW21" i="3"/>
  <c r="BP21" i="3"/>
  <c r="AT31" i="3"/>
  <c r="BS14" i="3"/>
  <c r="AD14" i="3" s="1"/>
  <c r="BP27" i="3"/>
  <c r="AY27" i="3"/>
  <c r="BN28" i="3"/>
  <c r="AW33" i="3"/>
  <c r="BN34" i="3"/>
  <c r="AZ16" i="3"/>
  <c r="BH17" i="3"/>
  <c r="AY20" i="3"/>
  <c r="BB21" i="3"/>
  <c r="BS23" i="3"/>
  <c r="BN23" i="3"/>
  <c r="AY24" i="3"/>
  <c r="AT25" i="3"/>
  <c r="BK25" i="3"/>
  <c r="AY31" i="3"/>
  <c r="BN32" i="3"/>
  <c r="BP33" i="3"/>
  <c r="BN18" i="3"/>
  <c r="AT24" i="3"/>
  <c r="BH27" i="3"/>
  <c r="BK27" i="3"/>
  <c r="BH33" i="3"/>
  <c r="BP36" i="3"/>
  <c r="BN38" i="3"/>
  <c r="AY12" i="3"/>
  <c r="BH13" i="3"/>
  <c r="AY15" i="3"/>
  <c r="AQ16" i="3"/>
  <c r="AT16" i="3" s="1"/>
  <c r="AW16" i="3" s="1"/>
  <c r="AW17" i="3"/>
  <c r="AY18" i="3"/>
  <c r="BQ19" i="3"/>
  <c r="AW25" i="3"/>
  <c r="BP25" i="3"/>
  <c r="AW28" i="3"/>
  <c r="AY29" i="3"/>
  <c r="AZ30" i="3"/>
  <c r="AZ31" i="3"/>
  <c r="AW37" i="3"/>
  <c r="BK38" i="3"/>
  <c r="BK10" i="3"/>
  <c r="AQ11" i="3"/>
  <c r="BN12" i="3"/>
  <c r="AZ13" i="3"/>
  <c r="BP14" i="3"/>
  <c r="BN19" i="3"/>
  <c r="AW23" i="3"/>
  <c r="BN24" i="3"/>
  <c r="BQ25" i="3"/>
  <c r="AZ27" i="3"/>
  <c r="BQ27" i="3"/>
  <c r="BQ28" i="3"/>
  <c r="AP30" i="3"/>
  <c r="AS30" i="3" s="1"/>
  <c r="AV30" i="3" s="1"/>
  <c r="BB30" i="3" s="1"/>
  <c r="AY30" i="3"/>
  <c r="AW31" i="3"/>
  <c r="BK31" i="3"/>
  <c r="BQ31" i="3"/>
  <c r="AW32" i="3"/>
  <c r="BH32" i="3"/>
  <c r="AY34" i="3"/>
  <c r="BN35" i="3"/>
  <c r="BS36" i="3"/>
  <c r="AQ39" i="3"/>
  <c r="T39" i="3"/>
  <c r="BP39" i="3"/>
  <c r="AW40" i="3"/>
  <c r="BH10" i="3"/>
  <c r="AZ15" i="3"/>
  <c r="AY10" i="3"/>
  <c r="BP10" i="3"/>
  <c r="BP11" i="3"/>
  <c r="AZ12" i="3"/>
  <c r="AT13" i="3"/>
  <c r="BK13" i="3"/>
  <c r="AT14" i="3"/>
  <c r="BQ14" i="3"/>
  <c r="BN14" i="3"/>
  <c r="BP15" i="3"/>
  <c r="AT17" i="3"/>
  <c r="BK17" i="3"/>
  <c r="BQ17" i="3"/>
  <c r="AW18" i="3"/>
  <c r="BP18" i="3"/>
  <c r="BP19" i="3"/>
  <c r="AQ21" i="3"/>
  <c r="AT21" i="3" s="1"/>
  <c r="AY22" i="3"/>
  <c r="AZ24" i="3"/>
  <c r="BS25" i="3"/>
  <c r="AQ26" i="3"/>
  <c r="AT26" i="3" s="1"/>
  <c r="AY26" i="3"/>
  <c r="AW27" i="3"/>
  <c r="BE27" i="3"/>
  <c r="BP28" i="3"/>
  <c r="AQ31" i="3"/>
  <c r="BE31" i="3"/>
  <c r="AQ33" i="3"/>
  <c r="AT33" i="3" s="1"/>
  <c r="BB34" i="3"/>
  <c r="BH34" i="3"/>
  <c r="BK34" i="3" s="1"/>
  <c r="BP37" i="3"/>
  <c r="AQ38" i="3"/>
  <c r="AQ40" i="3"/>
  <c r="AT40" i="3" s="1"/>
  <c r="BH28" i="3"/>
  <c r="BK28" i="3" s="1"/>
  <c r="BP13" i="3"/>
  <c r="AQ17" i="3"/>
  <c r="BP17" i="3"/>
  <c r="AT18" i="3"/>
  <c r="BS18" i="3"/>
  <c r="BP20" i="3"/>
  <c r="AQ23" i="3"/>
  <c r="AY23" i="3"/>
  <c r="BB24" i="3"/>
  <c r="BH24" i="3"/>
  <c r="BP24" i="3"/>
  <c r="BN25" i="3"/>
  <c r="AQ27" i="3"/>
  <c r="AY36" i="3"/>
  <c r="BQ39" i="3"/>
  <c r="BS12" i="3"/>
  <c r="AT11" i="3"/>
  <c r="AY11" i="3"/>
  <c r="BS13" i="3"/>
  <c r="AQ14" i="3"/>
  <c r="BP26" i="3"/>
  <c r="BN26" i="3"/>
  <c r="BS32" i="3"/>
  <c r="AD32" i="3" s="1"/>
  <c r="BQ32" i="3"/>
  <c r="BP32" i="3"/>
  <c r="BQ12" i="3"/>
  <c r="AW14" i="3"/>
  <c r="BH20" i="3"/>
  <c r="BK20" i="3" s="1"/>
  <c r="AW10" i="3"/>
  <c r="BB10" i="3"/>
  <c r="BN11" i="3"/>
  <c r="BS11" i="3"/>
  <c r="BH12" i="3"/>
  <c r="BK12" i="3" s="1"/>
  <c r="AW13" i="3"/>
  <c r="BB13" i="3"/>
  <c r="AW15" i="3"/>
  <c r="BB15" i="3"/>
  <c r="BH15" i="3"/>
  <c r="BK15" i="3" s="1"/>
  <c r="BN15" i="3"/>
  <c r="BQ16" i="3"/>
  <c r="AZ17" i="3"/>
  <c r="AY17" i="3"/>
  <c r="BE19" i="3"/>
  <c r="BH19" i="3" s="1"/>
  <c r="BK19" i="3" s="1"/>
  <c r="AW20" i="3"/>
  <c r="BS20" i="3"/>
  <c r="AN22" i="3"/>
  <c r="AQ22" i="3" s="1"/>
  <c r="AT22" i="3" s="1"/>
  <c r="AW22" i="3" s="1"/>
  <c r="BQ23" i="3"/>
  <c r="BN30" i="3"/>
  <c r="BP30" i="3"/>
  <c r="AY33" i="3"/>
  <c r="BB33" i="3"/>
  <c r="AZ33" i="3"/>
  <c r="AQ10" i="3"/>
  <c r="BB11" i="3"/>
  <c r="BH11" i="3"/>
  <c r="BK11" i="3" s="1"/>
  <c r="AQ13" i="3"/>
  <c r="BE14" i="3"/>
  <c r="AQ15" i="3"/>
  <c r="AT15" i="3" s="1"/>
  <c r="BS15" i="3"/>
  <c r="BS16" i="3"/>
  <c r="AQ19" i="3"/>
  <c r="AT19" i="3" s="1"/>
  <c r="BH26" i="3"/>
  <c r="BK26" i="3" s="1"/>
  <c r="BG30" i="3"/>
  <c r="BJ30" i="3" s="1"/>
  <c r="BM30" i="3" s="1"/>
  <c r="BH30" i="3"/>
  <c r="BK30" i="3" s="1"/>
  <c r="AZ37" i="3"/>
  <c r="AY37" i="3"/>
  <c r="BB37" i="3"/>
  <c r="BN10" i="3"/>
  <c r="AW12" i="3"/>
  <c r="BN13" i="3"/>
  <c r="BH14" i="3"/>
  <c r="BH16" i="3"/>
  <c r="BK16" i="3" s="1"/>
  <c r="BN16" i="3" s="1"/>
  <c r="BN21" i="3"/>
  <c r="BH22" i="3"/>
  <c r="BQ22" i="3"/>
  <c r="BS22" i="3"/>
  <c r="BP22" i="3"/>
  <c r="AQ25" i="3"/>
  <c r="AZ14" i="3"/>
  <c r="BQ15" i="3"/>
  <c r="BS19" i="3"/>
  <c r="AD19" i="3" s="1"/>
  <c r="BB20" i="3"/>
  <c r="BS21" i="3"/>
  <c r="BB22" i="3"/>
  <c r="AZ23" i="3"/>
  <c r="BE23" i="3"/>
  <c r="AQ24" i="3"/>
  <c r="BB25" i="3"/>
  <c r="BH25" i="3"/>
  <c r="AW26" i="3"/>
  <c r="BB26" i="3"/>
  <c r="AT27" i="3"/>
  <c r="BN27" i="3"/>
  <c r="BQ29" i="3"/>
  <c r="BP29" i="3"/>
  <c r="AQ30" i="3"/>
  <c r="AT30" i="3" s="1"/>
  <c r="BS30" i="3"/>
  <c r="BN31" i="3"/>
  <c r="BK32" i="3"/>
  <c r="BB35" i="3"/>
  <c r="AZ35" i="3"/>
  <c r="AY35" i="3"/>
  <c r="BQ35" i="3"/>
  <c r="BS35" i="3"/>
  <c r="BP35" i="3"/>
  <c r="AQ20" i="3"/>
  <c r="BH21" i="3"/>
  <c r="BK21" i="3" s="1"/>
  <c r="AT23" i="3"/>
  <c r="BK24" i="3"/>
  <c r="BS26" i="3"/>
  <c r="AQ28" i="3"/>
  <c r="AT28" i="3" s="1"/>
  <c r="BN29" i="3"/>
  <c r="AQ32" i="3"/>
  <c r="AT32" i="3" s="1"/>
  <c r="AQ35" i="3"/>
  <c r="BH35" i="3"/>
  <c r="BK35" i="3" s="1"/>
  <c r="BQ40" i="3"/>
  <c r="BP40" i="3"/>
  <c r="BS40" i="3"/>
  <c r="AD40" i="3" s="1"/>
  <c r="BH18" i="3"/>
  <c r="BK18" i="3" s="1"/>
  <c r="AW19" i="3"/>
  <c r="AZ20" i="3"/>
  <c r="BN20" i="3"/>
  <c r="BQ21" i="3"/>
  <c r="BB23" i="3"/>
  <c r="AY25" i="3"/>
  <c r="AZ28" i="3"/>
  <c r="AY28" i="3"/>
  <c r="AW30" i="3"/>
  <c r="AZ32" i="3"/>
  <c r="AY32" i="3"/>
  <c r="BP34" i="3"/>
  <c r="BS34" i="3"/>
  <c r="BQ34" i="3"/>
  <c r="AZ36" i="3"/>
  <c r="AW38" i="3"/>
  <c r="AY38" i="3"/>
  <c r="BQ26" i="3"/>
  <c r="AP27" i="3"/>
  <c r="AS27" i="3" s="1"/>
  <c r="AV27" i="3" s="1"/>
  <c r="BB27" i="3" s="1"/>
  <c r="AZ29" i="3"/>
  <c r="BQ30" i="3"/>
  <c r="BK33" i="3"/>
  <c r="BN33" i="3"/>
  <c r="BB36" i="3"/>
  <c r="BK36" i="3"/>
  <c r="BN36" i="3" s="1"/>
  <c r="BQ37" i="3"/>
  <c r="BH37" i="3"/>
  <c r="BK37" i="3" s="1"/>
  <c r="BH38" i="3"/>
  <c r="BS27" i="3"/>
  <c r="BS31" i="3"/>
  <c r="BS33" i="3"/>
  <c r="AW35" i="3"/>
  <c r="BQ36" i="3"/>
  <c r="AQ37" i="3"/>
  <c r="AT37" i="3" s="1"/>
  <c r="BS37" i="3"/>
  <c r="BH40" i="3"/>
  <c r="BK40" i="3" s="1"/>
  <c r="C3" i="4"/>
  <c r="AQ34" i="3"/>
  <c r="AT34" i="3" s="1"/>
  <c r="AQ36" i="3"/>
  <c r="AT36" i="3" s="1"/>
  <c r="BQ38" i="3"/>
  <c r="BP38" i="3"/>
  <c r="AZ38" i="3"/>
  <c r="BN39" i="3"/>
  <c r="AZ40" i="3"/>
  <c r="A4" i="4"/>
  <c r="C4" i="4" s="1"/>
  <c r="BA29" i="6" l="1"/>
  <c r="BR29" i="6"/>
  <c r="AD26" i="6"/>
  <c r="T26" i="6" s="1"/>
  <c r="AC26" i="6"/>
  <c r="BA25" i="6"/>
  <c r="BR23" i="6"/>
  <c r="BR19" i="6"/>
  <c r="BR22" i="6"/>
  <c r="BR18" i="6"/>
  <c r="BR16" i="6"/>
  <c r="BA16" i="6"/>
  <c r="BR15" i="6"/>
  <c r="BA11" i="6"/>
  <c r="BR11" i="6"/>
  <c r="BR10" i="6"/>
  <c r="AC10" i="6" s="1"/>
  <c r="AD22" i="3"/>
  <c r="T22" i="3" s="1"/>
  <c r="AD13" i="3"/>
  <c r="T13" i="3" s="1"/>
  <c r="AC29" i="8"/>
  <c r="AC24" i="8"/>
  <c r="AC40" i="6"/>
  <c r="AD39" i="8"/>
  <c r="T39" i="8" s="1"/>
  <c r="AD36" i="6"/>
  <c r="T36" i="6" s="1"/>
  <c r="T14" i="6"/>
  <c r="BR13" i="6"/>
  <c r="BA32" i="6"/>
  <c r="AC32" i="6" s="1"/>
  <c r="AD16" i="6"/>
  <c r="T16" i="6" s="1"/>
  <c r="AC13" i="6"/>
  <c r="T13" i="6"/>
  <c r="AD13" i="6"/>
  <c r="BR23" i="8"/>
  <c r="AD21" i="8"/>
  <c r="T21" i="8" s="1"/>
  <c r="BA27" i="8"/>
  <c r="BR17" i="8"/>
  <c r="BR10" i="8"/>
  <c r="BR14" i="8"/>
  <c r="AC14" i="8" s="1"/>
  <c r="AD21" i="6"/>
  <c r="T21" i="6" s="1"/>
  <c r="BA28" i="8"/>
  <c r="AD38" i="8"/>
  <c r="T38" i="8" s="1"/>
  <c r="BR36" i="6"/>
  <c r="BR20" i="6"/>
  <c r="BR12" i="6"/>
  <c r="T16" i="8"/>
  <c r="AD16" i="8"/>
  <c r="AD19" i="6"/>
  <c r="T19" i="6" s="1"/>
  <c r="AD12" i="6"/>
  <c r="T12" i="6" s="1"/>
  <c r="BR28" i="8"/>
  <c r="BA15" i="8"/>
  <c r="AC15" i="8" s="1"/>
  <c r="T30" i="8"/>
  <c r="AD30" i="8"/>
  <c r="AD12" i="8"/>
  <c r="T12" i="8" s="1"/>
  <c r="AD27" i="6"/>
  <c r="T27" i="6" s="1"/>
  <c r="BA35" i="6"/>
  <c r="T32" i="6"/>
  <c r="AD32" i="6"/>
  <c r="AC21" i="6"/>
  <c r="AD25" i="6"/>
  <c r="T25" i="6" s="1"/>
  <c r="T24" i="6"/>
  <c r="BR24" i="6"/>
  <c r="AC24" i="6" s="1"/>
  <c r="T11" i="6"/>
  <c r="BA25" i="8"/>
  <c r="AC25" i="8" s="1"/>
  <c r="BR26" i="8"/>
  <c r="AD14" i="8"/>
  <c r="T14" i="8" s="1"/>
  <c r="AD36" i="8"/>
  <c r="T36" i="8" s="1"/>
  <c r="BA39" i="8"/>
  <c r="AC39" i="8" s="1"/>
  <c r="T20" i="8"/>
  <c r="AD20" i="8"/>
  <c r="AD17" i="6"/>
  <c r="T17" i="6" s="1"/>
  <c r="AD23" i="6"/>
  <c r="T23" i="6" s="1"/>
  <c r="BR33" i="6"/>
  <c r="T34" i="6"/>
  <c r="T20" i="6"/>
  <c r="AD20" i="6"/>
  <c r="BR35" i="8"/>
  <c r="AC35" i="8" s="1"/>
  <c r="BA19" i="8"/>
  <c r="AC19" i="8" s="1"/>
  <c r="AD17" i="8"/>
  <c r="T17" i="8" s="1"/>
  <c r="T13" i="8"/>
  <c r="BR37" i="8"/>
  <c r="AC37" i="8" s="1"/>
  <c r="AD35" i="3"/>
  <c r="T35" i="3" s="1"/>
  <c r="AD27" i="3"/>
  <c r="T27" i="3" s="1"/>
  <c r="AD33" i="3"/>
  <c r="T33" i="3" s="1"/>
  <c r="T33" i="6"/>
  <c r="AD33" i="6"/>
  <c r="BA27" i="6"/>
  <c r="AC27" i="6" s="1"/>
  <c r="AC18" i="6"/>
  <c r="BA15" i="6"/>
  <c r="BR31" i="8"/>
  <c r="AC31" i="8" s="1"/>
  <c r="BR32" i="8"/>
  <c r="AC32" i="8" s="1"/>
  <c r="T25" i="8"/>
  <c r="BR18" i="8"/>
  <c r="AD32" i="8"/>
  <c r="T32" i="8" s="1"/>
  <c r="AD39" i="6"/>
  <c r="AD20" i="3"/>
  <c r="T20" i="3" s="1"/>
  <c r="AD34" i="3"/>
  <c r="T34" i="3" s="1"/>
  <c r="AD18" i="3"/>
  <c r="T18" i="3" s="1"/>
  <c r="AD21" i="3"/>
  <c r="T21" i="3" s="1"/>
  <c r="BA38" i="3"/>
  <c r="BR28" i="3"/>
  <c r="AD25" i="3"/>
  <c r="T25" i="3" s="1"/>
  <c r="AD24" i="3"/>
  <c r="T24" i="3" s="1"/>
  <c r="T40" i="3"/>
  <c r="AD31" i="3"/>
  <c r="T31" i="3" s="1"/>
  <c r="AD10" i="3"/>
  <c r="T10" i="3" s="1"/>
  <c r="T19" i="3"/>
  <c r="AD23" i="3"/>
  <c r="T23" i="3" s="1"/>
  <c r="BR10" i="3"/>
  <c r="AD15" i="3"/>
  <c r="T15" i="3" s="1"/>
  <c r="AD30" i="3"/>
  <c r="T30" i="3" s="1"/>
  <c r="T32" i="3"/>
  <c r="AD26" i="3"/>
  <c r="T26" i="3" s="1"/>
  <c r="AD36" i="3"/>
  <c r="T36" i="3" s="1"/>
  <c r="AD37" i="3"/>
  <c r="T37" i="3" s="1"/>
  <c r="B38" i="6"/>
  <c r="B40" i="17"/>
  <c r="AD11" i="3"/>
  <c r="T11" i="3" s="1"/>
  <c r="AD12" i="3"/>
  <c r="T12" i="3" s="1"/>
  <c r="T14" i="3"/>
  <c r="AD17" i="3"/>
  <c r="T17" i="3" s="1"/>
  <c r="AD16" i="3"/>
  <c r="T16" i="3" s="1"/>
  <c r="D3" i="11"/>
  <c r="D5" i="10"/>
  <c r="B40" i="9"/>
  <c r="B40" i="11"/>
  <c r="B40" i="19"/>
  <c r="BA11" i="3"/>
  <c r="BR38" i="3"/>
  <c r="BR39" i="3"/>
  <c r="AT39" i="3"/>
  <c r="BA39" i="3" s="1"/>
  <c r="BA12" i="3"/>
  <c r="BR36" i="3"/>
  <c r="BA30" i="3"/>
  <c r="BA40" i="3"/>
  <c r="BA10" i="3"/>
  <c r="BR40" i="3"/>
  <c r="BR18" i="3"/>
  <c r="BR12" i="3"/>
  <c r="AC20" i="8"/>
  <c r="AC22" i="8"/>
  <c r="AC27" i="8"/>
  <c r="AC12" i="8"/>
  <c r="BA10" i="8"/>
  <c r="AC30" i="8"/>
  <c r="AC23" i="8"/>
  <c r="AC21" i="8"/>
  <c r="AC17" i="8"/>
  <c r="BR11" i="8"/>
  <c r="AC11" i="8" s="1"/>
  <c r="BA36" i="8"/>
  <c r="AC36" i="8" s="1"/>
  <c r="AC26" i="8"/>
  <c r="AC18" i="8"/>
  <c r="AC15" i="6"/>
  <c r="AC12" i="6"/>
  <c r="AC20" i="6"/>
  <c r="AC36" i="6"/>
  <c r="AC29" i="6"/>
  <c r="BR25" i="6"/>
  <c r="AC25" i="6" s="1"/>
  <c r="AC23" i="6"/>
  <c r="AC16" i="6"/>
  <c r="AC30" i="6"/>
  <c r="AC33" i="6"/>
  <c r="AC31" i="6"/>
  <c r="AC19" i="6"/>
  <c r="AC22" i="6"/>
  <c r="AC11" i="6"/>
  <c r="BR35" i="6"/>
  <c r="BA34" i="6"/>
  <c r="AC34" i="6" s="1"/>
  <c r="BR32" i="3"/>
  <c r="BA24" i="3"/>
  <c r="BA13" i="3"/>
  <c r="BA32" i="3"/>
  <c r="BR31" i="3"/>
  <c r="BA31" i="3"/>
  <c r="BR33" i="3"/>
  <c r="BR13" i="3"/>
  <c r="BA18" i="3"/>
  <c r="BA37" i="3"/>
  <c r="BR27" i="3"/>
  <c r="BR17" i="3"/>
  <c r="BA27" i="3"/>
  <c r="BA21" i="3"/>
  <c r="BA17" i="3"/>
  <c r="BR29" i="3"/>
  <c r="BA26" i="3"/>
  <c r="BA25" i="3"/>
  <c r="BR26" i="3"/>
  <c r="BR37" i="3"/>
  <c r="BR25" i="3"/>
  <c r="BR20" i="3"/>
  <c r="BA33" i="3"/>
  <c r="BA29" i="3"/>
  <c r="BR30" i="3"/>
  <c r="AC38" i="3"/>
  <c r="BR11" i="3"/>
  <c r="BR21" i="3"/>
  <c r="BR24" i="3"/>
  <c r="BA19" i="3"/>
  <c r="BR34" i="3"/>
  <c r="BA23" i="3"/>
  <c r="BA15" i="3"/>
  <c r="BA16" i="3"/>
  <c r="BR35" i="3"/>
  <c r="BH23" i="3"/>
  <c r="BR23" i="3" s="1"/>
  <c r="AW36" i="3"/>
  <c r="BA36" i="3" s="1"/>
  <c r="BR19" i="3"/>
  <c r="BR16" i="3"/>
  <c r="AT20" i="3"/>
  <c r="BA20" i="3" s="1"/>
  <c r="BA34" i="3"/>
  <c r="AT35" i="3"/>
  <c r="BA35" i="3" s="1"/>
  <c r="BK22" i="3"/>
  <c r="BN22" i="3" s="1"/>
  <c r="BA22" i="3"/>
  <c r="BR15" i="3"/>
  <c r="BA14" i="3"/>
  <c r="BR14" i="3"/>
  <c r="BA28" i="3"/>
  <c r="AC28" i="3" l="1"/>
  <c r="AC10" i="3"/>
  <c r="AC39" i="3"/>
  <c r="AC35" i="6"/>
  <c r="AC10" i="8"/>
  <c r="AC28" i="8"/>
  <c r="AC29" i="3"/>
  <c r="AC36" i="3"/>
  <c r="AC11" i="3"/>
  <c r="D3" i="12"/>
  <c r="D5" i="11"/>
  <c r="AC13" i="3"/>
  <c r="AB40" i="11"/>
  <c r="AI40" i="11" s="1"/>
  <c r="Z40" i="11"/>
  <c r="AC12" i="3"/>
  <c r="AC30" i="3"/>
  <c r="AC31" i="3"/>
  <c r="AC17" i="3"/>
  <c r="AC40" i="3"/>
  <c r="AC27" i="3"/>
  <c r="AC32" i="3"/>
  <c r="AC18" i="3"/>
  <c r="AC34" i="3"/>
  <c r="AC21" i="3"/>
  <c r="AC33" i="3"/>
  <c r="AC37" i="3"/>
  <c r="AC15" i="3"/>
  <c r="AC24" i="3"/>
  <c r="AC25" i="3"/>
  <c r="AC35" i="3"/>
  <c r="AC20" i="3"/>
  <c r="AC26" i="3"/>
  <c r="AC16" i="3"/>
  <c r="AC19" i="3"/>
  <c r="AC23" i="3"/>
  <c r="AC14" i="3"/>
  <c r="BR22" i="3"/>
  <c r="AC22" i="3" s="1"/>
  <c r="X40" i="11" l="1"/>
  <c r="V40" i="11"/>
  <c r="D3" i="15"/>
  <c r="D5" i="12"/>
  <c r="D3" i="17" l="1"/>
  <c r="D5" i="15"/>
  <c r="D3" i="18" l="1"/>
  <c r="D5" i="17"/>
  <c r="D3" i="19" l="1"/>
  <c r="D5" i="18"/>
  <c r="D3" i="20" l="1"/>
  <c r="D5" i="20" s="1"/>
  <c r="D5" i="19"/>
  <c r="B39" i="6" l="1"/>
  <c r="AB39" i="6" l="1"/>
  <c r="AI39" i="6" s="1"/>
  <c r="Z39" i="6"/>
  <c r="B40" i="6"/>
  <c r="AB40" i="6" l="1"/>
  <c r="Z40" i="6"/>
  <c r="X39" i="6"/>
  <c r="V39" i="6"/>
  <c r="AI40" i="6" l="1"/>
  <c r="X40" i="6" l="1"/>
  <c r="V40" i="6"/>
  <c r="S44" i="3" l="1"/>
  <c r="T6" i="3"/>
  <c r="T44" i="3" l="1"/>
  <c r="D2" i="6" l="1"/>
  <c r="A10" i="6" s="1"/>
  <c r="A10" i="3"/>
  <c r="A11" i="3" s="1"/>
  <c r="D2" i="8"/>
  <c r="A10" i="8" s="1"/>
  <c r="B10" i="8" s="1"/>
  <c r="D2" i="9"/>
  <c r="A10" i="9" s="1"/>
  <c r="D2" i="15"/>
  <c r="A10" i="15" s="1"/>
  <c r="D2" i="18"/>
  <c r="A10" i="18" s="1"/>
  <c r="D2" i="11"/>
  <c r="A10" i="11" s="1"/>
  <c r="D2" i="19"/>
  <c r="A10" i="19" s="1"/>
  <c r="D2" i="12"/>
  <c r="A10" i="12" s="1"/>
  <c r="D2" i="17"/>
  <c r="A10" i="17" s="1"/>
  <c r="A11" i="17" s="1"/>
  <c r="D2" i="10"/>
  <c r="A10" i="10" s="1"/>
  <c r="D2" i="20"/>
  <c r="A10" i="20" s="1"/>
  <c r="B10" i="20" s="1"/>
  <c r="A12" i="3" l="1"/>
  <c r="B11" i="3"/>
  <c r="AA11" i="3" s="1"/>
  <c r="AA10" i="20"/>
  <c r="Z10" i="20" s="1"/>
  <c r="A11" i="20"/>
  <c r="B10" i="9"/>
  <c r="AA10" i="9" s="1"/>
  <c r="A11" i="9"/>
  <c r="B10" i="19"/>
  <c r="AA10" i="19" s="1"/>
  <c r="A11" i="19"/>
  <c r="B10" i="12"/>
  <c r="AA10" i="12" s="1"/>
  <c r="A11" i="12"/>
  <c r="B10" i="10"/>
  <c r="AA10" i="10" s="1"/>
  <c r="A11" i="10"/>
  <c r="B10" i="11"/>
  <c r="AA10" i="11" s="1"/>
  <c r="A11" i="11"/>
  <c r="B10" i="18"/>
  <c r="A11" i="18"/>
  <c r="B11" i="17"/>
  <c r="AA11" i="17" s="1"/>
  <c r="A12" i="17"/>
  <c r="B10" i="17"/>
  <c r="AA10" i="17" s="1"/>
  <c r="AA10" i="18"/>
  <c r="B10" i="15"/>
  <c r="AA10" i="15" s="1"/>
  <c r="A11" i="15"/>
  <c r="AA10" i="8"/>
  <c r="A11" i="8"/>
  <c r="B10" i="6"/>
  <c r="AA10" i="6" s="1"/>
  <c r="A11" i="6"/>
  <c r="B10" i="3"/>
  <c r="AA10" i="3"/>
  <c r="A13" i="3" l="1"/>
  <c r="B12" i="3"/>
  <c r="AA12" i="3" s="1"/>
  <c r="AB10" i="20"/>
  <c r="Q10" i="20" s="1"/>
  <c r="R10" i="20" s="1"/>
  <c r="B11" i="20"/>
  <c r="AA11" i="20" s="1"/>
  <c r="A12" i="20"/>
  <c r="Z10" i="10"/>
  <c r="AB10" i="10" s="1"/>
  <c r="Q10" i="10" s="1"/>
  <c r="Z10" i="11"/>
  <c r="AB10" i="11"/>
  <c r="Q10" i="11" s="1"/>
  <c r="Z10" i="17"/>
  <c r="AB10" i="17"/>
  <c r="Q10" i="17" s="1"/>
  <c r="Z10" i="19"/>
  <c r="AB10" i="19"/>
  <c r="Q10" i="19" s="1"/>
  <c r="Z10" i="18"/>
  <c r="AB10" i="18"/>
  <c r="Q10" i="18" s="1"/>
  <c r="R10" i="18" s="1"/>
  <c r="B11" i="11"/>
  <c r="AA11" i="11" s="1"/>
  <c r="A12" i="11"/>
  <c r="B11" i="9"/>
  <c r="AA11" i="9" s="1"/>
  <c r="A12" i="9"/>
  <c r="Z11" i="17"/>
  <c r="AB11" i="17"/>
  <c r="Q11" i="17" s="1"/>
  <c r="AI11" i="17" s="1"/>
  <c r="Z10" i="3"/>
  <c r="AB10" i="3" s="1"/>
  <c r="Q10" i="3" s="1"/>
  <c r="R10" i="3" s="1"/>
  <c r="S10" i="3" s="1"/>
  <c r="B11" i="8"/>
  <c r="AA11" i="8" s="1"/>
  <c r="A12" i="8"/>
  <c r="B11" i="19"/>
  <c r="AA11" i="19" s="1"/>
  <c r="A12" i="19"/>
  <c r="Z11" i="3"/>
  <c r="AB11" i="3"/>
  <c r="Q11" i="3" s="1"/>
  <c r="AI11" i="3" s="1"/>
  <c r="Z10" i="9"/>
  <c r="AB10" i="9"/>
  <c r="Q10" i="9" s="1"/>
  <c r="R10" i="9" s="1"/>
  <c r="AB10" i="15"/>
  <c r="Q10" i="15" s="1"/>
  <c r="R10" i="15" s="1"/>
  <c r="Z10" i="15"/>
  <c r="B12" i="17"/>
  <c r="AA12" i="17" s="1"/>
  <c r="A13" i="17"/>
  <c r="Z10" i="12"/>
  <c r="AB10" i="12"/>
  <c r="Q10" i="12" s="1"/>
  <c r="R10" i="12" s="1"/>
  <c r="AB10" i="8"/>
  <c r="Q10" i="8" s="1"/>
  <c r="R10" i="8" s="1"/>
  <c r="Z10" i="8"/>
  <c r="B11" i="18"/>
  <c r="AA11" i="18" s="1"/>
  <c r="A12" i="18"/>
  <c r="B11" i="10"/>
  <c r="AA11" i="10" s="1"/>
  <c r="A12" i="10"/>
  <c r="B11" i="12"/>
  <c r="AA11" i="12"/>
  <c r="A12" i="12"/>
  <c r="Z10" i="6"/>
  <c r="AB10" i="6"/>
  <c r="Q10" i="6" s="1"/>
  <c r="R10" i="6" s="1"/>
  <c r="B11" i="6"/>
  <c r="AA11" i="6" s="1"/>
  <c r="A12" i="6"/>
  <c r="B11" i="15"/>
  <c r="AA11" i="15" s="1"/>
  <c r="A12" i="15"/>
  <c r="R11" i="3" l="1"/>
  <c r="S11" i="3" s="1"/>
  <c r="AI10" i="20"/>
  <c r="Z12" i="3"/>
  <c r="AB12" i="3"/>
  <c r="Q12" i="3" s="1"/>
  <c r="AI12" i="3" s="1"/>
  <c r="X12" i="3" s="1"/>
  <c r="A14" i="3"/>
  <c r="B13" i="3"/>
  <c r="AA13" i="3" s="1"/>
  <c r="R11" i="17"/>
  <c r="AB11" i="20"/>
  <c r="Q11" i="20" s="1"/>
  <c r="AI11" i="20" s="1"/>
  <c r="Z11" i="20"/>
  <c r="A13" i="20"/>
  <c r="B12" i="20"/>
  <c r="AA12" i="20"/>
  <c r="Z11" i="19"/>
  <c r="AB11" i="19"/>
  <c r="Q11" i="19" s="1"/>
  <c r="AI11" i="19" s="1"/>
  <c r="AB11" i="15"/>
  <c r="Q11" i="15" s="1"/>
  <c r="AI11" i="15" s="1"/>
  <c r="Z11" i="15"/>
  <c r="Z11" i="8"/>
  <c r="AB11" i="8"/>
  <c r="Q11" i="8" s="1"/>
  <c r="AI11" i="8" s="1"/>
  <c r="Z11" i="6"/>
  <c r="AB11" i="6"/>
  <c r="Q11" i="6" s="1"/>
  <c r="AI11" i="6" s="1"/>
  <c r="B12" i="6"/>
  <c r="AA12" i="6" s="1"/>
  <c r="A13" i="6"/>
  <c r="Z11" i="12"/>
  <c r="AB11" i="12"/>
  <c r="Q11" i="12" s="1"/>
  <c r="AI11" i="12" s="1"/>
  <c r="Z11" i="9"/>
  <c r="AB11" i="9"/>
  <c r="Q11" i="9" s="1"/>
  <c r="AI11" i="9" s="1"/>
  <c r="AI10" i="17"/>
  <c r="V11" i="3"/>
  <c r="X11" i="3"/>
  <c r="Z11" i="10"/>
  <c r="AB11" i="10"/>
  <c r="Q11" i="10" s="1"/>
  <c r="AI11" i="10" s="1"/>
  <c r="AI10" i="3"/>
  <c r="AI10" i="11"/>
  <c r="AI10" i="12"/>
  <c r="B12" i="19"/>
  <c r="AA12" i="19" s="1"/>
  <c r="A13" i="19"/>
  <c r="Z11" i="11"/>
  <c r="AB11" i="11"/>
  <c r="Q11" i="11" s="1"/>
  <c r="AI11" i="11" s="1"/>
  <c r="AI10" i="18"/>
  <c r="R10" i="11"/>
  <c r="AI10" i="6"/>
  <c r="B13" i="17"/>
  <c r="AA13" i="17" s="1"/>
  <c r="A14" i="17"/>
  <c r="AI10" i="15"/>
  <c r="B12" i="10"/>
  <c r="AA12" i="10" s="1"/>
  <c r="A13" i="10"/>
  <c r="B12" i="15"/>
  <c r="AA12" i="15" s="1"/>
  <c r="A13" i="15"/>
  <c r="V10" i="20"/>
  <c r="X10" i="20"/>
  <c r="B12" i="18"/>
  <c r="AA12" i="18" s="1"/>
  <c r="A13" i="18"/>
  <c r="Z12" i="17"/>
  <c r="AB12" i="17"/>
  <c r="Q12" i="17" s="1"/>
  <c r="AI12" i="17" s="1"/>
  <c r="R12" i="17"/>
  <c r="X11" i="17"/>
  <c r="V11" i="17"/>
  <c r="AI10" i="10"/>
  <c r="AI10" i="8"/>
  <c r="B12" i="11"/>
  <c r="AA12" i="11" s="1"/>
  <c r="A13" i="11"/>
  <c r="Z11" i="18"/>
  <c r="AB11" i="18"/>
  <c r="Q11" i="18" s="1"/>
  <c r="AI11" i="18" s="1"/>
  <c r="AI10" i="9"/>
  <c r="B12" i="8"/>
  <c r="AA12" i="8" s="1"/>
  <c r="A13" i="8"/>
  <c r="AI10" i="19"/>
  <c r="R10" i="10"/>
  <c r="B12" i="12"/>
  <c r="AA12" i="12" s="1"/>
  <c r="A13" i="12"/>
  <c r="B12" i="9"/>
  <c r="AA12" i="9" s="1"/>
  <c r="A13" i="9"/>
  <c r="R10" i="19"/>
  <c r="R10" i="17"/>
  <c r="V12" i="3" l="1"/>
  <c r="R11" i="20"/>
  <c r="R12" i="3"/>
  <c r="S12" i="3" s="1"/>
  <c r="R11" i="6"/>
  <c r="Z13" i="3"/>
  <c r="AB13" i="3"/>
  <c r="Q13" i="3" s="1"/>
  <c r="B14" i="3"/>
  <c r="AA14" i="3" s="1"/>
  <c r="A15" i="3"/>
  <c r="Z12" i="20"/>
  <c r="AB12" i="20"/>
  <c r="Q12" i="20" s="1"/>
  <c r="AI12" i="20" s="1"/>
  <c r="R11" i="9"/>
  <c r="A14" i="20"/>
  <c r="B13" i="20"/>
  <c r="AA13" i="20" s="1"/>
  <c r="V11" i="20"/>
  <c r="X11" i="20"/>
  <c r="R11" i="12"/>
  <c r="R11" i="8"/>
  <c r="Z12" i="18"/>
  <c r="AB12" i="18" s="1"/>
  <c r="Q12" i="18" s="1"/>
  <c r="Z12" i="6"/>
  <c r="AB12" i="6"/>
  <c r="Q12" i="6" s="1"/>
  <c r="R12" i="6" s="1"/>
  <c r="V10" i="9"/>
  <c r="X10" i="9"/>
  <c r="V10" i="10"/>
  <c r="X10" i="10"/>
  <c r="V12" i="17"/>
  <c r="X12" i="17"/>
  <c r="X10" i="11"/>
  <c r="V10" i="11"/>
  <c r="X11" i="15"/>
  <c r="V11" i="15"/>
  <c r="Z12" i="11"/>
  <c r="AB12" i="11"/>
  <c r="Q12" i="11" s="1"/>
  <c r="AI12" i="11" s="1"/>
  <c r="B13" i="15"/>
  <c r="AA13" i="15" s="1"/>
  <c r="A14" i="15"/>
  <c r="X10" i="6"/>
  <c r="V10" i="6"/>
  <c r="B13" i="19"/>
  <c r="AA13" i="19" s="1"/>
  <c r="A14" i="19"/>
  <c r="V10" i="17"/>
  <c r="X10" i="17"/>
  <c r="X11" i="6"/>
  <c r="V11" i="6"/>
  <c r="R11" i="19"/>
  <c r="Z12" i="9"/>
  <c r="AB12" i="9"/>
  <c r="Q12" i="9" s="1"/>
  <c r="R12" i="9" s="1"/>
  <c r="V11" i="11"/>
  <c r="X11" i="11"/>
  <c r="B13" i="9"/>
  <c r="AA13" i="9" s="1"/>
  <c r="A14" i="9"/>
  <c r="B13" i="11"/>
  <c r="AA13" i="11" s="1"/>
  <c r="A14" i="11"/>
  <c r="Z12" i="15"/>
  <c r="AB12" i="15"/>
  <c r="Q12" i="15" s="1"/>
  <c r="R12" i="15" s="1"/>
  <c r="Z12" i="19"/>
  <c r="AB12" i="19"/>
  <c r="Q12" i="19" s="1"/>
  <c r="R12" i="19" s="1"/>
  <c r="V10" i="3"/>
  <c r="X10" i="3"/>
  <c r="X11" i="19"/>
  <c r="V11" i="19"/>
  <c r="X10" i="19"/>
  <c r="V10" i="19"/>
  <c r="B13" i="18"/>
  <c r="AA13" i="18" s="1"/>
  <c r="A14" i="18"/>
  <c r="V10" i="15"/>
  <c r="X10" i="15"/>
  <c r="R11" i="10"/>
  <c r="V11" i="18"/>
  <c r="X11" i="18"/>
  <c r="V11" i="12"/>
  <c r="X11" i="12"/>
  <c r="Z12" i="12"/>
  <c r="AB12" i="12"/>
  <c r="Q12" i="12" s="1"/>
  <c r="R12" i="12" s="1"/>
  <c r="Z12" i="8"/>
  <c r="AB12" i="8"/>
  <c r="Q12" i="8" s="1"/>
  <c r="R12" i="8" s="1"/>
  <c r="R11" i="18"/>
  <c r="B13" i="10"/>
  <c r="AA13" i="10" s="1"/>
  <c r="A14" i="10"/>
  <c r="B14" i="17"/>
  <c r="AA14" i="17" s="1"/>
  <c r="A15" i="17"/>
  <c r="V10" i="18"/>
  <c r="X10" i="18"/>
  <c r="X11" i="10"/>
  <c r="V11" i="10"/>
  <c r="X11" i="9"/>
  <c r="V11" i="9"/>
  <c r="V11" i="8"/>
  <c r="X11" i="8"/>
  <c r="B13" i="8"/>
  <c r="AA13" i="8" s="1"/>
  <c r="A14" i="8"/>
  <c r="Z13" i="17"/>
  <c r="AB13" i="17"/>
  <c r="Q13" i="17" s="1"/>
  <c r="AI13" i="17" s="1"/>
  <c r="Z12" i="10"/>
  <c r="AB12" i="10"/>
  <c r="Q12" i="10" s="1"/>
  <c r="R12" i="10" s="1"/>
  <c r="B13" i="6"/>
  <c r="AA13" i="6" s="1"/>
  <c r="A14" i="6"/>
  <c r="V10" i="8"/>
  <c r="X10" i="8"/>
  <c r="R11" i="11"/>
  <c r="X10" i="12"/>
  <c r="V10" i="12"/>
  <c r="R11" i="15"/>
  <c r="B13" i="12"/>
  <c r="AA13" i="12" s="1"/>
  <c r="A14" i="12"/>
  <c r="R13" i="17" l="1"/>
  <c r="AI12" i="18"/>
  <c r="R12" i="18"/>
  <c r="B15" i="3"/>
  <c r="AA15" i="3" s="1"/>
  <c r="A16" i="3"/>
  <c r="Z14" i="3"/>
  <c r="AB14" i="3"/>
  <c r="Q14" i="3" s="1"/>
  <c r="AI14" i="3" s="1"/>
  <c r="AI13" i="3"/>
  <c r="R13" i="3"/>
  <c r="S13" i="3" s="1"/>
  <c r="B14" i="20"/>
  <c r="AA14" i="20" s="1"/>
  <c r="A15" i="20"/>
  <c r="Z13" i="20"/>
  <c r="AB13" i="20"/>
  <c r="Q13" i="20" s="1"/>
  <c r="AI13" i="20" s="1"/>
  <c r="V12" i="20"/>
  <c r="X12" i="20"/>
  <c r="R12" i="11"/>
  <c r="R12" i="20"/>
  <c r="Z13" i="10"/>
  <c r="AB13" i="10"/>
  <c r="Q13" i="10" s="1"/>
  <c r="AI13" i="10" s="1"/>
  <c r="Z13" i="15"/>
  <c r="AB13" i="15"/>
  <c r="Q13" i="15" s="1"/>
  <c r="AI13" i="15" s="1"/>
  <c r="Z13" i="18"/>
  <c r="AB13" i="18"/>
  <c r="Q13" i="18" s="1"/>
  <c r="R13" i="18" s="1"/>
  <c r="Z13" i="12"/>
  <c r="AB13" i="12"/>
  <c r="Q13" i="12" s="1"/>
  <c r="AI13" i="12" s="1"/>
  <c r="Z14" i="17"/>
  <c r="AB14" i="17"/>
  <c r="Q14" i="17" s="1"/>
  <c r="R14" i="17" s="1"/>
  <c r="AA14" i="6"/>
  <c r="B14" i="6"/>
  <c r="A15" i="6"/>
  <c r="Z13" i="6"/>
  <c r="AB13" i="6"/>
  <c r="Q13" i="6" s="1"/>
  <c r="AI13" i="6" s="1"/>
  <c r="V12" i="11"/>
  <c r="X12" i="11"/>
  <c r="AI12" i="6"/>
  <c r="Z13" i="9"/>
  <c r="AB13" i="9"/>
  <c r="Q13" i="9" s="1"/>
  <c r="AI13" i="9" s="1"/>
  <c r="AI12" i="15"/>
  <c r="V13" i="17"/>
  <c r="X13" i="17"/>
  <c r="B15" i="17"/>
  <c r="AA15" i="17" s="1"/>
  <c r="A16" i="17"/>
  <c r="AI12" i="8"/>
  <c r="B14" i="18"/>
  <c r="AA14" i="18" s="1"/>
  <c r="A15" i="18"/>
  <c r="Z13" i="19"/>
  <c r="AB13" i="19"/>
  <c r="Q13" i="19" s="1"/>
  <c r="AI13" i="19" s="1"/>
  <c r="B14" i="11"/>
  <c r="AA14" i="11" s="1"/>
  <c r="A15" i="11"/>
  <c r="AI12" i="10"/>
  <c r="B14" i="8"/>
  <c r="AA14" i="8"/>
  <c r="A15" i="8"/>
  <c r="Z13" i="11"/>
  <c r="AB13" i="11"/>
  <c r="Q13" i="11" s="1"/>
  <c r="R13" i="11"/>
  <c r="B14" i="15"/>
  <c r="AA14" i="15" s="1"/>
  <c r="A15" i="15"/>
  <c r="B14" i="12"/>
  <c r="AA14" i="12" s="1"/>
  <c r="A15" i="12"/>
  <c r="B14" i="10"/>
  <c r="AA14" i="10" s="1"/>
  <c r="A15" i="10"/>
  <c r="AI12" i="12"/>
  <c r="AI12" i="9"/>
  <c r="Z13" i="8"/>
  <c r="AB13" i="8"/>
  <c r="Q13" i="8" s="1"/>
  <c r="AI13" i="8" s="1"/>
  <c r="AI12" i="19"/>
  <c r="B14" i="9"/>
  <c r="AA14" i="9" s="1"/>
  <c r="A15" i="9"/>
  <c r="B14" i="19"/>
  <c r="AA14" i="19"/>
  <c r="A15" i="19"/>
  <c r="V12" i="18"/>
  <c r="X12" i="18"/>
  <c r="R13" i="20" l="1"/>
  <c r="R14" i="3"/>
  <c r="S14" i="3" s="1"/>
  <c r="Z15" i="3"/>
  <c r="AB15" i="3"/>
  <c r="Q15" i="3" s="1"/>
  <c r="AI15" i="3" s="1"/>
  <c r="X13" i="3"/>
  <c r="V13" i="3"/>
  <c r="V14" i="3"/>
  <c r="X14" i="3"/>
  <c r="R13" i="12"/>
  <c r="R13" i="9"/>
  <c r="B16" i="3"/>
  <c r="AA16" i="3" s="1"/>
  <c r="A17" i="3"/>
  <c r="R13" i="8"/>
  <c r="R13" i="6"/>
  <c r="R13" i="10"/>
  <c r="V13" i="20"/>
  <c r="X13" i="20"/>
  <c r="Z14" i="20"/>
  <c r="AB14" i="20"/>
  <c r="Q14" i="20" s="1"/>
  <c r="AI14" i="20" s="1"/>
  <c r="R13" i="19"/>
  <c r="A16" i="20"/>
  <c r="B15" i="20"/>
  <c r="AA15" i="20" s="1"/>
  <c r="Z14" i="12"/>
  <c r="AB14" i="12"/>
  <c r="Q14" i="12" s="1"/>
  <c r="R14" i="12" s="1"/>
  <c r="Z14" i="10"/>
  <c r="AB14" i="10"/>
  <c r="Q14" i="10" s="1"/>
  <c r="R14" i="10" s="1"/>
  <c r="Z14" i="11"/>
  <c r="AB14" i="11"/>
  <c r="Q14" i="11" s="1"/>
  <c r="AI14" i="11" s="1"/>
  <c r="Z14" i="9"/>
  <c r="AB14" i="9" s="1"/>
  <c r="Q14" i="9" s="1"/>
  <c r="R14" i="9" s="1"/>
  <c r="Z14" i="18"/>
  <c r="AB14" i="18"/>
  <c r="Q14" i="18" s="1"/>
  <c r="AI14" i="18" s="1"/>
  <c r="X13" i="9"/>
  <c r="V13" i="9"/>
  <c r="X13" i="6"/>
  <c r="V13" i="6"/>
  <c r="Z14" i="6"/>
  <c r="AB14" i="6"/>
  <c r="Q14" i="6" s="1"/>
  <c r="R14" i="6"/>
  <c r="V12" i="9"/>
  <c r="X12" i="9"/>
  <c r="B15" i="15"/>
  <c r="AA15" i="15" s="1"/>
  <c r="A16" i="15"/>
  <c r="Z14" i="8"/>
  <c r="AB14" i="8"/>
  <c r="Q14" i="8" s="1"/>
  <c r="AI14" i="8" s="1"/>
  <c r="B15" i="18"/>
  <c r="AA15" i="18" s="1"/>
  <c r="A16" i="18"/>
  <c r="V13" i="12"/>
  <c r="X13" i="12"/>
  <c r="R13" i="15"/>
  <c r="B15" i="11"/>
  <c r="AA15" i="11" s="1"/>
  <c r="A16" i="11"/>
  <c r="AI14" i="17"/>
  <c r="V13" i="19"/>
  <c r="X13" i="19"/>
  <c r="X12" i="6"/>
  <c r="V12" i="6"/>
  <c r="Z14" i="19"/>
  <c r="AB14" i="19"/>
  <c r="Q14" i="19" s="1"/>
  <c r="R14" i="19"/>
  <c r="B15" i="12"/>
  <c r="AA15" i="12" s="1"/>
  <c r="A16" i="12"/>
  <c r="X12" i="10"/>
  <c r="V12" i="10"/>
  <c r="B15" i="9"/>
  <c r="AA15" i="9" s="1"/>
  <c r="A16" i="9"/>
  <c r="B15" i="10"/>
  <c r="AA15" i="10" s="1"/>
  <c r="A16" i="10"/>
  <c r="X13" i="15"/>
  <c r="V13" i="15"/>
  <c r="B15" i="19"/>
  <c r="AA15" i="19" s="1"/>
  <c r="A16" i="19"/>
  <c r="X12" i="19"/>
  <c r="V12" i="19"/>
  <c r="V12" i="12"/>
  <c r="X12" i="12"/>
  <c r="X12" i="8"/>
  <c r="V12" i="8"/>
  <c r="X12" i="15"/>
  <c r="V12" i="15"/>
  <c r="Z15" i="17"/>
  <c r="AB15" i="17"/>
  <c r="Q15" i="17" s="1"/>
  <c r="AI15" i="17" s="1"/>
  <c r="B15" i="8"/>
  <c r="AA15" i="8" s="1"/>
  <c r="A16" i="8"/>
  <c r="Z14" i="15"/>
  <c r="AB14" i="15"/>
  <c r="Q14" i="15" s="1"/>
  <c r="AI14" i="15" s="1"/>
  <c r="X13" i="8"/>
  <c r="V13" i="8"/>
  <c r="AI13" i="11"/>
  <c r="B16" i="17"/>
  <c r="AA16" i="17" s="1"/>
  <c r="A17" i="17"/>
  <c r="AA15" i="6"/>
  <c r="A16" i="6"/>
  <c r="AI13" i="18"/>
  <c r="V13" i="10"/>
  <c r="X13" i="10"/>
  <c r="R14" i="11" l="1"/>
  <c r="R15" i="3"/>
  <c r="S15" i="3" s="1"/>
  <c r="R14" i="18"/>
  <c r="AB16" i="3"/>
  <c r="Q16" i="3" s="1"/>
  <c r="AI16" i="3" s="1"/>
  <c r="Z16" i="3"/>
  <c r="R14" i="20"/>
  <c r="B17" i="3"/>
  <c r="A18" i="3"/>
  <c r="AA17" i="3"/>
  <c r="X15" i="3"/>
  <c r="V15" i="3"/>
  <c r="Z15" i="20"/>
  <c r="AB15" i="20"/>
  <c r="Q15" i="20" s="1"/>
  <c r="AI15" i="20" s="1"/>
  <c r="V14" i="20"/>
  <c r="X14" i="20"/>
  <c r="R14" i="15"/>
  <c r="R14" i="8"/>
  <c r="B16" i="20"/>
  <c r="AA16" i="20" s="1"/>
  <c r="A17" i="20"/>
  <c r="Z15" i="12"/>
  <c r="AB15" i="12"/>
  <c r="Q15" i="12" s="1"/>
  <c r="AI15" i="12" s="1"/>
  <c r="Z15" i="18"/>
  <c r="AB15" i="18"/>
  <c r="Q15" i="18" s="1"/>
  <c r="Z16" i="17"/>
  <c r="AB16" i="17"/>
  <c r="Q16" i="17" s="1"/>
  <c r="AI16" i="17" s="1"/>
  <c r="Z15" i="6"/>
  <c r="AB15" i="6"/>
  <c r="Q15" i="6" s="1"/>
  <c r="AI15" i="6" s="1"/>
  <c r="Z15" i="19"/>
  <c r="AB15" i="19"/>
  <c r="Q15" i="19" s="1"/>
  <c r="AI15" i="19" s="1"/>
  <c r="Z15" i="8"/>
  <c r="AB15" i="8"/>
  <c r="Q15" i="8" s="1"/>
  <c r="R15" i="8" s="1"/>
  <c r="Z15" i="9"/>
  <c r="AB15" i="9"/>
  <c r="Q15" i="9" s="1"/>
  <c r="AI15" i="9" s="1"/>
  <c r="B16" i="18"/>
  <c r="AA16" i="18" s="1"/>
  <c r="A17" i="18"/>
  <c r="AI14" i="6"/>
  <c r="R15" i="17"/>
  <c r="X14" i="17"/>
  <c r="V14" i="17"/>
  <c r="X14" i="11"/>
  <c r="V14" i="11"/>
  <c r="B17" i="17"/>
  <c r="AA17" i="17" s="1"/>
  <c r="A18" i="17"/>
  <c r="B16" i="11"/>
  <c r="AA16" i="11" s="1"/>
  <c r="A17" i="11"/>
  <c r="B16" i="10"/>
  <c r="AA16" i="10" s="1"/>
  <c r="A17" i="10"/>
  <c r="Z15" i="11"/>
  <c r="AB15" i="11" s="1"/>
  <c r="Q15" i="11" s="1"/>
  <c r="R15" i="11" s="1"/>
  <c r="V14" i="8"/>
  <c r="X14" i="8"/>
  <c r="AI14" i="19"/>
  <c r="Z15" i="10"/>
  <c r="AB15" i="10"/>
  <c r="Q15" i="10" s="1"/>
  <c r="AI15" i="10" s="1"/>
  <c r="AI14" i="10"/>
  <c r="AI14" i="12"/>
  <c r="X15" i="17"/>
  <c r="V15" i="17"/>
  <c r="X13" i="18"/>
  <c r="V13" i="18"/>
  <c r="B16" i="12"/>
  <c r="AA16" i="12" s="1"/>
  <c r="A17" i="12"/>
  <c r="AI14" i="9"/>
  <c r="X14" i="15"/>
  <c r="V14" i="15"/>
  <c r="B16" i="6"/>
  <c r="AA16" i="6" s="1"/>
  <c r="A17" i="6"/>
  <c r="B16" i="8"/>
  <c r="AA16" i="8" s="1"/>
  <c r="A17" i="8"/>
  <c r="B16" i="15"/>
  <c r="AA16" i="15" s="1"/>
  <c r="A17" i="15"/>
  <c r="B16" i="19"/>
  <c r="AA16" i="19" s="1"/>
  <c r="A17" i="19"/>
  <c r="X13" i="11"/>
  <c r="V13" i="11"/>
  <c r="B16" i="9"/>
  <c r="AA16" i="9" s="1"/>
  <c r="A17" i="9"/>
  <c r="Z15" i="15"/>
  <c r="AB15" i="15"/>
  <c r="Q15" i="15" s="1"/>
  <c r="AI15" i="15" s="1"/>
  <c r="X14" i="18"/>
  <c r="V14" i="18"/>
  <c r="R15" i="19" l="1"/>
  <c r="R16" i="3"/>
  <c r="S16" i="3" s="1"/>
  <c r="R15" i="20"/>
  <c r="R15" i="10"/>
  <c r="R15" i="12"/>
  <c r="B18" i="3"/>
  <c r="AA18" i="3" s="1"/>
  <c r="A19" i="3"/>
  <c r="AB17" i="3"/>
  <c r="Q17" i="3" s="1"/>
  <c r="AI17" i="3" s="1"/>
  <c r="Z17" i="3"/>
  <c r="R17" i="3"/>
  <c r="V16" i="3"/>
  <c r="X16" i="3"/>
  <c r="AB16" i="20"/>
  <c r="Q16" i="20" s="1"/>
  <c r="AI16" i="20" s="1"/>
  <c r="Z16" i="20"/>
  <c r="R15" i="15"/>
  <c r="X15" i="20"/>
  <c r="V15" i="20"/>
  <c r="A18" i="20"/>
  <c r="B17" i="20"/>
  <c r="AA17" i="20" s="1"/>
  <c r="Z16" i="15"/>
  <c r="AB16" i="15"/>
  <c r="Q16" i="15" s="1"/>
  <c r="AI16" i="15" s="1"/>
  <c r="Z16" i="6"/>
  <c r="AB16" i="6"/>
  <c r="Q16" i="6" s="1"/>
  <c r="R16" i="6" s="1"/>
  <c r="V14" i="12"/>
  <c r="X14" i="12"/>
  <c r="B17" i="19"/>
  <c r="AA17" i="19" s="1"/>
  <c r="A18" i="19"/>
  <c r="Z16" i="19"/>
  <c r="AB16" i="19"/>
  <c r="Q16" i="19" s="1"/>
  <c r="Z16" i="9"/>
  <c r="AB16" i="9" s="1"/>
  <c r="Q16" i="9" s="1"/>
  <c r="R16" i="9" s="1"/>
  <c r="B17" i="8"/>
  <c r="AA17" i="8" s="1"/>
  <c r="A18" i="8"/>
  <c r="X14" i="9"/>
  <c r="V14" i="9"/>
  <c r="Z16" i="11"/>
  <c r="AB16" i="11"/>
  <c r="Q16" i="11" s="1"/>
  <c r="AI16" i="11" s="1"/>
  <c r="V15" i="19"/>
  <c r="X15" i="19"/>
  <c r="AI15" i="18"/>
  <c r="AB16" i="8"/>
  <c r="Q16" i="8" s="1"/>
  <c r="AI16" i="8" s="1"/>
  <c r="Z16" i="8"/>
  <c r="Z16" i="18"/>
  <c r="AB16" i="18"/>
  <c r="Q16" i="18" s="1"/>
  <c r="AI16" i="18" s="1"/>
  <c r="B17" i="11"/>
  <c r="AA17" i="11" s="1"/>
  <c r="A18" i="11"/>
  <c r="B17" i="6"/>
  <c r="AA17" i="6" s="1"/>
  <c r="A18" i="6"/>
  <c r="R15" i="9"/>
  <c r="R15" i="18"/>
  <c r="B17" i="9"/>
  <c r="AA17" i="9" s="1"/>
  <c r="A18" i="9"/>
  <c r="V16" i="17"/>
  <c r="X16" i="17"/>
  <c r="B17" i="12"/>
  <c r="AA17" i="12"/>
  <c r="A18" i="12"/>
  <c r="AI15" i="11"/>
  <c r="B18" i="17"/>
  <c r="AA18" i="17" s="1"/>
  <c r="A19" i="17"/>
  <c r="X15" i="9"/>
  <c r="V15" i="9"/>
  <c r="R15" i="6"/>
  <c r="Z16" i="12"/>
  <c r="AB16" i="12"/>
  <c r="Q16" i="12" s="1"/>
  <c r="R16" i="12" s="1"/>
  <c r="Z17" i="17"/>
  <c r="AB17" i="17"/>
  <c r="Q17" i="17" s="1"/>
  <c r="AI17" i="17" s="1"/>
  <c r="X15" i="6"/>
  <c r="V15" i="6"/>
  <c r="V15" i="10"/>
  <c r="X15" i="10"/>
  <c r="X15" i="15"/>
  <c r="V15" i="15"/>
  <c r="V14" i="19"/>
  <c r="X14" i="19"/>
  <c r="Z16" i="10"/>
  <c r="AB16" i="10"/>
  <c r="Q16" i="10" s="1"/>
  <c r="AI16" i="10" s="1"/>
  <c r="V14" i="6"/>
  <c r="X14" i="6"/>
  <c r="V15" i="12"/>
  <c r="X15" i="12"/>
  <c r="B17" i="15"/>
  <c r="AA17" i="15" s="1"/>
  <c r="A18" i="15"/>
  <c r="V14" i="10"/>
  <c r="X14" i="10"/>
  <c r="B17" i="10"/>
  <c r="AA17" i="10" s="1"/>
  <c r="A18" i="10"/>
  <c r="B17" i="18"/>
  <c r="AA17" i="18" s="1"/>
  <c r="A18" i="18"/>
  <c r="AI15" i="8"/>
  <c r="R16" i="17"/>
  <c r="R16" i="15" l="1"/>
  <c r="S17" i="3"/>
  <c r="R16" i="18"/>
  <c r="R16" i="20"/>
  <c r="R16" i="8"/>
  <c r="R17" i="17"/>
  <c r="X17" i="3"/>
  <c r="V17" i="3"/>
  <c r="B19" i="3"/>
  <c r="AA19" i="3" s="1"/>
  <c r="A20" i="3"/>
  <c r="AB18" i="3"/>
  <c r="Q18" i="3" s="1"/>
  <c r="AI18" i="3" s="1"/>
  <c r="Z18" i="3"/>
  <c r="Z17" i="20"/>
  <c r="AB17" i="20"/>
  <c r="Q17" i="20" s="1"/>
  <c r="AI17" i="20" s="1"/>
  <c r="B18" i="20"/>
  <c r="AA18" i="20" s="1"/>
  <c r="A19" i="20"/>
  <c r="R16" i="10"/>
  <c r="X16" i="20"/>
  <c r="V16" i="20"/>
  <c r="Z17" i="11"/>
  <c r="AB17" i="11" s="1"/>
  <c r="Q17" i="11" s="1"/>
  <c r="AI17" i="11" s="1"/>
  <c r="AB17" i="8"/>
  <c r="Q17" i="8" s="1"/>
  <c r="R17" i="8" s="1"/>
  <c r="Z17" i="8"/>
  <c r="Z17" i="10"/>
  <c r="AB17" i="10"/>
  <c r="Q17" i="10" s="1"/>
  <c r="R17" i="10" s="1"/>
  <c r="Z17" i="19"/>
  <c r="AB17" i="19"/>
  <c r="Q17" i="19" s="1"/>
  <c r="AI17" i="19" s="1"/>
  <c r="Z17" i="15"/>
  <c r="AB17" i="15"/>
  <c r="Q17" i="15" s="1"/>
  <c r="AI17" i="15" s="1"/>
  <c r="Z17" i="9"/>
  <c r="AB17" i="9"/>
  <c r="Q17" i="9" s="1"/>
  <c r="AI17" i="9" s="1"/>
  <c r="B18" i="11"/>
  <c r="AA18" i="11" s="1"/>
  <c r="A19" i="11"/>
  <c r="V16" i="8"/>
  <c r="X16" i="8"/>
  <c r="AI16" i="9"/>
  <c r="B18" i="9"/>
  <c r="AA18" i="9" s="1"/>
  <c r="A19" i="9"/>
  <c r="AI16" i="19"/>
  <c r="Z17" i="18"/>
  <c r="AB17" i="18"/>
  <c r="Q17" i="18" s="1"/>
  <c r="AI17" i="18" s="1"/>
  <c r="AI16" i="6"/>
  <c r="B18" i="15"/>
  <c r="AA18" i="15" s="1"/>
  <c r="A19" i="15"/>
  <c r="B18" i="10"/>
  <c r="AA18" i="10" s="1"/>
  <c r="A19" i="10"/>
  <c r="X16" i="10"/>
  <c r="V16" i="10"/>
  <c r="V17" i="17"/>
  <c r="X17" i="17"/>
  <c r="B19" i="17"/>
  <c r="AA19" i="17"/>
  <c r="A20" i="17"/>
  <c r="B18" i="12"/>
  <c r="AA18" i="12" s="1"/>
  <c r="A19" i="12"/>
  <c r="B18" i="19"/>
  <c r="AA18" i="19" s="1"/>
  <c r="A19" i="19"/>
  <c r="V15" i="11"/>
  <c r="X15" i="11"/>
  <c r="B18" i="18"/>
  <c r="AA18" i="18"/>
  <c r="A19" i="18"/>
  <c r="Z17" i="6"/>
  <c r="AB17" i="6"/>
  <c r="Q17" i="6" s="1"/>
  <c r="AI17" i="6" s="1"/>
  <c r="Z18" i="17"/>
  <c r="AB18" i="17"/>
  <c r="Q18" i="17" s="1"/>
  <c r="AI18" i="17" s="1"/>
  <c r="Z17" i="12"/>
  <c r="AB17" i="12"/>
  <c r="Q17" i="12" s="1"/>
  <c r="AI17" i="12" s="1"/>
  <c r="X15" i="18"/>
  <c r="V15" i="18"/>
  <c r="R16" i="11"/>
  <c r="X16" i="15"/>
  <c r="V16" i="15"/>
  <c r="V16" i="11"/>
  <c r="X16" i="11"/>
  <c r="AI16" i="12"/>
  <c r="X16" i="18"/>
  <c r="V16" i="18"/>
  <c r="A19" i="8"/>
  <c r="B18" i="8"/>
  <c r="AA18" i="8" s="1"/>
  <c r="V15" i="8"/>
  <c r="X15" i="8"/>
  <c r="B18" i="6"/>
  <c r="AA18" i="6" s="1"/>
  <c r="A19" i="6"/>
  <c r="R16" i="19"/>
  <c r="R18" i="3" l="1"/>
  <c r="S18" i="3" s="1"/>
  <c r="R18" i="17"/>
  <c r="R17" i="9"/>
  <c r="Z19" i="3"/>
  <c r="AB19" i="3"/>
  <c r="Q19" i="3" s="1"/>
  <c r="AI19" i="3" s="1"/>
  <c r="R17" i="15"/>
  <c r="B20" i="3"/>
  <c r="AA20" i="3" s="1"/>
  <c r="A21" i="3"/>
  <c r="X18" i="3"/>
  <c r="V18" i="3"/>
  <c r="R17" i="12"/>
  <c r="R17" i="18"/>
  <c r="R17" i="19"/>
  <c r="A20" i="20"/>
  <c r="B19" i="20"/>
  <c r="AA19" i="20"/>
  <c r="AB18" i="20"/>
  <c r="Q18" i="20" s="1"/>
  <c r="AI18" i="20" s="1"/>
  <c r="Z18" i="20"/>
  <c r="R17" i="20"/>
  <c r="X17" i="20"/>
  <c r="V17" i="20"/>
  <c r="Z18" i="6"/>
  <c r="AB18" i="6"/>
  <c r="Q18" i="6" s="1"/>
  <c r="AI18" i="6" s="1"/>
  <c r="Z18" i="8"/>
  <c r="AB18" i="8"/>
  <c r="Q18" i="8" s="1"/>
  <c r="AI18" i="8" s="1"/>
  <c r="Z18" i="19"/>
  <c r="AB18" i="19"/>
  <c r="Q18" i="19" s="1"/>
  <c r="R18" i="19" s="1"/>
  <c r="B19" i="10"/>
  <c r="AA19" i="10" s="1"/>
  <c r="A20" i="10"/>
  <c r="AI17" i="8"/>
  <c r="B19" i="8"/>
  <c r="AA19" i="8" s="1"/>
  <c r="A20" i="8"/>
  <c r="B20" i="17"/>
  <c r="AA20" i="17" s="1"/>
  <c r="A21" i="17"/>
  <c r="Z18" i="10"/>
  <c r="AB18" i="10"/>
  <c r="Q18" i="10" s="1"/>
  <c r="AI18" i="10" s="1"/>
  <c r="X17" i="18"/>
  <c r="V17" i="18"/>
  <c r="V17" i="15"/>
  <c r="X17" i="15"/>
  <c r="X17" i="19"/>
  <c r="V17" i="19"/>
  <c r="R17" i="11"/>
  <c r="X17" i="9"/>
  <c r="V17" i="9"/>
  <c r="Z18" i="11"/>
  <c r="AB18" i="11"/>
  <c r="Q18" i="11" s="1"/>
  <c r="AI18" i="11" s="1"/>
  <c r="Z18" i="18"/>
  <c r="AB18" i="18"/>
  <c r="Q18" i="18" s="1"/>
  <c r="AI18" i="18" s="1"/>
  <c r="B19" i="11"/>
  <c r="AA19" i="11" s="1"/>
  <c r="A20" i="11"/>
  <c r="Z19" i="17"/>
  <c r="AB19" i="17"/>
  <c r="Q19" i="17" s="1"/>
  <c r="AI19" i="17" s="1"/>
  <c r="R19" i="17"/>
  <c r="X16" i="9"/>
  <c r="V16" i="9"/>
  <c r="V17" i="11"/>
  <c r="X17" i="11"/>
  <c r="B19" i="6"/>
  <c r="AA19" i="6" s="1"/>
  <c r="A20" i="6"/>
  <c r="V18" i="17"/>
  <c r="X18" i="17"/>
  <c r="B19" i="19"/>
  <c r="AA19" i="19" s="1"/>
  <c r="A20" i="19"/>
  <c r="V16" i="12"/>
  <c r="X16" i="12"/>
  <c r="B19" i="18"/>
  <c r="AA19" i="18" s="1"/>
  <c r="A20" i="18"/>
  <c r="B19" i="12"/>
  <c r="AA19" i="12" s="1"/>
  <c r="A20" i="12"/>
  <c r="V16" i="6"/>
  <c r="X16" i="6"/>
  <c r="X17" i="12"/>
  <c r="V17" i="12"/>
  <c r="B19" i="15"/>
  <c r="AA19" i="15" s="1"/>
  <c r="A20" i="15"/>
  <c r="Z18" i="15"/>
  <c r="AB18" i="15"/>
  <c r="Q18" i="15" s="1"/>
  <c r="AI18" i="15" s="1"/>
  <c r="X16" i="19"/>
  <c r="V16" i="19"/>
  <c r="AI17" i="10"/>
  <c r="V17" i="6"/>
  <c r="X17" i="6"/>
  <c r="R17" i="6"/>
  <c r="Z18" i="9"/>
  <c r="AB18" i="9"/>
  <c r="Q18" i="9" s="1"/>
  <c r="AI18" i="9" s="1"/>
  <c r="Z18" i="12"/>
  <c r="AB18" i="12"/>
  <c r="Q18" i="12" s="1"/>
  <c r="R18" i="12" s="1"/>
  <c r="B19" i="9"/>
  <c r="AA19" i="9" s="1"/>
  <c r="A20" i="9"/>
  <c r="R19" i="3" l="1"/>
  <c r="S19" i="3" s="1"/>
  <c r="R18" i="20"/>
  <c r="Z20" i="3"/>
  <c r="AB20" i="3"/>
  <c r="Q20" i="3" s="1"/>
  <c r="AI20" i="3" s="1"/>
  <c r="B21" i="3"/>
  <c r="AA21" i="3" s="1"/>
  <c r="A22" i="3"/>
  <c r="X19" i="3"/>
  <c r="V19" i="3"/>
  <c r="R18" i="9"/>
  <c r="X18" i="20"/>
  <c r="V18" i="20"/>
  <c r="B20" i="20"/>
  <c r="AA20" i="20" s="1"/>
  <c r="A21" i="20"/>
  <c r="R18" i="11"/>
  <c r="Z19" i="20"/>
  <c r="AB19" i="20"/>
  <c r="Q19" i="20" s="1"/>
  <c r="AI19" i="20" s="1"/>
  <c r="R18" i="8"/>
  <c r="Z19" i="9"/>
  <c r="AB19" i="9"/>
  <c r="Q19" i="9" s="1"/>
  <c r="AI19" i="9" s="1"/>
  <c r="Z19" i="6"/>
  <c r="AB19" i="6"/>
  <c r="Q19" i="6" s="1"/>
  <c r="AI19" i="6" s="1"/>
  <c r="Z20" i="17"/>
  <c r="AB20" i="17"/>
  <c r="Q20" i="17" s="1"/>
  <c r="AI20" i="17" s="1"/>
  <c r="Z19" i="12"/>
  <c r="AB19" i="12"/>
  <c r="Q19" i="12" s="1"/>
  <c r="AI19" i="12" s="1"/>
  <c r="Z19" i="8"/>
  <c r="AB19" i="8"/>
  <c r="Q19" i="8" s="1"/>
  <c r="AI19" i="8" s="1"/>
  <c r="Z19" i="15"/>
  <c r="AB19" i="15"/>
  <c r="Q19" i="15" s="1"/>
  <c r="AI19" i="15" s="1"/>
  <c r="Z19" i="19"/>
  <c r="AB19" i="19"/>
  <c r="Q19" i="19" s="1"/>
  <c r="AI19" i="19" s="1"/>
  <c r="X18" i="10"/>
  <c r="V18" i="10"/>
  <c r="AA20" i="10"/>
  <c r="A21" i="10"/>
  <c r="B20" i="18"/>
  <c r="AA20" i="18" s="1"/>
  <c r="A21" i="18"/>
  <c r="AB19" i="18"/>
  <c r="Q19" i="18" s="1"/>
  <c r="AI19" i="18" s="1"/>
  <c r="Z19" i="18"/>
  <c r="B21" i="17"/>
  <c r="AA21" i="17" s="1"/>
  <c r="A22" i="17"/>
  <c r="X18" i="8"/>
  <c r="V18" i="8"/>
  <c r="X18" i="9"/>
  <c r="V18" i="9"/>
  <c r="AI18" i="12"/>
  <c r="R18" i="15"/>
  <c r="V19" i="17"/>
  <c r="X19" i="17"/>
  <c r="B20" i="11"/>
  <c r="AA20" i="11"/>
  <c r="A21" i="11"/>
  <c r="X18" i="11"/>
  <c r="V18" i="11"/>
  <c r="B20" i="8"/>
  <c r="AA20" i="8" s="1"/>
  <c r="A21" i="8"/>
  <c r="V18" i="18"/>
  <c r="X18" i="18"/>
  <c r="V18" i="15"/>
  <c r="X18" i="15"/>
  <c r="B20" i="6"/>
  <c r="AA20" i="6" s="1"/>
  <c r="A21" i="6"/>
  <c r="Z19" i="11"/>
  <c r="AB19" i="11"/>
  <c r="Q19" i="11" s="1"/>
  <c r="AI19" i="11" s="1"/>
  <c r="X18" i="6"/>
  <c r="V18" i="6"/>
  <c r="Z19" i="10"/>
  <c r="AB19" i="10"/>
  <c r="Q19" i="10" s="1"/>
  <c r="AI19" i="10" s="1"/>
  <c r="B20" i="15"/>
  <c r="AA20" i="15" s="1"/>
  <c r="A21" i="15"/>
  <c r="B20" i="19"/>
  <c r="AA20" i="19" s="1"/>
  <c r="A21" i="19"/>
  <c r="AI18" i="19"/>
  <c r="V17" i="10"/>
  <c r="X17" i="10"/>
  <c r="B20" i="9"/>
  <c r="AA20" i="9" s="1"/>
  <c r="A21" i="9"/>
  <c r="B20" i="12"/>
  <c r="AA20" i="12" s="1"/>
  <c r="A21" i="12"/>
  <c r="R18" i="18"/>
  <c r="R18" i="10"/>
  <c r="X17" i="8"/>
  <c r="V17" i="8"/>
  <c r="R18" i="6"/>
  <c r="R19" i="12" l="1"/>
  <c r="R19" i="10"/>
  <c r="AB21" i="3"/>
  <c r="Q21" i="3" s="1"/>
  <c r="AI21" i="3" s="1"/>
  <c r="Z21" i="3"/>
  <c r="R19" i="8"/>
  <c r="R19" i="19"/>
  <c r="B22" i="3"/>
  <c r="AA22" i="3" s="1"/>
  <c r="A23" i="3"/>
  <c r="R20" i="3"/>
  <c r="S20" i="3" s="1"/>
  <c r="V20" i="3"/>
  <c r="X20" i="3"/>
  <c r="V19" i="20"/>
  <c r="X19" i="20"/>
  <c r="R19" i="11"/>
  <c r="B21" i="20"/>
  <c r="AA21" i="20" s="1"/>
  <c r="A22" i="20"/>
  <c r="Z20" i="20"/>
  <c r="AB20" i="20"/>
  <c r="Q20" i="20" s="1"/>
  <c r="AI20" i="20" s="1"/>
  <c r="R19" i="15"/>
  <c r="R19" i="20"/>
  <c r="AB21" i="17"/>
  <c r="Q21" i="17" s="1"/>
  <c r="AI21" i="17" s="1"/>
  <c r="Z21" i="17"/>
  <c r="Z20" i="10"/>
  <c r="AB20" i="10" s="1"/>
  <c r="Q20" i="10" s="1"/>
  <c r="AI20" i="10" s="1"/>
  <c r="Z20" i="9"/>
  <c r="AB20" i="9"/>
  <c r="Q20" i="9" s="1"/>
  <c r="AI20" i="9" s="1"/>
  <c r="Z20" i="12"/>
  <c r="AB20" i="12"/>
  <c r="Q20" i="12" s="1"/>
  <c r="AI20" i="12" s="1"/>
  <c r="V19" i="11"/>
  <c r="X19" i="11"/>
  <c r="X19" i="18"/>
  <c r="V19" i="18"/>
  <c r="B21" i="9"/>
  <c r="AA21" i="9" s="1"/>
  <c r="A22" i="9"/>
  <c r="B21" i="15"/>
  <c r="AA21" i="15" s="1"/>
  <c r="A22" i="15"/>
  <c r="B21" i="11"/>
  <c r="AA21" i="11" s="1"/>
  <c r="A22" i="11"/>
  <c r="X18" i="12"/>
  <c r="V18" i="12"/>
  <c r="V19" i="8"/>
  <c r="X19" i="8"/>
  <c r="R19" i="6"/>
  <c r="X20" i="17"/>
  <c r="V20" i="17"/>
  <c r="B21" i="6"/>
  <c r="AA21" i="6" s="1"/>
  <c r="A22" i="6"/>
  <c r="Z20" i="11"/>
  <c r="AB20" i="11"/>
  <c r="Q20" i="11" s="1"/>
  <c r="AI20" i="11" s="1"/>
  <c r="B22" i="17"/>
  <c r="AA22" i="17" s="1"/>
  <c r="A23" i="17"/>
  <c r="B21" i="18"/>
  <c r="AA21" i="18" s="1"/>
  <c r="A22" i="18"/>
  <c r="X19" i="6"/>
  <c r="V19" i="6"/>
  <c r="B21" i="12"/>
  <c r="AA21" i="12" s="1"/>
  <c r="A22" i="12"/>
  <c r="AB20" i="15"/>
  <c r="Q20" i="15" s="1"/>
  <c r="AI20" i="15" s="1"/>
  <c r="Z20" i="15"/>
  <c r="Z20" i="18"/>
  <c r="AB20" i="18"/>
  <c r="Q20" i="18" s="1"/>
  <c r="AI20" i="18" s="1"/>
  <c r="V19" i="19"/>
  <c r="X19" i="19"/>
  <c r="V19" i="10"/>
  <c r="X19" i="10"/>
  <c r="Z20" i="6"/>
  <c r="AB20" i="6"/>
  <c r="Q20" i="6" s="1"/>
  <c r="AI20" i="6" s="1"/>
  <c r="B21" i="8"/>
  <c r="AA21" i="8"/>
  <c r="A22" i="8"/>
  <c r="X19" i="12"/>
  <c r="V19" i="12"/>
  <c r="R19" i="9"/>
  <c r="X18" i="19"/>
  <c r="V18" i="19"/>
  <c r="Z20" i="8"/>
  <c r="AB20" i="8"/>
  <c r="Q20" i="8" s="1"/>
  <c r="AI20" i="8" s="1"/>
  <c r="AA21" i="10"/>
  <c r="A22" i="10"/>
  <c r="X19" i="9"/>
  <c r="V19" i="9"/>
  <c r="B21" i="19"/>
  <c r="AA21" i="19"/>
  <c r="A22" i="19"/>
  <c r="AB20" i="19"/>
  <c r="Q20" i="19" s="1"/>
  <c r="AI20" i="19" s="1"/>
  <c r="Z20" i="19"/>
  <c r="R19" i="18"/>
  <c r="V19" i="15"/>
  <c r="X19" i="15"/>
  <c r="R20" i="17"/>
  <c r="R20" i="20" l="1"/>
  <c r="R21" i="3"/>
  <c r="S21" i="3" s="1"/>
  <c r="X21" i="3"/>
  <c r="V21" i="3"/>
  <c r="B23" i="3"/>
  <c r="AA23" i="3" s="1"/>
  <c r="A24" i="3"/>
  <c r="Z22" i="3"/>
  <c r="AB22" i="3"/>
  <c r="Q22" i="3" s="1"/>
  <c r="AI22" i="3" s="1"/>
  <c r="R20" i="15"/>
  <c r="B22" i="20"/>
  <c r="AA22" i="20" s="1"/>
  <c r="A23" i="20"/>
  <c r="R20" i="6"/>
  <c r="Z21" i="20"/>
  <c r="AB21" i="20"/>
  <c r="Q21" i="20" s="1"/>
  <c r="AI21" i="20" s="1"/>
  <c r="R20" i="19"/>
  <c r="R20" i="11"/>
  <c r="R20" i="8"/>
  <c r="V20" i="20"/>
  <c r="X20" i="20"/>
  <c r="Z21" i="12"/>
  <c r="AB21" i="12"/>
  <c r="Q21" i="12" s="1"/>
  <c r="AI21" i="12" s="1"/>
  <c r="Z22" i="17"/>
  <c r="AB22" i="17"/>
  <c r="Q22" i="17" s="1"/>
  <c r="AI22" i="17" s="1"/>
  <c r="Z21" i="10"/>
  <c r="AB21" i="10" s="1"/>
  <c r="Q21" i="10" s="1"/>
  <c r="AI21" i="10" s="1"/>
  <c r="Z21" i="11"/>
  <c r="AB21" i="11"/>
  <c r="Q21" i="11" s="1"/>
  <c r="AI21" i="11" s="1"/>
  <c r="Z21" i="19"/>
  <c r="AB21" i="19"/>
  <c r="Q21" i="19" s="1"/>
  <c r="AI21" i="19" s="1"/>
  <c r="R21" i="19"/>
  <c r="B22" i="15"/>
  <c r="AA22" i="15"/>
  <c r="A23" i="15"/>
  <c r="V20" i="11"/>
  <c r="X20" i="11"/>
  <c r="Z21" i="15"/>
  <c r="AB21" i="15"/>
  <c r="Q21" i="15" s="1"/>
  <c r="AI21" i="15" s="1"/>
  <c r="R20" i="10"/>
  <c r="X20" i="18"/>
  <c r="V20" i="18"/>
  <c r="Z21" i="18"/>
  <c r="AB21" i="18"/>
  <c r="Q21" i="18" s="1"/>
  <c r="AI21" i="18" s="1"/>
  <c r="V20" i="10"/>
  <c r="X20" i="10"/>
  <c r="V20" i="6"/>
  <c r="X20" i="6"/>
  <c r="X20" i="9"/>
  <c r="V20" i="9"/>
  <c r="B22" i="8"/>
  <c r="AA22" i="8"/>
  <c r="A23" i="8"/>
  <c r="V20" i="15"/>
  <c r="X20" i="15"/>
  <c r="B22" i="18"/>
  <c r="AA22" i="18" s="1"/>
  <c r="A23" i="18"/>
  <c r="B22" i="9"/>
  <c r="AA22" i="9" s="1"/>
  <c r="A23" i="9"/>
  <c r="R20" i="12"/>
  <c r="V20" i="8"/>
  <c r="X20" i="8"/>
  <c r="B22" i="10"/>
  <c r="AA22" i="10" s="1"/>
  <c r="A23" i="10"/>
  <c r="Z21" i="8"/>
  <c r="AB21" i="8"/>
  <c r="Q21" i="8" s="1"/>
  <c r="AI21" i="8" s="1"/>
  <c r="B22" i="12"/>
  <c r="AA22" i="12" s="1"/>
  <c r="A23" i="12"/>
  <c r="Z21" i="9"/>
  <c r="AB21" i="9"/>
  <c r="Q21" i="9" s="1"/>
  <c r="AI21" i="9" s="1"/>
  <c r="V20" i="12"/>
  <c r="X20" i="12"/>
  <c r="R21" i="17"/>
  <c r="X20" i="19"/>
  <c r="V20" i="19"/>
  <c r="B23" i="17"/>
  <c r="AA23" i="17" s="1"/>
  <c r="A24" i="17"/>
  <c r="Z21" i="6"/>
  <c r="AB21" i="6"/>
  <c r="Q21" i="6" s="1"/>
  <c r="AI21" i="6" s="1"/>
  <c r="B22" i="11"/>
  <c r="AA22" i="11" s="1"/>
  <c r="A23" i="11"/>
  <c r="B22" i="19"/>
  <c r="AA22" i="19" s="1"/>
  <c r="A23" i="19"/>
  <c r="R20" i="18"/>
  <c r="B22" i="6"/>
  <c r="A23" i="6"/>
  <c r="AA22" i="6"/>
  <c r="R20" i="9"/>
  <c r="X21" i="17"/>
  <c r="V21" i="17"/>
  <c r="R21" i="12" l="1"/>
  <c r="Z23" i="3"/>
  <c r="AB23" i="3" s="1"/>
  <c r="Q23" i="3" s="1"/>
  <c r="AI23" i="3" s="1"/>
  <c r="R22" i="3"/>
  <c r="S22" i="3" s="1"/>
  <c r="V22" i="3"/>
  <c r="X22" i="3"/>
  <c r="R21" i="15"/>
  <c r="B24" i="3"/>
  <c r="A25" i="3"/>
  <c r="AA24" i="3"/>
  <c r="R21" i="18"/>
  <c r="R21" i="20"/>
  <c r="AB22" i="20"/>
  <c r="Q22" i="20" s="1"/>
  <c r="AI22" i="20" s="1"/>
  <c r="Z22" i="20"/>
  <c r="X21" i="20"/>
  <c r="V21" i="20"/>
  <c r="R21" i="6"/>
  <c r="A24" i="20"/>
  <c r="B23" i="20"/>
  <c r="AA23" i="20" s="1"/>
  <c r="R21" i="9"/>
  <c r="R21" i="8"/>
  <c r="Z22" i="12"/>
  <c r="AB22" i="12"/>
  <c r="Q22" i="12" s="1"/>
  <c r="AI22" i="12" s="1"/>
  <c r="Z22" i="19"/>
  <c r="AB22" i="19"/>
  <c r="Q22" i="19" s="1"/>
  <c r="AI22" i="19" s="1"/>
  <c r="Z22" i="11"/>
  <c r="AB22" i="11"/>
  <c r="Q22" i="11" s="1"/>
  <c r="AI22" i="11" s="1"/>
  <c r="X21" i="9"/>
  <c r="V21" i="9"/>
  <c r="B23" i="8"/>
  <c r="AA23" i="8" s="1"/>
  <c r="A24" i="8"/>
  <c r="V21" i="19"/>
  <c r="X21" i="19"/>
  <c r="R22" i="17"/>
  <c r="B24" i="17"/>
  <c r="AA24" i="17" s="1"/>
  <c r="A25" i="17"/>
  <c r="B23" i="11"/>
  <c r="AA23" i="11" s="1"/>
  <c r="A24" i="11"/>
  <c r="Z22" i="8"/>
  <c r="AB22" i="8"/>
  <c r="Q22" i="8" s="1"/>
  <c r="AI22" i="8" s="1"/>
  <c r="X22" i="17"/>
  <c r="V22" i="17"/>
  <c r="V21" i="8"/>
  <c r="X21" i="8"/>
  <c r="B23" i="10"/>
  <c r="A24" i="10"/>
  <c r="AA23" i="10"/>
  <c r="B23" i="9"/>
  <c r="AA23" i="9" s="1"/>
  <c r="A24" i="9"/>
  <c r="R21" i="11"/>
  <c r="X21" i="10"/>
  <c r="V21" i="10"/>
  <c r="X21" i="6"/>
  <c r="V21" i="6"/>
  <c r="Z22" i="10"/>
  <c r="AB22" i="10"/>
  <c r="Q22" i="10" s="1"/>
  <c r="AI22" i="10" s="1"/>
  <c r="Z22" i="9"/>
  <c r="AB22" i="9"/>
  <c r="Q22" i="9" s="1"/>
  <c r="AI22" i="9" s="1"/>
  <c r="Z22" i="18"/>
  <c r="AB22" i="18"/>
  <c r="Q22" i="18" s="1"/>
  <c r="AI22" i="18" s="1"/>
  <c r="B23" i="15"/>
  <c r="AA23" i="15" s="1"/>
  <c r="A24" i="15"/>
  <c r="V21" i="11"/>
  <c r="X21" i="11"/>
  <c r="B23" i="6"/>
  <c r="AA23" i="6" s="1"/>
  <c r="A24" i="6"/>
  <c r="B23" i="12"/>
  <c r="AA23" i="12" s="1"/>
  <c r="A24" i="12"/>
  <c r="B23" i="18"/>
  <c r="AA23" i="18" s="1"/>
  <c r="A24" i="18"/>
  <c r="V21" i="15"/>
  <c r="X21" i="15"/>
  <c r="Z22" i="15"/>
  <c r="AB22" i="15"/>
  <c r="Q22" i="15" s="1"/>
  <c r="AI22" i="15" s="1"/>
  <c r="V21" i="12"/>
  <c r="X21" i="12"/>
  <c r="Z23" i="17"/>
  <c r="AB23" i="17"/>
  <c r="Q23" i="17" s="1"/>
  <c r="AI23" i="17" s="1"/>
  <c r="Z22" i="6"/>
  <c r="AB22" i="6"/>
  <c r="Q22" i="6" s="1"/>
  <c r="AI22" i="6" s="1"/>
  <c r="B23" i="19"/>
  <c r="AA23" i="19" s="1"/>
  <c r="A24" i="19"/>
  <c r="X21" i="18"/>
  <c r="V21" i="18"/>
  <c r="R21" i="10"/>
  <c r="R22" i="11" l="1"/>
  <c r="B25" i="3"/>
  <c r="AA25" i="3" s="1"/>
  <c r="A26" i="3"/>
  <c r="R23" i="3"/>
  <c r="S23" i="3" s="1"/>
  <c r="Z24" i="3"/>
  <c r="AB24" i="3" s="1"/>
  <c r="Q24" i="3" s="1"/>
  <c r="AI24" i="3" s="1"/>
  <c r="R24" i="3"/>
  <c r="X23" i="3"/>
  <c r="V23" i="3"/>
  <c r="Z23" i="20"/>
  <c r="AB23" i="20"/>
  <c r="Q23" i="20" s="1"/>
  <c r="AI23" i="20" s="1"/>
  <c r="B24" i="20"/>
  <c r="AA24" i="20" s="1"/>
  <c r="A25" i="20"/>
  <c r="R22" i="12"/>
  <c r="R22" i="10"/>
  <c r="R22" i="15"/>
  <c r="R22" i="20"/>
  <c r="R22" i="18"/>
  <c r="X22" i="20"/>
  <c r="V22" i="20"/>
  <c r="Z23" i="15"/>
  <c r="AB23" i="15"/>
  <c r="Q23" i="15" s="1"/>
  <c r="AI23" i="15" s="1"/>
  <c r="Z23" i="8"/>
  <c r="AB23" i="8"/>
  <c r="Q23" i="8" s="1"/>
  <c r="AI23" i="8" s="1"/>
  <c r="Z23" i="19"/>
  <c r="AB23" i="19"/>
  <c r="Q23" i="19" s="1"/>
  <c r="AI23" i="19" s="1"/>
  <c r="Z23" i="6"/>
  <c r="AB23" i="6"/>
  <c r="Q23" i="6" s="1"/>
  <c r="AI23" i="6" s="1"/>
  <c r="V22" i="6"/>
  <c r="X22" i="6"/>
  <c r="V22" i="8"/>
  <c r="X22" i="8"/>
  <c r="X22" i="18"/>
  <c r="V22" i="18"/>
  <c r="R23" i="17"/>
  <c r="R22" i="9"/>
  <c r="B24" i="10"/>
  <c r="AA24" i="10" s="1"/>
  <c r="A25" i="10"/>
  <c r="B24" i="11"/>
  <c r="AA24" i="11" s="1"/>
  <c r="A25" i="11"/>
  <c r="R22" i="19"/>
  <c r="Z23" i="18"/>
  <c r="AB23" i="18"/>
  <c r="Q23" i="18" s="1"/>
  <c r="AI23" i="18" s="1"/>
  <c r="Z24" i="17"/>
  <c r="AB24" i="17"/>
  <c r="Q24" i="17" s="1"/>
  <c r="AI24" i="17" s="1"/>
  <c r="X22" i="15"/>
  <c r="V22" i="15"/>
  <c r="Z23" i="12"/>
  <c r="AB23" i="12"/>
  <c r="Q23" i="12" s="1"/>
  <c r="AI23" i="12" s="1"/>
  <c r="X23" i="17"/>
  <c r="V23" i="17"/>
  <c r="AA24" i="15"/>
  <c r="A25" i="15"/>
  <c r="X22" i="9"/>
  <c r="V22" i="9"/>
  <c r="Z23" i="11"/>
  <c r="AB23" i="11"/>
  <c r="Q23" i="11" s="1"/>
  <c r="AI23" i="11" s="1"/>
  <c r="X22" i="19"/>
  <c r="V22" i="19"/>
  <c r="Z23" i="9"/>
  <c r="AB23" i="9"/>
  <c r="Q23" i="9" s="1"/>
  <c r="AI23" i="9" s="1"/>
  <c r="B24" i="8"/>
  <c r="AA24" i="8" s="1"/>
  <c r="A25" i="8"/>
  <c r="R22" i="6"/>
  <c r="B24" i="12"/>
  <c r="AA24" i="12" s="1"/>
  <c r="A25" i="12"/>
  <c r="Z23" i="10"/>
  <c r="AB23" i="10"/>
  <c r="Q23" i="10" s="1"/>
  <c r="AI23" i="10" s="1"/>
  <c r="B24" i="6"/>
  <c r="AA24" i="6" s="1"/>
  <c r="A25" i="6"/>
  <c r="B24" i="19"/>
  <c r="AA24" i="19" s="1"/>
  <c r="A25" i="19"/>
  <c r="B24" i="18"/>
  <c r="AA24" i="18"/>
  <c r="A25" i="18"/>
  <c r="X22" i="10"/>
  <c r="V22" i="10"/>
  <c r="B24" i="9"/>
  <c r="AA24" i="9" s="1"/>
  <c r="A25" i="9"/>
  <c r="R22" i="8"/>
  <c r="B25" i="17"/>
  <c r="AA25" i="17" s="1"/>
  <c r="A26" i="17"/>
  <c r="X22" i="11"/>
  <c r="V22" i="11"/>
  <c r="X22" i="12"/>
  <c r="V22" i="12"/>
  <c r="R23" i="20" l="1"/>
  <c r="R23" i="11"/>
  <c r="S24" i="3"/>
  <c r="B26" i="3"/>
  <c r="AA26" i="3" s="1"/>
  <c r="A27" i="3"/>
  <c r="X24" i="3"/>
  <c r="V24" i="3"/>
  <c r="AB25" i="3"/>
  <c r="Q25" i="3" s="1"/>
  <c r="AI25" i="3" s="1"/>
  <c r="Z25" i="3"/>
  <c r="AB24" i="20"/>
  <c r="Q24" i="20" s="1"/>
  <c r="AI24" i="20" s="1"/>
  <c r="Z24" i="20"/>
  <c r="X23" i="20"/>
  <c r="V23" i="20"/>
  <c r="R23" i="10"/>
  <c r="R24" i="17"/>
  <c r="A26" i="20"/>
  <c r="B25" i="20"/>
  <c r="AA25" i="20" s="1"/>
  <c r="R23" i="12"/>
  <c r="R23" i="18"/>
  <c r="Z24" i="8"/>
  <c r="AB24" i="8"/>
  <c r="Q24" i="8" s="1"/>
  <c r="AI24" i="8" s="1"/>
  <c r="Z24" i="6"/>
  <c r="AB24" i="6"/>
  <c r="Q24" i="6" s="1"/>
  <c r="AI24" i="6" s="1"/>
  <c r="Z24" i="19"/>
  <c r="AB24" i="19"/>
  <c r="Q24" i="19" s="1"/>
  <c r="AI24" i="19" s="1"/>
  <c r="AB24" i="15"/>
  <c r="Q24" i="15" s="1"/>
  <c r="AI24" i="15" s="1"/>
  <c r="Z24" i="15"/>
  <c r="Z25" i="17"/>
  <c r="AB25" i="17"/>
  <c r="Q25" i="17" s="1"/>
  <c r="AI25" i="17" s="1"/>
  <c r="V24" i="17"/>
  <c r="X24" i="17"/>
  <c r="Z24" i="18"/>
  <c r="AB24" i="18"/>
  <c r="Q24" i="18" s="1"/>
  <c r="AI24" i="18" s="1"/>
  <c r="R23" i="6"/>
  <c r="V23" i="8"/>
  <c r="X23" i="8"/>
  <c r="Z24" i="11"/>
  <c r="AB24" i="11"/>
  <c r="Q24" i="11" s="1"/>
  <c r="AI24" i="11" s="1"/>
  <c r="V23" i="10"/>
  <c r="X23" i="10"/>
  <c r="Z24" i="10"/>
  <c r="AB24" i="10"/>
  <c r="Q24" i="10" s="1"/>
  <c r="AI24" i="10" s="1"/>
  <c r="R23" i="8"/>
  <c r="Z24" i="12"/>
  <c r="AB24" i="12"/>
  <c r="Q24" i="12" s="1"/>
  <c r="AI24" i="12" s="1"/>
  <c r="B26" i="17"/>
  <c r="AA26" i="17"/>
  <c r="A27" i="17"/>
  <c r="B25" i="19"/>
  <c r="AA25" i="19" s="1"/>
  <c r="A26" i="19"/>
  <c r="AA25" i="11"/>
  <c r="A26" i="11"/>
  <c r="B25" i="9"/>
  <c r="AA25" i="9"/>
  <c r="A26" i="9"/>
  <c r="B25" i="6"/>
  <c r="AA25" i="6" s="1"/>
  <c r="A26" i="6"/>
  <c r="X23" i="12"/>
  <c r="V23" i="12"/>
  <c r="B25" i="10"/>
  <c r="AA25" i="10" s="1"/>
  <c r="A26" i="10"/>
  <c r="X23" i="6"/>
  <c r="V23" i="6"/>
  <c r="Z24" i="9"/>
  <c r="AB24" i="9" s="1"/>
  <c r="Q24" i="9" s="1"/>
  <c r="AI24" i="9" s="1"/>
  <c r="B25" i="8"/>
  <c r="AA25" i="8" s="1"/>
  <c r="A26" i="8"/>
  <c r="V23" i="18"/>
  <c r="X23" i="18"/>
  <c r="R23" i="15"/>
  <c r="V23" i="19"/>
  <c r="X23" i="19"/>
  <c r="B25" i="18"/>
  <c r="AA25" i="18" s="1"/>
  <c r="A26" i="18"/>
  <c r="AA25" i="15"/>
  <c r="A26" i="15"/>
  <c r="X23" i="15"/>
  <c r="V23" i="15"/>
  <c r="V23" i="9"/>
  <c r="X23" i="9"/>
  <c r="B25" i="12"/>
  <c r="A26" i="12"/>
  <c r="AA25" i="12"/>
  <c r="R23" i="9"/>
  <c r="X23" i="11"/>
  <c r="V23" i="11"/>
  <c r="R23" i="19"/>
  <c r="R24" i="10" l="1"/>
  <c r="R25" i="3"/>
  <c r="S25" i="3" s="1"/>
  <c r="R24" i="15"/>
  <c r="R24" i="20"/>
  <c r="R24" i="12"/>
  <c r="AB26" i="3"/>
  <c r="Q26" i="3" s="1"/>
  <c r="AI26" i="3" s="1"/>
  <c r="Z26" i="3"/>
  <c r="V25" i="3"/>
  <c r="X25" i="3"/>
  <c r="R24" i="19"/>
  <c r="B27" i="3"/>
  <c r="AA27" i="3" s="1"/>
  <c r="A28" i="3"/>
  <c r="Z25" i="20"/>
  <c r="AB25" i="20"/>
  <c r="Q25" i="20" s="1"/>
  <c r="AI25" i="20" s="1"/>
  <c r="B26" i="20"/>
  <c r="AA26" i="20" s="1"/>
  <c r="A27" i="20"/>
  <c r="R24" i="11"/>
  <c r="R24" i="18"/>
  <c r="R24" i="9"/>
  <c r="R25" i="17"/>
  <c r="V24" i="20"/>
  <c r="X24" i="20"/>
  <c r="Z25" i="8"/>
  <c r="AB25" i="8"/>
  <c r="Q25" i="8" s="1"/>
  <c r="AI25" i="8" s="1"/>
  <c r="Z25" i="15"/>
  <c r="AB25" i="15" s="1"/>
  <c r="Q25" i="15" s="1"/>
  <c r="AI25" i="15" s="1"/>
  <c r="AB25" i="19"/>
  <c r="Q25" i="19" s="1"/>
  <c r="AI25" i="19" s="1"/>
  <c r="Z25" i="19"/>
  <c r="V24" i="9"/>
  <c r="X24" i="9"/>
  <c r="Z26" i="17"/>
  <c r="AB26" i="17"/>
  <c r="Q26" i="17" s="1"/>
  <c r="AI26" i="17" s="1"/>
  <c r="R26" i="17"/>
  <c r="X24" i="19"/>
  <c r="V24" i="19"/>
  <c r="AA26" i="15"/>
  <c r="A27" i="15"/>
  <c r="Z25" i="6"/>
  <c r="AB25" i="6"/>
  <c r="Q25" i="6" s="1"/>
  <c r="AI25" i="6" s="1"/>
  <c r="X24" i="12"/>
  <c r="V24" i="12"/>
  <c r="X25" i="17"/>
  <c r="V25" i="17"/>
  <c r="R24" i="6"/>
  <c r="Z25" i="18"/>
  <c r="AB25" i="18"/>
  <c r="Q25" i="18" s="1"/>
  <c r="AI25" i="18" s="1"/>
  <c r="B26" i="8"/>
  <c r="AA26" i="8" s="1"/>
  <c r="A27" i="8"/>
  <c r="A27" i="6"/>
  <c r="B26" i="6"/>
  <c r="AA26" i="6" s="1"/>
  <c r="B26" i="19"/>
  <c r="AA26" i="19" s="1"/>
  <c r="A27" i="19"/>
  <c r="V24" i="6"/>
  <c r="X24" i="6"/>
  <c r="B26" i="12"/>
  <c r="AA26" i="12" s="1"/>
  <c r="A27" i="12"/>
  <c r="B26" i="11"/>
  <c r="AA26" i="11" s="1"/>
  <c r="A27" i="11"/>
  <c r="B26" i="18"/>
  <c r="AA26" i="18" s="1"/>
  <c r="A27" i="18"/>
  <c r="Z25" i="11"/>
  <c r="AB25" i="11" s="1"/>
  <c r="Q25" i="11" s="1"/>
  <c r="AI25" i="11" s="1"/>
  <c r="X24" i="11"/>
  <c r="V24" i="11"/>
  <c r="B26" i="10"/>
  <c r="AA26" i="10" s="1"/>
  <c r="A27" i="10"/>
  <c r="X24" i="18"/>
  <c r="V24" i="18"/>
  <c r="AB25" i="10"/>
  <c r="Q25" i="10" s="1"/>
  <c r="AI25" i="10" s="1"/>
  <c r="Z25" i="10"/>
  <c r="B26" i="9"/>
  <c r="AA26" i="9" s="1"/>
  <c r="A27" i="9"/>
  <c r="V24" i="8"/>
  <c r="X24" i="8"/>
  <c r="Z25" i="12"/>
  <c r="AB25" i="12"/>
  <c r="Q25" i="12" s="1"/>
  <c r="AI25" i="12" s="1"/>
  <c r="R25" i="12"/>
  <c r="Z25" i="9"/>
  <c r="AB25" i="9"/>
  <c r="Q25" i="9" s="1"/>
  <c r="AI25" i="9" s="1"/>
  <c r="B27" i="17"/>
  <c r="AA27" i="17" s="1"/>
  <c r="A28" i="17"/>
  <c r="X24" i="10"/>
  <c r="V24" i="10"/>
  <c r="X24" i="15"/>
  <c r="V24" i="15"/>
  <c r="R24" i="8"/>
  <c r="R25" i="18" l="1"/>
  <c r="AB27" i="3"/>
  <c r="Q27" i="3" s="1"/>
  <c r="AI27" i="3" s="1"/>
  <c r="Z27" i="3"/>
  <c r="B28" i="3"/>
  <c r="AA28" i="3" s="1"/>
  <c r="A29" i="3"/>
  <c r="R26" i="3"/>
  <c r="S26" i="3" s="1"/>
  <c r="X26" i="3"/>
  <c r="V26" i="3"/>
  <c r="Z26" i="20"/>
  <c r="AB26" i="20"/>
  <c r="Q26" i="20" s="1"/>
  <c r="AI26" i="20" s="1"/>
  <c r="B27" i="20"/>
  <c r="AA27" i="20" s="1"/>
  <c r="A28" i="20"/>
  <c r="X25" i="20"/>
  <c r="V25" i="20"/>
  <c r="R25" i="9"/>
  <c r="R25" i="20"/>
  <c r="Z26" i="15"/>
  <c r="AB26" i="15" s="1"/>
  <c r="Q26" i="15" s="1"/>
  <c r="AI26" i="15" s="1"/>
  <c r="Z27" i="17"/>
  <c r="AB27" i="17"/>
  <c r="Q27" i="17" s="1"/>
  <c r="AI27" i="17" s="1"/>
  <c r="AB26" i="6"/>
  <c r="Q26" i="6" s="1"/>
  <c r="AI26" i="6" s="1"/>
  <c r="Z26" i="6"/>
  <c r="X25" i="10"/>
  <c r="V25" i="10"/>
  <c r="B27" i="12"/>
  <c r="AA27" i="12" s="1"/>
  <c r="A28" i="12"/>
  <c r="R25" i="15"/>
  <c r="Z26" i="18"/>
  <c r="AB26" i="18"/>
  <c r="Q26" i="18" s="1"/>
  <c r="AI26" i="18" s="1"/>
  <c r="V25" i="18"/>
  <c r="X25" i="18"/>
  <c r="V25" i="19"/>
  <c r="X25" i="19"/>
  <c r="B28" i="17"/>
  <c r="AA28" i="17" s="1"/>
  <c r="A29" i="17"/>
  <c r="B27" i="11"/>
  <c r="AA27" i="11" s="1"/>
  <c r="A28" i="11"/>
  <c r="B27" i="6"/>
  <c r="AA27" i="6" s="1"/>
  <c r="A28" i="6"/>
  <c r="AA27" i="15"/>
  <c r="A28" i="15"/>
  <c r="V26" i="17"/>
  <c r="X26" i="17"/>
  <c r="X25" i="15"/>
  <c r="V25" i="15"/>
  <c r="X25" i="6"/>
  <c r="V25" i="6"/>
  <c r="Z26" i="12"/>
  <c r="AB26" i="12"/>
  <c r="Q26" i="12" s="1"/>
  <c r="AI26" i="12" s="1"/>
  <c r="B27" i="9"/>
  <c r="AA27" i="9" s="1"/>
  <c r="A28" i="9"/>
  <c r="R25" i="11"/>
  <c r="Z26" i="11"/>
  <c r="AB26" i="11"/>
  <c r="Q26" i="11" s="1"/>
  <c r="AI26" i="11" s="1"/>
  <c r="Z26" i="19"/>
  <c r="AB26" i="19"/>
  <c r="Q26" i="19" s="1"/>
  <c r="AI26" i="19" s="1"/>
  <c r="Z26" i="9"/>
  <c r="AB26" i="9"/>
  <c r="Q26" i="9" s="1"/>
  <c r="AI26" i="9" s="1"/>
  <c r="X25" i="11"/>
  <c r="V25" i="11"/>
  <c r="AB26" i="8"/>
  <c r="Q26" i="8" s="1"/>
  <c r="AI26" i="8" s="1"/>
  <c r="Z26" i="8"/>
  <c r="V25" i="8"/>
  <c r="X25" i="8"/>
  <c r="Z26" i="10"/>
  <c r="AB26" i="10"/>
  <c r="Q26" i="10" s="1"/>
  <c r="AI26" i="10" s="1"/>
  <c r="B27" i="8"/>
  <c r="AA27" i="8" s="1"/>
  <c r="A28" i="8"/>
  <c r="V25" i="9"/>
  <c r="X25" i="9"/>
  <c r="X25" i="12"/>
  <c r="V25" i="12"/>
  <c r="R25" i="10"/>
  <c r="B27" i="10"/>
  <c r="AA27" i="10" s="1"/>
  <c r="A28" i="10"/>
  <c r="B27" i="18"/>
  <c r="AA27" i="18" s="1"/>
  <c r="A28" i="18"/>
  <c r="B27" i="19"/>
  <c r="AA27" i="19" s="1"/>
  <c r="A28" i="19"/>
  <c r="R25" i="6"/>
  <c r="R25" i="19"/>
  <c r="R25" i="8"/>
  <c r="R26" i="12" l="1"/>
  <c r="R26" i="18"/>
  <c r="X27" i="3"/>
  <c r="V27" i="3"/>
  <c r="B29" i="3"/>
  <c r="AA29" i="3" s="1"/>
  <c r="A30" i="3"/>
  <c r="AB28" i="3"/>
  <c r="Q28" i="3" s="1"/>
  <c r="AI28" i="3" s="1"/>
  <c r="Z28" i="3"/>
  <c r="R27" i="3"/>
  <c r="S27" i="3" s="1"/>
  <c r="R26" i="10"/>
  <c r="R26" i="19"/>
  <c r="A29" i="20"/>
  <c r="B28" i="20"/>
  <c r="AA28" i="20" s="1"/>
  <c r="Z27" i="20"/>
  <c r="AB27" i="20"/>
  <c r="Q27" i="20" s="1"/>
  <c r="AI27" i="20" s="1"/>
  <c r="X26" i="20"/>
  <c r="V26" i="20"/>
  <c r="R26" i="11"/>
  <c r="R26" i="20"/>
  <c r="Z27" i="18"/>
  <c r="AB27" i="18"/>
  <c r="Q27" i="18" s="1"/>
  <c r="AI27" i="18" s="1"/>
  <c r="Z27" i="15"/>
  <c r="AB27" i="15"/>
  <c r="Q27" i="15" s="1"/>
  <c r="AI27" i="15" s="1"/>
  <c r="V26" i="6"/>
  <c r="X26" i="6"/>
  <c r="V26" i="11"/>
  <c r="X26" i="11"/>
  <c r="Z27" i="6"/>
  <c r="AB27" i="6"/>
  <c r="Q27" i="6" s="1"/>
  <c r="AI27" i="6" s="1"/>
  <c r="Z27" i="12"/>
  <c r="AB27" i="12"/>
  <c r="Q27" i="12" s="1"/>
  <c r="AI27" i="12" s="1"/>
  <c r="X27" i="17"/>
  <c r="V27" i="17"/>
  <c r="B28" i="12"/>
  <c r="AA28" i="12" s="1"/>
  <c r="A29" i="12"/>
  <c r="V26" i="10"/>
  <c r="X26" i="10"/>
  <c r="R26" i="9"/>
  <c r="B28" i="6"/>
  <c r="AA28" i="6"/>
  <c r="A29" i="6"/>
  <c r="B29" i="17"/>
  <c r="AA29" i="17" s="1"/>
  <c r="A30" i="17"/>
  <c r="R27" i="17"/>
  <c r="Z27" i="10"/>
  <c r="AB27" i="10" s="1"/>
  <c r="Q27" i="10" s="1"/>
  <c r="AI27" i="10" s="1"/>
  <c r="V26" i="9"/>
  <c r="X26" i="9"/>
  <c r="Z28" i="17"/>
  <c r="AB28" i="17"/>
  <c r="Q28" i="17" s="1"/>
  <c r="AI28" i="17" s="1"/>
  <c r="V26" i="18"/>
  <c r="X26" i="18"/>
  <c r="AB27" i="19"/>
  <c r="Q27" i="19" s="1"/>
  <c r="AI27" i="19" s="1"/>
  <c r="Z27" i="19"/>
  <c r="B28" i="8"/>
  <c r="AA28" i="8" s="1"/>
  <c r="A29" i="8"/>
  <c r="B28" i="9"/>
  <c r="AA28" i="9" s="1"/>
  <c r="A29" i="9"/>
  <c r="B28" i="11"/>
  <c r="AA28" i="11" s="1"/>
  <c r="A29" i="11"/>
  <c r="R26" i="15"/>
  <c r="V26" i="8"/>
  <c r="X26" i="8"/>
  <c r="Z27" i="8"/>
  <c r="AB27" i="8"/>
  <c r="Q27" i="8" s="1"/>
  <c r="AI27" i="8" s="1"/>
  <c r="Z27" i="9"/>
  <c r="AB27" i="9" s="1"/>
  <c r="Q27" i="9" s="1"/>
  <c r="AI27" i="9" s="1"/>
  <c r="Z27" i="11"/>
  <c r="AB27" i="11"/>
  <c r="Q27" i="11" s="1"/>
  <c r="AI27" i="11" s="1"/>
  <c r="V26" i="15"/>
  <c r="X26" i="15"/>
  <c r="B28" i="18"/>
  <c r="AA28" i="18" s="1"/>
  <c r="A29" i="18"/>
  <c r="R26" i="8"/>
  <c r="B28" i="19"/>
  <c r="AA28" i="19" s="1"/>
  <c r="A29" i="19"/>
  <c r="B28" i="10"/>
  <c r="AA28" i="10" s="1"/>
  <c r="A29" i="10"/>
  <c r="X26" i="19"/>
  <c r="V26" i="19"/>
  <c r="X26" i="12"/>
  <c r="V26" i="12"/>
  <c r="B28" i="15"/>
  <c r="AA28" i="15" s="1"/>
  <c r="A29" i="15"/>
  <c r="R26" i="6"/>
  <c r="R27" i="20" l="1"/>
  <c r="R28" i="3"/>
  <c r="S28" i="3" s="1"/>
  <c r="R27" i="19"/>
  <c r="X28" i="3"/>
  <c r="V28" i="3"/>
  <c r="A31" i="3"/>
  <c r="B30" i="3"/>
  <c r="AA30" i="3" s="1"/>
  <c r="Z29" i="3"/>
  <c r="AB29" i="3"/>
  <c r="Q29" i="3" s="1"/>
  <c r="AI29" i="3" s="1"/>
  <c r="R28" i="17"/>
  <c r="R27" i="12"/>
  <c r="R27" i="8"/>
  <c r="AB28" i="20"/>
  <c r="Q28" i="20" s="1"/>
  <c r="AI28" i="20" s="1"/>
  <c r="Z28" i="20"/>
  <c r="A30" i="20"/>
  <c r="B29" i="20"/>
  <c r="AA29" i="20" s="1"/>
  <c r="R27" i="15"/>
  <c r="X27" i="20"/>
  <c r="V27" i="20"/>
  <c r="R27" i="11"/>
  <c r="R27" i="6"/>
  <c r="Z28" i="11"/>
  <c r="AB28" i="11"/>
  <c r="Q28" i="11" s="1"/>
  <c r="AI28" i="11" s="1"/>
  <c r="AB28" i="10"/>
  <c r="Q28" i="10" s="1"/>
  <c r="AI28" i="10" s="1"/>
  <c r="Z28" i="10"/>
  <c r="Z28" i="18"/>
  <c r="AB28" i="18"/>
  <c r="Q28" i="18" s="1"/>
  <c r="AI28" i="18" s="1"/>
  <c r="B29" i="15"/>
  <c r="AA29" i="15"/>
  <c r="A30" i="15"/>
  <c r="B29" i="18"/>
  <c r="AA29" i="18" s="1"/>
  <c r="A30" i="18"/>
  <c r="X28" i="17"/>
  <c r="V28" i="17"/>
  <c r="Z29" i="17"/>
  <c r="AB29" i="17"/>
  <c r="Q29" i="17" s="1"/>
  <c r="AI29" i="17" s="1"/>
  <c r="B29" i="19"/>
  <c r="AA29" i="19" s="1"/>
  <c r="A30" i="19"/>
  <c r="R27" i="9"/>
  <c r="B29" i="9"/>
  <c r="AA29" i="9" s="1"/>
  <c r="A30" i="9"/>
  <c r="V27" i="15"/>
  <c r="X27" i="15"/>
  <c r="X27" i="11"/>
  <c r="V27" i="11"/>
  <c r="Z28" i="15"/>
  <c r="AB28" i="15"/>
  <c r="Q28" i="15" s="1"/>
  <c r="AI28" i="15" s="1"/>
  <c r="X27" i="9"/>
  <c r="V27" i="9"/>
  <c r="Z28" i="9"/>
  <c r="AB28" i="9"/>
  <c r="Q28" i="9" s="1"/>
  <c r="AI28" i="9" s="1"/>
  <c r="R27" i="10"/>
  <c r="B29" i="6"/>
  <c r="AA29" i="6" s="1"/>
  <c r="A30" i="6"/>
  <c r="B29" i="10"/>
  <c r="AA29" i="10" s="1"/>
  <c r="A30" i="10"/>
  <c r="B30" i="17"/>
  <c r="AA30" i="17" s="1"/>
  <c r="A31" i="17"/>
  <c r="X27" i="19"/>
  <c r="V27" i="19"/>
  <c r="Z28" i="6"/>
  <c r="AB28" i="6"/>
  <c r="Q28" i="6" s="1"/>
  <c r="AI28" i="6" s="1"/>
  <c r="B29" i="12"/>
  <c r="AA29" i="12" s="1"/>
  <c r="A30" i="12"/>
  <c r="R27" i="18"/>
  <c r="X27" i="8"/>
  <c r="V27" i="8"/>
  <c r="B29" i="11"/>
  <c r="AA29" i="11" s="1"/>
  <c r="A30" i="11"/>
  <c r="Z28" i="19"/>
  <c r="AB28" i="19"/>
  <c r="Q28" i="19" s="1"/>
  <c r="AI28" i="19" s="1"/>
  <c r="X27" i="10"/>
  <c r="V27" i="10"/>
  <c r="Z28" i="12"/>
  <c r="AB28" i="12"/>
  <c r="Q28" i="12" s="1"/>
  <c r="AI28" i="12" s="1"/>
  <c r="V27" i="18"/>
  <c r="X27" i="18"/>
  <c r="V27" i="6"/>
  <c r="X27" i="6"/>
  <c r="AA29" i="8"/>
  <c r="A30" i="8"/>
  <c r="Z28" i="8"/>
  <c r="AB28" i="8"/>
  <c r="Q28" i="8" s="1"/>
  <c r="AI28" i="8" s="1"/>
  <c r="R28" i="8"/>
  <c r="X27" i="12"/>
  <c r="V27" i="12"/>
  <c r="R28" i="15" l="1"/>
  <c r="R29" i="3"/>
  <c r="S29" i="3" s="1"/>
  <c r="X29" i="3"/>
  <c r="V29" i="3"/>
  <c r="R28" i="20"/>
  <c r="AB30" i="3"/>
  <c r="Q30" i="3" s="1"/>
  <c r="AI30" i="3" s="1"/>
  <c r="Z30" i="3"/>
  <c r="B31" i="3"/>
  <c r="AA31" i="3" s="1"/>
  <c r="A32" i="3"/>
  <c r="AB29" i="20"/>
  <c r="Q29" i="20" s="1"/>
  <c r="AI29" i="20" s="1"/>
  <c r="Z29" i="20"/>
  <c r="R28" i="6"/>
  <c r="R28" i="18"/>
  <c r="A31" i="20"/>
  <c r="B30" i="20"/>
  <c r="AA30" i="20" s="1"/>
  <c r="V28" i="20"/>
  <c r="X28" i="20"/>
  <c r="R28" i="19"/>
  <c r="Z29" i="18"/>
  <c r="AB29" i="18"/>
  <c r="Q29" i="18" s="1"/>
  <c r="AI29" i="18" s="1"/>
  <c r="Z29" i="8"/>
  <c r="AB29" i="8" s="1"/>
  <c r="Q29" i="8" s="1"/>
  <c r="AI29" i="8" s="1"/>
  <c r="Z30" i="17"/>
  <c r="AB30" i="17"/>
  <c r="Q30" i="17" s="1"/>
  <c r="AI30" i="17" s="1"/>
  <c r="Z29" i="6"/>
  <c r="AB29" i="6"/>
  <c r="Q29" i="6" s="1"/>
  <c r="AI29" i="6" s="1"/>
  <c r="Z29" i="12"/>
  <c r="AB29" i="12"/>
  <c r="Q29" i="12" s="1"/>
  <c r="AI29" i="12" s="1"/>
  <c r="Z29" i="11"/>
  <c r="AB29" i="11"/>
  <c r="Q29" i="11" s="1"/>
  <c r="AI29" i="11" s="1"/>
  <c r="B30" i="10"/>
  <c r="A31" i="10"/>
  <c r="AA30" i="10"/>
  <c r="Z29" i="19"/>
  <c r="AB29" i="19"/>
  <c r="Q29" i="19" s="1"/>
  <c r="AI29" i="19" s="1"/>
  <c r="R29" i="19"/>
  <c r="R28" i="9"/>
  <c r="V28" i="15"/>
  <c r="X28" i="15"/>
  <c r="R28" i="10"/>
  <c r="V28" i="6"/>
  <c r="X28" i="6"/>
  <c r="Z29" i="15"/>
  <c r="AB29" i="15"/>
  <c r="Q29" i="15" s="1"/>
  <c r="AI29" i="15" s="1"/>
  <c r="R29" i="15"/>
  <c r="B30" i="6"/>
  <c r="AA30" i="6" s="1"/>
  <c r="A31" i="6"/>
  <c r="Z29" i="9"/>
  <c r="AB29" i="9"/>
  <c r="Q29" i="9" s="1"/>
  <c r="AI29" i="9" s="1"/>
  <c r="X28" i="10"/>
  <c r="V28" i="10"/>
  <c r="B30" i="15"/>
  <c r="AA30" i="15" s="1"/>
  <c r="A31" i="15"/>
  <c r="V28" i="19"/>
  <c r="X28" i="19"/>
  <c r="AA30" i="12"/>
  <c r="A31" i="12"/>
  <c r="B31" i="17"/>
  <c r="AA31" i="17" s="1"/>
  <c r="A32" i="17"/>
  <c r="B30" i="9"/>
  <c r="AA30" i="9" s="1"/>
  <c r="A31" i="9"/>
  <c r="B30" i="18"/>
  <c r="AA30" i="18" s="1"/>
  <c r="A31" i="18"/>
  <c r="V28" i="18"/>
  <c r="X28" i="18"/>
  <c r="V28" i="11"/>
  <c r="X28" i="11"/>
  <c r="B30" i="19"/>
  <c r="AA30" i="19" s="1"/>
  <c r="A31" i="19"/>
  <c r="X28" i="9"/>
  <c r="V28" i="9"/>
  <c r="A31" i="8"/>
  <c r="AA30" i="8"/>
  <c r="R28" i="12"/>
  <c r="R29" i="17"/>
  <c r="R28" i="11"/>
  <c r="X28" i="8"/>
  <c r="V28" i="8"/>
  <c r="Z29" i="10"/>
  <c r="AB29" i="10"/>
  <c r="Q29" i="10" s="1"/>
  <c r="AI29" i="10" s="1"/>
  <c r="X28" i="12"/>
  <c r="V28" i="12"/>
  <c r="B30" i="11"/>
  <c r="AA30" i="11" s="1"/>
  <c r="A31" i="11"/>
  <c r="V29" i="17"/>
  <c r="X29" i="17"/>
  <c r="R29" i="18" l="1"/>
  <c r="Z31" i="3"/>
  <c r="AB31" i="3"/>
  <c r="Q31" i="3" s="1"/>
  <c r="AI31" i="3" s="1"/>
  <c r="R31" i="3"/>
  <c r="R30" i="3"/>
  <c r="S30" i="3" s="1"/>
  <c r="V30" i="3"/>
  <c r="X30" i="3"/>
  <c r="R29" i="10"/>
  <c r="R29" i="11"/>
  <c r="A33" i="3"/>
  <c r="B32" i="3"/>
  <c r="AA32" i="3" s="1"/>
  <c r="Z30" i="20"/>
  <c r="AB30" i="20"/>
  <c r="Q30" i="20" s="1"/>
  <c r="AI30" i="20" s="1"/>
  <c r="R29" i="9"/>
  <c r="B31" i="20"/>
  <c r="AA31" i="20" s="1"/>
  <c r="A32" i="20"/>
  <c r="R29" i="20"/>
  <c r="R29" i="12"/>
  <c r="V29" i="20"/>
  <c r="X29" i="20"/>
  <c r="Z31" i="17"/>
  <c r="AB31" i="17"/>
  <c r="Q31" i="17" s="1"/>
  <c r="AI31" i="17" s="1"/>
  <c r="Z30" i="12"/>
  <c r="AB30" i="12"/>
  <c r="Q30" i="12" s="1"/>
  <c r="AI30" i="12" s="1"/>
  <c r="Z30" i="9"/>
  <c r="AB30" i="9"/>
  <c r="Q30" i="9" s="1"/>
  <c r="AI30" i="9" s="1"/>
  <c r="Z30" i="8"/>
  <c r="AB30" i="8"/>
  <c r="Q30" i="8" s="1"/>
  <c r="AI30" i="8" s="1"/>
  <c r="Z30" i="19"/>
  <c r="AB30" i="19"/>
  <c r="Q30" i="19" s="1"/>
  <c r="AI30" i="19" s="1"/>
  <c r="Z30" i="18"/>
  <c r="AB30" i="18"/>
  <c r="Q30" i="18" s="1"/>
  <c r="AI30" i="18" s="1"/>
  <c r="B32" i="17"/>
  <c r="AA32" i="17" s="1"/>
  <c r="A33" i="17"/>
  <c r="B31" i="15"/>
  <c r="AA31" i="15" s="1"/>
  <c r="A32" i="15"/>
  <c r="B31" i="10"/>
  <c r="AA31" i="10" s="1"/>
  <c r="A32" i="10"/>
  <c r="Z30" i="6"/>
  <c r="AB30" i="6"/>
  <c r="Q30" i="6" s="1"/>
  <c r="AI30" i="6" s="1"/>
  <c r="V29" i="18"/>
  <c r="X29" i="18"/>
  <c r="B31" i="19"/>
  <c r="AA31" i="19" s="1"/>
  <c r="A32" i="19"/>
  <c r="Z30" i="10"/>
  <c r="AB30" i="10"/>
  <c r="Q30" i="10" s="1"/>
  <c r="AI30" i="10" s="1"/>
  <c r="B31" i="8"/>
  <c r="AA31" i="8" s="1"/>
  <c r="A32" i="8"/>
  <c r="X29" i="11"/>
  <c r="V29" i="11"/>
  <c r="R30" i="17"/>
  <c r="X29" i="8"/>
  <c r="V29" i="8"/>
  <c r="B31" i="9"/>
  <c r="AA31" i="9" s="1"/>
  <c r="A32" i="9"/>
  <c r="B31" i="12"/>
  <c r="AA31" i="12" s="1"/>
  <c r="A32" i="12"/>
  <c r="R29" i="6"/>
  <c r="X29" i="15"/>
  <c r="V29" i="15"/>
  <c r="V30" i="17"/>
  <c r="X30" i="17"/>
  <c r="AB30" i="11"/>
  <c r="Q30" i="11" s="1"/>
  <c r="AI30" i="11" s="1"/>
  <c r="Z30" i="11"/>
  <c r="X29" i="6"/>
  <c r="V29" i="6"/>
  <c r="B31" i="11"/>
  <c r="AA31" i="11" s="1"/>
  <c r="A32" i="11"/>
  <c r="V29" i="19"/>
  <c r="X29" i="19"/>
  <c r="X29" i="10"/>
  <c r="V29" i="10"/>
  <c r="Z30" i="15"/>
  <c r="AB30" i="15"/>
  <c r="Q30" i="15" s="1"/>
  <c r="AI30" i="15" s="1"/>
  <c r="B31" i="6"/>
  <c r="AA31" i="6" s="1"/>
  <c r="A32" i="6"/>
  <c r="B31" i="18"/>
  <c r="AA31" i="18" s="1"/>
  <c r="A32" i="18"/>
  <c r="X29" i="9"/>
  <c r="V29" i="9"/>
  <c r="V29" i="12"/>
  <c r="X29" i="12"/>
  <c r="R29" i="8"/>
  <c r="R30" i="6" l="1"/>
  <c r="R30" i="20"/>
  <c r="R30" i="8"/>
  <c r="R30" i="11"/>
  <c r="R30" i="19"/>
  <c r="S31" i="3"/>
  <c r="Z32" i="3"/>
  <c r="AB32" i="3"/>
  <c r="Q32" i="3" s="1"/>
  <c r="AI32" i="3" s="1"/>
  <c r="X31" i="3"/>
  <c r="V31" i="3"/>
  <c r="A34" i="3"/>
  <c r="B33" i="3"/>
  <c r="AA33" i="3" s="1"/>
  <c r="B32" i="20"/>
  <c r="AA32" i="20" s="1"/>
  <c r="A33" i="20"/>
  <c r="Z31" i="20"/>
  <c r="AB31" i="20"/>
  <c r="Q31" i="20" s="1"/>
  <c r="AI31" i="20" s="1"/>
  <c r="R30" i="18"/>
  <c r="R30" i="10"/>
  <c r="V30" i="20"/>
  <c r="X30" i="20"/>
  <c r="AB31" i="8"/>
  <c r="Q31" i="8" s="1"/>
  <c r="AI31" i="8" s="1"/>
  <c r="Z31" i="8"/>
  <c r="Z31" i="19"/>
  <c r="AB31" i="19"/>
  <c r="Q31" i="19" s="1"/>
  <c r="AI31" i="19" s="1"/>
  <c r="Z31" i="6"/>
  <c r="AB31" i="6"/>
  <c r="Q31" i="6" s="1"/>
  <c r="AI31" i="6" s="1"/>
  <c r="B33" i="17"/>
  <c r="AA33" i="17"/>
  <c r="A34" i="17"/>
  <c r="V30" i="12"/>
  <c r="X30" i="12"/>
  <c r="Z31" i="18"/>
  <c r="AB31" i="18"/>
  <c r="Q31" i="18" s="1"/>
  <c r="AI31" i="18" s="1"/>
  <c r="R31" i="18"/>
  <c r="B32" i="11"/>
  <c r="AA32" i="11" s="1"/>
  <c r="A33" i="11"/>
  <c r="Z31" i="12"/>
  <c r="AB31" i="12"/>
  <c r="Q31" i="12" s="1"/>
  <c r="AI31" i="12" s="1"/>
  <c r="B32" i="10"/>
  <c r="AA32" i="10" s="1"/>
  <c r="A33" i="10"/>
  <c r="AB32" i="17"/>
  <c r="Q32" i="17" s="1"/>
  <c r="AI32" i="17" s="1"/>
  <c r="Z32" i="17"/>
  <c r="X30" i="8"/>
  <c r="V30" i="8"/>
  <c r="AB31" i="11"/>
  <c r="Q31" i="11" s="1"/>
  <c r="AI31" i="11" s="1"/>
  <c r="Z31" i="11"/>
  <c r="V30" i="10"/>
  <c r="X30" i="10"/>
  <c r="B32" i="9"/>
  <c r="AA32" i="9" s="1"/>
  <c r="A33" i="9"/>
  <c r="B32" i="6"/>
  <c r="AA32" i="6" s="1"/>
  <c r="A33" i="6"/>
  <c r="Z31" i="9"/>
  <c r="AB31" i="9"/>
  <c r="Q31" i="9" s="1"/>
  <c r="AI31" i="9" s="1"/>
  <c r="X30" i="18"/>
  <c r="V30" i="18"/>
  <c r="R30" i="9"/>
  <c r="V30" i="15"/>
  <c r="X30" i="15"/>
  <c r="B32" i="12"/>
  <c r="AA32" i="12"/>
  <c r="A33" i="12"/>
  <c r="Z31" i="10"/>
  <c r="AB31" i="10"/>
  <c r="Q31" i="10" s="1"/>
  <c r="AI31" i="10" s="1"/>
  <c r="A33" i="8"/>
  <c r="B32" i="8"/>
  <c r="AA32" i="8" s="1"/>
  <c r="B32" i="19"/>
  <c r="AA32" i="19" s="1"/>
  <c r="A33" i="19"/>
  <c r="B32" i="15"/>
  <c r="AA32" i="15" s="1"/>
  <c r="A33" i="15"/>
  <c r="X30" i="9"/>
  <c r="V30" i="9"/>
  <c r="R31" i="17"/>
  <c r="B32" i="18"/>
  <c r="AA32" i="18" s="1"/>
  <c r="A33" i="18"/>
  <c r="V30" i="6"/>
  <c r="X30" i="6"/>
  <c r="Z31" i="15"/>
  <c r="AB31" i="15"/>
  <c r="Q31" i="15" s="1"/>
  <c r="AI31" i="15" s="1"/>
  <c r="X31" i="17"/>
  <c r="V31" i="17"/>
  <c r="R30" i="15"/>
  <c r="X30" i="11"/>
  <c r="V30" i="11"/>
  <c r="V30" i="19"/>
  <c r="X30" i="19"/>
  <c r="R30" i="12"/>
  <c r="R31" i="10" l="1"/>
  <c r="R32" i="3"/>
  <c r="S32" i="3" s="1"/>
  <c r="R31" i="12"/>
  <c r="R31" i="20"/>
  <c r="X32" i="3"/>
  <c r="V32" i="3"/>
  <c r="Z33" i="3"/>
  <c r="AB33" i="3"/>
  <c r="Q33" i="3" s="1"/>
  <c r="AI33" i="3" s="1"/>
  <c r="A35" i="3"/>
  <c r="B34" i="3"/>
  <c r="AA34" i="3" s="1"/>
  <c r="Z32" i="20"/>
  <c r="AB32" i="20"/>
  <c r="Q32" i="20" s="1"/>
  <c r="AI32" i="20" s="1"/>
  <c r="R31" i="6"/>
  <c r="R31" i="9"/>
  <c r="R32" i="17"/>
  <c r="X31" i="20"/>
  <c r="V31" i="20"/>
  <c r="A34" i="20"/>
  <c r="B33" i="20"/>
  <c r="AA33" i="20" s="1"/>
  <c r="Z32" i="6"/>
  <c r="AB32" i="6"/>
  <c r="Q32" i="6" s="1"/>
  <c r="AI32" i="6" s="1"/>
  <c r="Z32" i="18"/>
  <c r="AB32" i="18"/>
  <c r="Q32" i="18" s="1"/>
  <c r="AI32" i="18" s="1"/>
  <c r="Z32" i="19"/>
  <c r="AB32" i="19"/>
  <c r="Q32" i="19" s="1"/>
  <c r="AI32" i="19" s="1"/>
  <c r="Z32" i="8"/>
  <c r="AB32" i="8"/>
  <c r="Q32" i="8" s="1"/>
  <c r="AI32" i="8" s="1"/>
  <c r="V32" i="17"/>
  <c r="X32" i="17"/>
  <c r="Z32" i="11"/>
  <c r="AB32" i="11"/>
  <c r="Q32" i="11" s="1"/>
  <c r="AI32" i="11" s="1"/>
  <c r="B33" i="15"/>
  <c r="AA33" i="15" s="1"/>
  <c r="A34" i="15"/>
  <c r="R31" i="11"/>
  <c r="B33" i="10"/>
  <c r="AA33" i="10" s="1"/>
  <c r="A34" i="10"/>
  <c r="B33" i="11"/>
  <c r="AA33" i="11" s="1"/>
  <c r="A34" i="11"/>
  <c r="R31" i="19"/>
  <c r="V31" i="15"/>
  <c r="X31" i="15"/>
  <c r="Z32" i="15"/>
  <c r="AB32" i="15"/>
  <c r="Q32" i="15" s="1"/>
  <c r="AI32" i="15" s="1"/>
  <c r="AA33" i="12"/>
  <c r="A34" i="12"/>
  <c r="Z32" i="10"/>
  <c r="AB32" i="10"/>
  <c r="Q32" i="10" s="1"/>
  <c r="AI32" i="10" s="1"/>
  <c r="B34" i="17"/>
  <c r="AA34" i="17" s="1"/>
  <c r="A35" i="17"/>
  <c r="X31" i="19"/>
  <c r="V31" i="19"/>
  <c r="AB32" i="12"/>
  <c r="Q32" i="12" s="1"/>
  <c r="AI32" i="12" s="1"/>
  <c r="Z32" i="12"/>
  <c r="R32" i="12"/>
  <c r="X31" i="9"/>
  <c r="V31" i="9"/>
  <c r="V31" i="11"/>
  <c r="X31" i="11"/>
  <c r="Z33" i="17"/>
  <c r="AB33" i="17"/>
  <c r="Q33" i="17" s="1"/>
  <c r="AI33" i="17" s="1"/>
  <c r="R33" i="17"/>
  <c r="X31" i="10"/>
  <c r="V31" i="10"/>
  <c r="B33" i="18"/>
  <c r="AA33" i="18" s="1"/>
  <c r="A34" i="18"/>
  <c r="B33" i="19"/>
  <c r="AA33" i="19" s="1"/>
  <c r="A34" i="19"/>
  <c r="B33" i="9"/>
  <c r="AA33" i="9" s="1"/>
  <c r="A34" i="9"/>
  <c r="R31" i="8"/>
  <c r="B33" i="8"/>
  <c r="AA33" i="8" s="1"/>
  <c r="A34" i="8"/>
  <c r="B33" i="6"/>
  <c r="AA33" i="6" s="1"/>
  <c r="A34" i="6"/>
  <c r="Z32" i="9"/>
  <c r="AB32" i="9"/>
  <c r="Q32" i="9" s="1"/>
  <c r="AI32" i="9" s="1"/>
  <c r="X31" i="18"/>
  <c r="V31" i="18"/>
  <c r="R31" i="15"/>
  <c r="V31" i="12"/>
  <c r="X31" i="12"/>
  <c r="X31" i="6"/>
  <c r="V31" i="6"/>
  <c r="X31" i="8"/>
  <c r="V31" i="8"/>
  <c r="AB34" i="3" l="1"/>
  <c r="Q34" i="3" s="1"/>
  <c r="AI34" i="3" s="1"/>
  <c r="Z34" i="3"/>
  <c r="A36" i="3"/>
  <c r="B35" i="3"/>
  <c r="AA35" i="3" s="1"/>
  <c r="X33" i="3"/>
  <c r="V33" i="3"/>
  <c r="R33" i="3"/>
  <c r="S33" i="3" s="1"/>
  <c r="R32" i="10"/>
  <c r="Z33" i="20"/>
  <c r="AB33" i="20" s="1"/>
  <c r="Q33" i="20" s="1"/>
  <c r="V32" i="20"/>
  <c r="X32" i="20"/>
  <c r="B34" i="20"/>
  <c r="AA34" i="20" s="1"/>
  <c r="A35" i="20"/>
  <c r="R32" i="9"/>
  <c r="R32" i="20"/>
  <c r="Z34" i="17"/>
  <c r="AB34" i="17"/>
  <c r="Q34" i="17" s="1"/>
  <c r="AI34" i="17" s="1"/>
  <c r="Z33" i="18"/>
  <c r="AB33" i="18"/>
  <c r="Q33" i="18" s="1"/>
  <c r="AI33" i="18" s="1"/>
  <c r="Z33" i="6"/>
  <c r="AB33" i="6"/>
  <c r="Q33" i="6" s="1"/>
  <c r="AI33" i="6" s="1"/>
  <c r="Z33" i="9"/>
  <c r="AB33" i="9"/>
  <c r="Q33" i="9" s="1"/>
  <c r="AI33" i="9" s="1"/>
  <c r="Z33" i="10"/>
  <c r="AB33" i="10"/>
  <c r="Q33" i="10" s="1"/>
  <c r="AI33" i="10" s="1"/>
  <c r="V32" i="9"/>
  <c r="X32" i="9"/>
  <c r="Z33" i="19"/>
  <c r="AB33" i="19"/>
  <c r="Q33" i="19" s="1"/>
  <c r="AI33" i="19" s="1"/>
  <c r="B34" i="9"/>
  <c r="AA34" i="9" s="1"/>
  <c r="A35" i="9"/>
  <c r="X33" i="17"/>
  <c r="V33" i="17"/>
  <c r="V32" i="10"/>
  <c r="X32" i="10"/>
  <c r="AA34" i="12"/>
  <c r="A35" i="12"/>
  <c r="R32" i="18"/>
  <c r="B34" i="19"/>
  <c r="AA34" i="19" s="1"/>
  <c r="A35" i="19"/>
  <c r="B34" i="10"/>
  <c r="AA34" i="10" s="1"/>
  <c r="A35" i="10"/>
  <c r="A35" i="6"/>
  <c r="B34" i="6"/>
  <c r="AA34" i="6" s="1"/>
  <c r="B34" i="18"/>
  <c r="AA34" i="18" s="1"/>
  <c r="A35" i="18"/>
  <c r="AB33" i="12"/>
  <c r="Q33" i="12" s="1"/>
  <c r="AI33" i="12" s="1"/>
  <c r="Z33" i="12"/>
  <c r="V32" i="18"/>
  <c r="X32" i="18"/>
  <c r="V32" i="11"/>
  <c r="X32" i="11"/>
  <c r="Z33" i="11"/>
  <c r="AB33" i="11"/>
  <c r="Q33" i="11" s="1"/>
  <c r="AI33" i="11" s="1"/>
  <c r="AB33" i="15"/>
  <c r="Q33" i="15" s="1"/>
  <c r="AI33" i="15" s="1"/>
  <c r="Z33" i="15"/>
  <c r="R32" i="8"/>
  <c r="B34" i="8"/>
  <c r="AA34" i="8" s="1"/>
  <c r="A35" i="8"/>
  <c r="X32" i="12"/>
  <c r="V32" i="12"/>
  <c r="R32" i="15"/>
  <c r="B34" i="11"/>
  <c r="AA34" i="11" s="1"/>
  <c r="A35" i="11"/>
  <c r="B34" i="15"/>
  <c r="AA34" i="15" s="1"/>
  <c r="A35" i="15"/>
  <c r="X32" i="8"/>
  <c r="V32" i="8"/>
  <c r="V32" i="6"/>
  <c r="X32" i="6"/>
  <c r="Z33" i="8"/>
  <c r="AB33" i="8"/>
  <c r="Q33" i="8" s="1"/>
  <c r="AI33" i="8" s="1"/>
  <c r="X32" i="15"/>
  <c r="V32" i="15"/>
  <c r="R32" i="6"/>
  <c r="X32" i="19"/>
  <c r="V32" i="19"/>
  <c r="B35" i="17"/>
  <c r="AA35" i="17" s="1"/>
  <c r="A36" i="17"/>
  <c r="R32" i="11"/>
  <c r="R32" i="19"/>
  <c r="R33" i="9" l="1"/>
  <c r="R33" i="19"/>
  <c r="R34" i="3"/>
  <c r="S34" i="3" s="1"/>
  <c r="R33" i="11"/>
  <c r="A37" i="3"/>
  <c r="B36" i="3"/>
  <c r="AA36" i="3" s="1"/>
  <c r="Z35" i="3"/>
  <c r="AB35" i="3"/>
  <c r="Q35" i="3" s="1"/>
  <c r="AI35" i="3" s="1"/>
  <c r="V34" i="3"/>
  <c r="X34" i="3"/>
  <c r="AI33" i="20"/>
  <c r="R33" i="20"/>
  <c r="Z34" i="20"/>
  <c r="AB34" i="20"/>
  <c r="Q34" i="20" s="1"/>
  <c r="AI34" i="20" s="1"/>
  <c r="R33" i="15"/>
  <c r="B35" i="20"/>
  <c r="AA35" i="20" s="1"/>
  <c r="A36" i="20"/>
  <c r="R33" i="10"/>
  <c r="Z35" i="17"/>
  <c r="AB35" i="17"/>
  <c r="Q35" i="17" s="1"/>
  <c r="AI35" i="17" s="1"/>
  <c r="AB34" i="10"/>
  <c r="Q34" i="10" s="1"/>
  <c r="AI34" i="10" s="1"/>
  <c r="Z34" i="10"/>
  <c r="Z34" i="9"/>
  <c r="AB34" i="9"/>
  <c r="Q34" i="9" s="1"/>
  <c r="AI34" i="9" s="1"/>
  <c r="B35" i="11"/>
  <c r="AA35" i="11" s="1"/>
  <c r="A36" i="11"/>
  <c r="X33" i="15"/>
  <c r="V33" i="15"/>
  <c r="Z34" i="19"/>
  <c r="AB34" i="19"/>
  <c r="Q34" i="19" s="1"/>
  <c r="AI34" i="19" s="1"/>
  <c r="V33" i="19"/>
  <c r="X33" i="19"/>
  <c r="X33" i="9"/>
  <c r="V33" i="9"/>
  <c r="R33" i="18"/>
  <c r="V33" i="8"/>
  <c r="X33" i="8"/>
  <c r="B35" i="19"/>
  <c r="AA35" i="19" s="1"/>
  <c r="A36" i="19"/>
  <c r="Z34" i="11"/>
  <c r="AB34" i="11"/>
  <c r="Q34" i="11" s="1"/>
  <c r="AI34" i="11" s="1"/>
  <c r="R34" i="11"/>
  <c r="B35" i="8"/>
  <c r="A36" i="8"/>
  <c r="AA35" i="8"/>
  <c r="Z34" i="6"/>
  <c r="AB34" i="6"/>
  <c r="Q34" i="6" s="1"/>
  <c r="AI34" i="6" s="1"/>
  <c r="X33" i="18"/>
  <c r="V33" i="18"/>
  <c r="AB34" i="18"/>
  <c r="Q34" i="18" s="1"/>
  <c r="AI34" i="18" s="1"/>
  <c r="Z34" i="18"/>
  <c r="V33" i="11"/>
  <c r="X33" i="11"/>
  <c r="R33" i="12"/>
  <c r="R33" i="6"/>
  <c r="B35" i="18"/>
  <c r="AA35" i="18" s="1"/>
  <c r="A36" i="18"/>
  <c r="R33" i="8"/>
  <c r="Z34" i="8"/>
  <c r="AB34" i="8"/>
  <c r="Q34" i="8" s="1"/>
  <c r="AI34" i="8" s="1"/>
  <c r="B35" i="6"/>
  <c r="A36" i="6"/>
  <c r="AA35" i="6"/>
  <c r="X33" i="6"/>
  <c r="V33" i="6"/>
  <c r="R34" i="17"/>
  <c r="Z34" i="15"/>
  <c r="AB34" i="15"/>
  <c r="Q34" i="15" s="1"/>
  <c r="AI34" i="15" s="1"/>
  <c r="X33" i="12"/>
  <c r="V33" i="12"/>
  <c r="B35" i="9"/>
  <c r="AA35" i="9" s="1"/>
  <c r="A36" i="9"/>
  <c r="X34" i="17"/>
  <c r="V34" i="17"/>
  <c r="Z34" i="12"/>
  <c r="AB34" i="12"/>
  <c r="Q34" i="12" s="1"/>
  <c r="AI34" i="12" s="1"/>
  <c r="B36" i="17"/>
  <c r="AA36" i="17" s="1"/>
  <c r="A37" i="17"/>
  <c r="B35" i="15"/>
  <c r="AA35" i="15" s="1"/>
  <c r="A36" i="15"/>
  <c r="B35" i="10"/>
  <c r="AA35" i="10" s="1"/>
  <c r="A36" i="10"/>
  <c r="AA35" i="12"/>
  <c r="A36" i="12"/>
  <c r="X33" i="10"/>
  <c r="V33" i="10"/>
  <c r="R34" i="20" l="1"/>
  <c r="R35" i="3"/>
  <c r="S35" i="3" s="1"/>
  <c r="Z36" i="3"/>
  <c r="AB36" i="3"/>
  <c r="Q36" i="3" s="1"/>
  <c r="AI36" i="3" s="1"/>
  <c r="X35" i="3"/>
  <c r="V35" i="3"/>
  <c r="R34" i="18"/>
  <c r="R34" i="12"/>
  <c r="A38" i="3"/>
  <c r="B37" i="3"/>
  <c r="AA37" i="3" s="1"/>
  <c r="R34" i="10"/>
  <c r="R34" i="6"/>
  <c r="R34" i="19"/>
  <c r="X34" i="20"/>
  <c r="V34" i="20"/>
  <c r="R34" i="15"/>
  <c r="R34" i="8"/>
  <c r="B36" i="20"/>
  <c r="AA36" i="20" s="1"/>
  <c r="A37" i="20"/>
  <c r="Z35" i="20"/>
  <c r="AB35" i="20" s="1"/>
  <c r="Q35" i="20" s="1"/>
  <c r="V33" i="20"/>
  <c r="X33" i="20"/>
  <c r="Z35" i="9"/>
  <c r="AB35" i="9"/>
  <c r="Q35" i="9" s="1"/>
  <c r="AI35" i="9" s="1"/>
  <c r="Z35" i="12"/>
  <c r="AB35" i="12" s="1"/>
  <c r="Q35" i="12" s="1"/>
  <c r="AI35" i="12" s="1"/>
  <c r="Z35" i="11"/>
  <c r="AB35" i="11"/>
  <c r="Q35" i="11" s="1"/>
  <c r="AI35" i="11" s="1"/>
  <c r="B36" i="15"/>
  <c r="AA36" i="15"/>
  <c r="A37" i="15"/>
  <c r="X34" i="18"/>
  <c r="V34" i="18"/>
  <c r="A37" i="8"/>
  <c r="B36" i="8"/>
  <c r="AA36" i="8" s="1"/>
  <c r="B36" i="18"/>
  <c r="AA36" i="18" s="1"/>
  <c r="A37" i="18"/>
  <c r="V34" i="8"/>
  <c r="X34" i="8"/>
  <c r="Z35" i="8"/>
  <c r="AB35" i="8"/>
  <c r="Q35" i="8" s="1"/>
  <c r="AI35" i="8" s="1"/>
  <c r="AA36" i="12"/>
  <c r="A37" i="12"/>
  <c r="V34" i="19"/>
  <c r="X34" i="19"/>
  <c r="V34" i="10"/>
  <c r="X34" i="10"/>
  <c r="X34" i="12"/>
  <c r="V34" i="12"/>
  <c r="B36" i="10"/>
  <c r="AA36" i="10" s="1"/>
  <c r="A37" i="10"/>
  <c r="B37" i="17"/>
  <c r="AA37" i="17" s="1"/>
  <c r="A38" i="17"/>
  <c r="Z35" i="6"/>
  <c r="AB35" i="6"/>
  <c r="Q35" i="6" s="1"/>
  <c r="AI35" i="6" s="1"/>
  <c r="V34" i="6"/>
  <c r="X34" i="6"/>
  <c r="X34" i="11"/>
  <c r="V34" i="11"/>
  <c r="B36" i="19"/>
  <c r="AA36" i="19" s="1"/>
  <c r="A37" i="19"/>
  <c r="R35" i="17"/>
  <c r="Z35" i="15"/>
  <c r="AB35" i="15"/>
  <c r="Q35" i="15" s="1"/>
  <c r="AI35" i="15" s="1"/>
  <c r="Z36" i="17"/>
  <c r="AB36" i="17"/>
  <c r="Q36" i="17" s="1"/>
  <c r="AI36" i="17" s="1"/>
  <c r="B36" i="9"/>
  <c r="AA36" i="9" s="1"/>
  <c r="A37" i="9"/>
  <c r="B36" i="6"/>
  <c r="AA36" i="6" s="1"/>
  <c r="A37" i="6"/>
  <c r="Z35" i="19"/>
  <c r="AB35" i="19"/>
  <c r="Q35" i="19" s="1"/>
  <c r="AI35" i="19" s="1"/>
  <c r="V35" i="17"/>
  <c r="X35" i="17"/>
  <c r="V34" i="9"/>
  <c r="X34" i="9"/>
  <c r="Z35" i="18"/>
  <c r="AB35" i="18"/>
  <c r="Q35" i="18" s="1"/>
  <c r="AI35" i="18" s="1"/>
  <c r="Z35" i="10"/>
  <c r="AB35" i="10" s="1"/>
  <c r="Q35" i="10" s="1"/>
  <c r="AI35" i="10" s="1"/>
  <c r="V34" i="15"/>
  <c r="X34" i="15"/>
  <c r="B36" i="11"/>
  <c r="AA36" i="11" s="1"/>
  <c r="A37" i="11"/>
  <c r="R34" i="9"/>
  <c r="R35" i="15" l="1"/>
  <c r="R36" i="3"/>
  <c r="S36" i="3" s="1"/>
  <c r="R36" i="17"/>
  <c r="AI35" i="20"/>
  <c r="R35" i="20"/>
  <c r="AB37" i="3"/>
  <c r="Q37" i="3" s="1"/>
  <c r="AI37" i="3" s="1"/>
  <c r="Z37" i="3"/>
  <c r="X36" i="3"/>
  <c r="V36" i="3"/>
  <c r="A39" i="3"/>
  <c r="B38" i="3"/>
  <c r="AA38" i="3"/>
  <c r="AB36" i="20"/>
  <c r="Q36" i="20" s="1"/>
  <c r="AI36" i="20" s="1"/>
  <c r="Z36" i="20"/>
  <c r="R35" i="19"/>
  <c r="R35" i="18"/>
  <c r="R35" i="6"/>
  <c r="R35" i="8"/>
  <c r="X35" i="20"/>
  <c r="V35" i="20"/>
  <c r="R35" i="9"/>
  <c r="B37" i="20"/>
  <c r="AA37" i="20" s="1"/>
  <c r="A38" i="20"/>
  <c r="AB36" i="18"/>
  <c r="Q36" i="18" s="1"/>
  <c r="AI36" i="18" s="1"/>
  <c r="Z36" i="18"/>
  <c r="AB36" i="11"/>
  <c r="Q36" i="11" s="1"/>
  <c r="AI36" i="11" s="1"/>
  <c r="Z36" i="11"/>
  <c r="Z36" i="12"/>
  <c r="AB36" i="12" s="1"/>
  <c r="Q36" i="12" s="1"/>
  <c r="AI36" i="12" s="1"/>
  <c r="Z36" i="8"/>
  <c r="AB36" i="8"/>
  <c r="Q36" i="8" s="1"/>
  <c r="AI36" i="8" s="1"/>
  <c r="AB36" i="6"/>
  <c r="Q36" i="6" s="1"/>
  <c r="AI36" i="6" s="1"/>
  <c r="Z36" i="6"/>
  <c r="Z36" i="9"/>
  <c r="AB36" i="9"/>
  <c r="Q36" i="9" s="1"/>
  <c r="AI36" i="9" s="1"/>
  <c r="V35" i="18"/>
  <c r="X35" i="18"/>
  <c r="Z37" i="17"/>
  <c r="AB37" i="17"/>
  <c r="Q37" i="17" s="1"/>
  <c r="AI37" i="17" s="1"/>
  <c r="B37" i="8"/>
  <c r="AA37" i="8" s="1"/>
  <c r="A38" i="8"/>
  <c r="X36" i="17"/>
  <c r="V36" i="17"/>
  <c r="AA37" i="12"/>
  <c r="A38" i="12"/>
  <c r="B37" i="6"/>
  <c r="AA37" i="6" s="1"/>
  <c r="Z36" i="10"/>
  <c r="AB36" i="10"/>
  <c r="Q36" i="10" s="1"/>
  <c r="AI36" i="10" s="1"/>
  <c r="R35" i="12"/>
  <c r="V35" i="11"/>
  <c r="X35" i="11"/>
  <c r="B37" i="18"/>
  <c r="AA37" i="18" s="1"/>
  <c r="A38" i="18"/>
  <c r="B37" i="11"/>
  <c r="AA37" i="11" s="1"/>
  <c r="A38" i="11"/>
  <c r="B37" i="10"/>
  <c r="AA37" i="10" s="1"/>
  <c r="A38" i="10"/>
  <c r="X35" i="10"/>
  <c r="V35" i="10"/>
  <c r="R35" i="10"/>
  <c r="B37" i="19"/>
  <c r="AA37" i="19" s="1"/>
  <c r="A38" i="19"/>
  <c r="X35" i="6"/>
  <c r="V35" i="6"/>
  <c r="B37" i="15"/>
  <c r="AA37" i="15"/>
  <c r="A38" i="15"/>
  <c r="X35" i="12"/>
  <c r="V35" i="12"/>
  <c r="B37" i="9"/>
  <c r="AA37" i="9" s="1"/>
  <c r="A38" i="9"/>
  <c r="Z36" i="19"/>
  <c r="AB36" i="19"/>
  <c r="Q36" i="19" s="1"/>
  <c r="AI36" i="19" s="1"/>
  <c r="X35" i="8"/>
  <c r="V35" i="8"/>
  <c r="Z36" i="15"/>
  <c r="AB36" i="15"/>
  <c r="Q36" i="15" s="1"/>
  <c r="AI36" i="15" s="1"/>
  <c r="R36" i="15"/>
  <c r="V35" i="15"/>
  <c r="X35" i="15"/>
  <c r="V35" i="9"/>
  <c r="X35" i="9"/>
  <c r="V35" i="19"/>
  <c r="X35" i="19"/>
  <c r="B38" i="17"/>
  <c r="AA38" i="17" s="1"/>
  <c r="A39" i="17"/>
  <c r="R35" i="11"/>
  <c r="R36" i="10" l="1"/>
  <c r="R37" i="3"/>
  <c r="S37" i="3" s="1"/>
  <c r="R36" i="11"/>
  <c r="V37" i="3"/>
  <c r="X37" i="3"/>
  <c r="R38" i="3"/>
  <c r="Z38" i="3"/>
  <c r="AB38" i="3"/>
  <c r="Q38" i="3" s="1"/>
  <c r="AI38" i="3" s="1"/>
  <c r="B39" i="3"/>
  <c r="AA39" i="3" s="1"/>
  <c r="A40" i="3"/>
  <c r="R37" i="17"/>
  <c r="B38" i="20"/>
  <c r="AA38" i="20" s="1"/>
  <c r="A39" i="20"/>
  <c r="Z37" i="20"/>
  <c r="AB37" i="20"/>
  <c r="Q37" i="20" s="1"/>
  <c r="AI37" i="20" s="1"/>
  <c r="R36" i="20"/>
  <c r="V36" i="20"/>
  <c r="X36" i="20"/>
  <c r="Z37" i="19"/>
  <c r="AB37" i="19"/>
  <c r="Q37" i="19" s="1"/>
  <c r="AI37" i="19" s="1"/>
  <c r="AB37" i="8"/>
  <c r="Q37" i="8" s="1"/>
  <c r="AI37" i="8" s="1"/>
  <c r="Z37" i="8"/>
  <c r="Z37" i="12"/>
  <c r="AB37" i="12" s="1"/>
  <c r="Q37" i="12" s="1"/>
  <c r="AI37" i="12" s="1"/>
  <c r="X36" i="19"/>
  <c r="V36" i="19"/>
  <c r="Z37" i="6"/>
  <c r="AB37" i="6"/>
  <c r="Q37" i="6" s="1"/>
  <c r="AI37" i="6" s="1"/>
  <c r="V37" i="17"/>
  <c r="X37" i="17"/>
  <c r="R36" i="6"/>
  <c r="B39" i="17"/>
  <c r="AA39" i="17" s="1"/>
  <c r="Z37" i="9"/>
  <c r="AB37" i="9"/>
  <c r="Q37" i="9" s="1"/>
  <c r="AI37" i="9" s="1"/>
  <c r="Z37" i="11"/>
  <c r="AB37" i="11"/>
  <c r="Q37" i="11" s="1"/>
  <c r="AI37" i="11" s="1"/>
  <c r="V36" i="6"/>
  <c r="X36" i="6"/>
  <c r="V36" i="10"/>
  <c r="X36" i="10"/>
  <c r="R36" i="19"/>
  <c r="Z38" i="17"/>
  <c r="AB38" i="17"/>
  <c r="Q38" i="17" s="1"/>
  <c r="AI38" i="17" s="1"/>
  <c r="B38" i="9"/>
  <c r="AA38" i="9" s="1"/>
  <c r="A39" i="9"/>
  <c r="B38" i="11"/>
  <c r="AA38" i="11" s="1"/>
  <c r="A39" i="11"/>
  <c r="X36" i="8"/>
  <c r="V36" i="8"/>
  <c r="V36" i="11"/>
  <c r="X36" i="11"/>
  <c r="B38" i="15"/>
  <c r="AA38" i="15" s="1"/>
  <c r="A39" i="15"/>
  <c r="V36" i="12"/>
  <c r="X36" i="12"/>
  <c r="Z37" i="10"/>
  <c r="AB37" i="10"/>
  <c r="Q37" i="10" s="1"/>
  <c r="AI37" i="10" s="1"/>
  <c r="R36" i="8"/>
  <c r="R36" i="18"/>
  <c r="Z37" i="15"/>
  <c r="AB37" i="15"/>
  <c r="Q37" i="15" s="1"/>
  <c r="AI37" i="15" s="1"/>
  <c r="B38" i="18"/>
  <c r="A39" i="18"/>
  <c r="AA38" i="18"/>
  <c r="B38" i="12"/>
  <c r="AA38" i="12" s="1"/>
  <c r="A39" i="12"/>
  <c r="B38" i="8"/>
  <c r="AA38" i="8" s="1"/>
  <c r="A39" i="8"/>
  <c r="R36" i="9"/>
  <c r="B38" i="19"/>
  <c r="AA38" i="19" s="1"/>
  <c r="A39" i="19"/>
  <c r="B38" i="10"/>
  <c r="AA38" i="10" s="1"/>
  <c r="A39" i="10"/>
  <c r="X36" i="15"/>
  <c r="V36" i="15"/>
  <c r="Z37" i="18"/>
  <c r="AB37" i="18"/>
  <c r="Q37" i="18" s="1"/>
  <c r="AI37" i="18" s="1"/>
  <c r="X36" i="9"/>
  <c r="V36" i="9"/>
  <c r="R36" i="12"/>
  <c r="V36" i="18"/>
  <c r="X36" i="18"/>
  <c r="R37" i="8" l="1"/>
  <c r="S38" i="3"/>
  <c r="R37" i="18"/>
  <c r="X38" i="3"/>
  <c r="V38" i="3"/>
  <c r="AB39" i="3"/>
  <c r="Q39" i="3" s="1"/>
  <c r="AI39" i="3" s="1"/>
  <c r="Z39" i="3"/>
  <c r="B40" i="3"/>
  <c r="AA40" i="3" s="1"/>
  <c r="R37" i="11"/>
  <c r="R37" i="20"/>
  <c r="V37" i="20"/>
  <c r="X37" i="20"/>
  <c r="R37" i="10"/>
  <c r="B39" i="20"/>
  <c r="AA39" i="20" s="1"/>
  <c r="A40" i="20"/>
  <c r="R38" i="17"/>
  <c r="Z38" i="20"/>
  <c r="AB38" i="20"/>
  <c r="Q38" i="20" s="1"/>
  <c r="R38" i="20" s="1"/>
  <c r="Z38" i="11"/>
  <c r="AB38" i="11"/>
  <c r="Q38" i="11" s="1"/>
  <c r="AI38" i="11" s="1"/>
  <c r="AB38" i="8"/>
  <c r="Q38" i="8" s="1"/>
  <c r="AI38" i="8" s="1"/>
  <c r="Z38" i="8"/>
  <c r="Z38" i="15"/>
  <c r="AB38" i="15"/>
  <c r="Q38" i="15" s="1"/>
  <c r="AI38" i="15" s="1"/>
  <c r="Z38" i="10"/>
  <c r="AB38" i="10"/>
  <c r="Q38" i="10" s="1"/>
  <c r="AI38" i="10" s="1"/>
  <c r="X37" i="18"/>
  <c r="V37" i="18"/>
  <c r="Z39" i="17"/>
  <c r="S43" i="17" s="1"/>
  <c r="T43" i="17" s="1"/>
  <c r="AB39" i="17"/>
  <c r="Q39" i="17" s="1"/>
  <c r="R39" i="17" s="1"/>
  <c r="B39" i="18"/>
  <c r="AA39" i="18" s="1"/>
  <c r="A40" i="18"/>
  <c r="X37" i="10"/>
  <c r="V37" i="10"/>
  <c r="B39" i="9"/>
  <c r="AA39" i="9"/>
  <c r="X37" i="6"/>
  <c r="V37" i="6"/>
  <c r="Z38" i="18"/>
  <c r="AB38" i="18"/>
  <c r="Q38" i="18" s="1"/>
  <c r="AI38" i="18" s="1"/>
  <c r="R38" i="18"/>
  <c r="V37" i="11"/>
  <c r="X37" i="11"/>
  <c r="S43" i="6"/>
  <c r="T43" i="6" s="1"/>
  <c r="Z38" i="9"/>
  <c r="AB38" i="9"/>
  <c r="Q38" i="9" s="1"/>
  <c r="AI38" i="9" s="1"/>
  <c r="B39" i="8"/>
  <c r="AA39" i="8" s="1"/>
  <c r="A40" i="8"/>
  <c r="B39" i="10"/>
  <c r="AA39" i="10" s="1"/>
  <c r="A40" i="10"/>
  <c r="R37" i="15"/>
  <c r="X37" i="8"/>
  <c r="V37" i="8"/>
  <c r="V37" i="15"/>
  <c r="X37" i="15"/>
  <c r="R37" i="19"/>
  <c r="B39" i="12"/>
  <c r="AA39" i="12" s="1"/>
  <c r="A40" i="12"/>
  <c r="B39" i="11"/>
  <c r="AA39" i="11" s="1"/>
  <c r="X37" i="9"/>
  <c r="V37" i="9"/>
  <c r="X37" i="19"/>
  <c r="V37" i="19"/>
  <c r="Z38" i="19"/>
  <c r="AB38" i="19"/>
  <c r="Q38" i="19" s="1"/>
  <c r="AI38" i="19" s="1"/>
  <c r="V37" i="12"/>
  <c r="X37" i="12"/>
  <c r="R37" i="6"/>
  <c r="B39" i="19"/>
  <c r="AA39" i="19" s="1"/>
  <c r="Z38" i="12"/>
  <c r="AB38" i="12"/>
  <c r="Q38" i="12" s="1"/>
  <c r="AI38" i="12" s="1"/>
  <c r="B39" i="15"/>
  <c r="AA39" i="15" s="1"/>
  <c r="A40" i="15"/>
  <c r="V38" i="17"/>
  <c r="X38" i="17"/>
  <c r="R37" i="9"/>
  <c r="R37" i="12"/>
  <c r="R38" i="10" l="1"/>
  <c r="R39" i="3"/>
  <c r="S39" i="3" s="1"/>
  <c r="AB40" i="3"/>
  <c r="Q40" i="3" s="1"/>
  <c r="AI40" i="3" s="1"/>
  <c r="Z40" i="3"/>
  <c r="S43" i="3" s="1"/>
  <c r="T43" i="3" s="1"/>
  <c r="V39" i="3"/>
  <c r="X39" i="3"/>
  <c r="R38" i="12"/>
  <c r="R38" i="19"/>
  <c r="B40" i="20"/>
  <c r="AA40" i="20" s="1"/>
  <c r="R38" i="11"/>
  <c r="R38" i="9"/>
  <c r="Z39" i="20"/>
  <c r="AB39" i="20"/>
  <c r="Q39" i="20" s="1"/>
  <c r="AI39" i="20" s="1"/>
  <c r="AI38" i="20"/>
  <c r="Z39" i="15"/>
  <c r="AB39" i="15"/>
  <c r="Q39" i="15" s="1"/>
  <c r="AI39" i="15" s="1"/>
  <c r="Z39" i="18"/>
  <c r="AB39" i="18"/>
  <c r="Q39" i="18" s="1"/>
  <c r="AI39" i="18" s="1"/>
  <c r="Z39" i="10"/>
  <c r="AB39" i="10"/>
  <c r="Q39" i="10" s="1"/>
  <c r="AI39" i="10" s="1"/>
  <c r="B40" i="8"/>
  <c r="AA40" i="8" s="1"/>
  <c r="S42" i="6"/>
  <c r="B40" i="18"/>
  <c r="AA40" i="18" s="1"/>
  <c r="R38" i="8"/>
  <c r="V38" i="15"/>
  <c r="X38" i="15"/>
  <c r="Z39" i="12"/>
  <c r="R39" i="12"/>
  <c r="AB39" i="12"/>
  <c r="Q39" i="12" s="1"/>
  <c r="AI39" i="12" s="1"/>
  <c r="V38" i="12"/>
  <c r="X38" i="12"/>
  <c r="X38" i="8"/>
  <c r="V38" i="8"/>
  <c r="B40" i="15"/>
  <c r="AA40" i="15" s="1"/>
  <c r="X38" i="18"/>
  <c r="V38" i="18"/>
  <c r="Z39" i="8"/>
  <c r="AB39" i="8"/>
  <c r="Q39" i="8" s="1"/>
  <c r="AI39" i="8" s="1"/>
  <c r="X38" i="19"/>
  <c r="V38" i="19"/>
  <c r="X38" i="10"/>
  <c r="V38" i="10"/>
  <c r="Z39" i="11"/>
  <c r="S43" i="11" s="1"/>
  <c r="T43" i="11" s="1"/>
  <c r="AB39" i="11"/>
  <c r="Q39" i="11" s="1"/>
  <c r="R39" i="11" s="1"/>
  <c r="B40" i="10"/>
  <c r="AA40" i="10" s="1"/>
  <c r="V38" i="9"/>
  <c r="X38" i="9"/>
  <c r="AB39" i="9"/>
  <c r="Q39" i="9" s="1"/>
  <c r="Z39" i="9"/>
  <c r="S43" i="9" s="1"/>
  <c r="T43" i="9" s="1"/>
  <c r="R39" i="9"/>
  <c r="V38" i="11"/>
  <c r="X38" i="11"/>
  <c r="B40" i="12"/>
  <c r="AA40" i="12" s="1"/>
  <c r="Z39" i="19"/>
  <c r="S43" i="19" s="1"/>
  <c r="T43" i="19" s="1"/>
  <c r="AB39" i="19"/>
  <c r="Q39" i="19" s="1"/>
  <c r="R39" i="19" s="1"/>
  <c r="AI39" i="17"/>
  <c r="S42" i="17"/>
  <c r="R38" i="15"/>
  <c r="S42" i="3" l="1"/>
  <c r="S47" i="3" s="1"/>
  <c r="R40" i="3"/>
  <c r="S40" i="3" s="1"/>
  <c r="V40" i="3"/>
  <c r="X40" i="3"/>
  <c r="AB40" i="20"/>
  <c r="Q40" i="20" s="1"/>
  <c r="Z40" i="20"/>
  <c r="S43" i="20" s="1"/>
  <c r="T43" i="20" s="1"/>
  <c r="V38" i="20"/>
  <c r="X38" i="20"/>
  <c r="R39" i="20"/>
  <c r="X39" i="20"/>
  <c r="V39" i="20"/>
  <c r="Z40" i="12"/>
  <c r="S43" i="12" s="1"/>
  <c r="T43" i="12" s="1"/>
  <c r="AB40" i="12"/>
  <c r="Q40" i="12" s="1"/>
  <c r="R40" i="12" s="1"/>
  <c r="Z40" i="10"/>
  <c r="S43" i="10" s="1"/>
  <c r="T43" i="10" s="1"/>
  <c r="AB40" i="10"/>
  <c r="Q40" i="10" s="1"/>
  <c r="R40" i="10" s="1"/>
  <c r="Z40" i="8"/>
  <c r="S43" i="8" s="1"/>
  <c r="T43" i="8" s="1"/>
  <c r="AB40" i="8"/>
  <c r="Q40" i="8" s="1"/>
  <c r="R40" i="8" s="1"/>
  <c r="AI39" i="11"/>
  <c r="S42" i="11"/>
  <c r="T42" i="6"/>
  <c r="R39" i="18"/>
  <c r="X39" i="17"/>
  <c r="V39" i="17"/>
  <c r="X39" i="8"/>
  <c r="V39" i="8"/>
  <c r="X39" i="12"/>
  <c r="V39" i="12"/>
  <c r="X39" i="18"/>
  <c r="V39" i="18"/>
  <c r="Z40" i="15"/>
  <c r="S43" i="15" s="1"/>
  <c r="T43" i="15" s="1"/>
  <c r="AB40" i="15"/>
  <c r="Q40" i="15" s="1"/>
  <c r="R40" i="15" s="1"/>
  <c r="AI39" i="9"/>
  <c r="S42" i="9"/>
  <c r="R39" i="8"/>
  <c r="R39" i="15"/>
  <c r="V39" i="10"/>
  <c r="X39" i="10"/>
  <c r="AI39" i="19"/>
  <c r="S42" i="19"/>
  <c r="X39" i="15"/>
  <c r="V39" i="15"/>
  <c r="Z40" i="18"/>
  <c r="S43" i="18" s="1"/>
  <c r="T43" i="18" s="1"/>
  <c r="AB40" i="18"/>
  <c r="Q40" i="18" s="1"/>
  <c r="R40" i="18" s="1"/>
  <c r="T42" i="17"/>
  <c r="R39" i="10"/>
  <c r="T42" i="3" l="1"/>
  <c r="U47" i="3"/>
  <c r="T47" i="3"/>
  <c r="S6" i="6"/>
  <c r="AI40" i="20"/>
  <c r="S42" i="20"/>
  <c r="R40" i="20"/>
  <c r="T42" i="9"/>
  <c r="X39" i="9"/>
  <c r="V39" i="9"/>
  <c r="AI40" i="18"/>
  <c r="S42" i="18"/>
  <c r="T42" i="11"/>
  <c r="X39" i="19"/>
  <c r="V39" i="19"/>
  <c r="AI40" i="15"/>
  <c r="S42" i="15"/>
  <c r="X39" i="11"/>
  <c r="V39" i="11"/>
  <c r="AI40" i="10"/>
  <c r="S42" i="10"/>
  <c r="AI40" i="8"/>
  <c r="S42" i="8"/>
  <c r="T42" i="19"/>
  <c r="AI40" i="12"/>
  <c r="S42" i="12"/>
  <c r="T6" i="6" l="1"/>
  <c r="S44" i="6"/>
  <c r="S10" i="6"/>
  <c r="S11" i="6" s="1"/>
  <c r="S12" i="6" s="1"/>
  <c r="S13" i="6" s="1"/>
  <c r="S14" i="6" s="1"/>
  <c r="S15" i="6" s="1"/>
  <c r="S16" i="6" s="1"/>
  <c r="S17" i="6" s="1"/>
  <c r="S18" i="6" s="1"/>
  <c r="S19" i="6" s="1"/>
  <c r="S20" i="6" s="1"/>
  <c r="S21" i="6" s="1"/>
  <c r="S22" i="6" s="1"/>
  <c r="S23" i="6" s="1"/>
  <c r="S24" i="6" s="1"/>
  <c r="S25" i="6" s="1"/>
  <c r="S26" i="6" s="1"/>
  <c r="S27" i="6" s="1"/>
  <c r="S28" i="6" s="1"/>
  <c r="S29" i="6" s="1"/>
  <c r="S30" i="6" s="1"/>
  <c r="S31" i="6" s="1"/>
  <c r="S32" i="6" s="1"/>
  <c r="S33" i="6" s="1"/>
  <c r="S34" i="6" s="1"/>
  <c r="S35" i="6" s="1"/>
  <c r="S36" i="6" s="1"/>
  <c r="S37" i="6" s="1"/>
  <c r="T42" i="20"/>
  <c r="X40" i="20"/>
  <c r="V40" i="20"/>
  <c r="T42" i="18"/>
  <c r="T42" i="15"/>
  <c r="V40" i="18"/>
  <c r="X40" i="18"/>
  <c r="V40" i="8"/>
  <c r="X40" i="8"/>
  <c r="T42" i="10"/>
  <c r="X40" i="10"/>
  <c r="V40" i="10"/>
  <c r="T42" i="12"/>
  <c r="V40" i="15"/>
  <c r="X40" i="15"/>
  <c r="X40" i="12"/>
  <c r="V40" i="12"/>
  <c r="T42" i="8"/>
  <c r="T44" i="6" l="1"/>
  <c r="S47" i="6"/>
  <c r="U47" i="6" l="1"/>
  <c r="T47" i="6"/>
  <c r="S6" i="8"/>
  <c r="T6" i="8" l="1"/>
  <c r="S10" i="8"/>
  <c r="S11" i="8" s="1"/>
  <c r="S12" i="8" s="1"/>
  <c r="S13" i="8" s="1"/>
  <c r="S14" i="8" s="1"/>
  <c r="S15" i="8" s="1"/>
  <c r="S16" i="8" s="1"/>
  <c r="S17" i="8" s="1"/>
  <c r="S18" i="8" s="1"/>
  <c r="S19" i="8" s="1"/>
  <c r="S20" i="8" s="1"/>
  <c r="S21" i="8" s="1"/>
  <c r="S22" i="8" s="1"/>
  <c r="S23" i="8" s="1"/>
  <c r="S24" i="8" s="1"/>
  <c r="S25" i="8" s="1"/>
  <c r="S26" i="8" s="1"/>
  <c r="S27" i="8" s="1"/>
  <c r="S28" i="8" s="1"/>
  <c r="S29" i="8" s="1"/>
  <c r="S30" i="8" s="1"/>
  <c r="S31" i="8" s="1"/>
  <c r="S32" i="8" s="1"/>
  <c r="S33" i="8" s="1"/>
  <c r="S34" i="8" s="1"/>
  <c r="S35" i="8" s="1"/>
  <c r="S36" i="8" s="1"/>
  <c r="S37" i="8" s="1"/>
  <c r="S38" i="8" s="1"/>
  <c r="S39" i="8" s="1"/>
  <c r="S40" i="8" s="1"/>
  <c r="S44" i="8"/>
  <c r="T44" i="8" l="1"/>
  <c r="S47" i="8"/>
  <c r="U47" i="8" l="1"/>
  <c r="T47" i="8"/>
  <c r="S6" i="9"/>
  <c r="S10" i="9" l="1"/>
  <c r="S11" i="9" s="1"/>
  <c r="S12" i="9" s="1"/>
  <c r="S13" i="9" s="1"/>
  <c r="S14" i="9" s="1"/>
  <c r="S15" i="9" s="1"/>
  <c r="S16" i="9" s="1"/>
  <c r="S17" i="9" s="1"/>
  <c r="S18" i="9" s="1"/>
  <c r="S19" i="9" s="1"/>
  <c r="S20" i="9" s="1"/>
  <c r="S21" i="9" s="1"/>
  <c r="S22" i="9" s="1"/>
  <c r="S23" i="9" s="1"/>
  <c r="S24" i="9" s="1"/>
  <c r="S25" i="9" s="1"/>
  <c r="S26" i="9" s="1"/>
  <c r="S27" i="9" s="1"/>
  <c r="S28" i="9" s="1"/>
  <c r="S29" i="9" s="1"/>
  <c r="S30" i="9" s="1"/>
  <c r="S31" i="9" s="1"/>
  <c r="S32" i="9" s="1"/>
  <c r="S33" i="9" s="1"/>
  <c r="S34" i="9" s="1"/>
  <c r="S35" i="9" s="1"/>
  <c r="S36" i="9" s="1"/>
  <c r="S37" i="9" s="1"/>
  <c r="S38" i="9" s="1"/>
  <c r="S39" i="9" s="1"/>
  <c r="S44" i="9"/>
  <c r="T6" i="9"/>
  <c r="T44" i="9" l="1"/>
  <c r="S47" i="9"/>
  <c r="U47" i="9" l="1"/>
  <c r="S6" i="10"/>
  <c r="T47" i="9"/>
  <c r="S44" i="10" l="1"/>
  <c r="T6" i="10"/>
  <c r="S10" i="10"/>
  <c r="S11" i="10" s="1"/>
  <c r="S12" i="10" s="1"/>
  <c r="S13" i="10" s="1"/>
  <c r="S14" i="10" s="1"/>
  <c r="S15" i="10" s="1"/>
  <c r="S16" i="10" s="1"/>
  <c r="S17" i="10" s="1"/>
  <c r="S18" i="10" s="1"/>
  <c r="S19" i="10" s="1"/>
  <c r="S20" i="10" s="1"/>
  <c r="S21" i="10" s="1"/>
  <c r="S22" i="10" s="1"/>
  <c r="S23" i="10" s="1"/>
  <c r="S24" i="10" s="1"/>
  <c r="S25" i="10" s="1"/>
  <c r="S26" i="10" s="1"/>
  <c r="S27" i="10" s="1"/>
  <c r="S28" i="10" s="1"/>
  <c r="S29" i="10" s="1"/>
  <c r="S30" i="10" s="1"/>
  <c r="S31" i="10" s="1"/>
  <c r="S32" i="10" s="1"/>
  <c r="S33" i="10" s="1"/>
  <c r="S34" i="10" s="1"/>
  <c r="S35" i="10" s="1"/>
  <c r="S36" i="10" s="1"/>
  <c r="S37" i="10" s="1"/>
  <c r="S38" i="10" s="1"/>
  <c r="S39" i="10" s="1"/>
  <c r="S40" i="10" s="1"/>
  <c r="S47" i="10" l="1"/>
  <c r="T44" i="10"/>
  <c r="T47" i="10" l="1"/>
  <c r="S6" i="11"/>
  <c r="U47" i="10"/>
  <c r="T6" i="11" l="1"/>
  <c r="S44" i="11"/>
  <c r="S10" i="11"/>
  <c r="S11" i="11" s="1"/>
  <c r="S12" i="11" s="1"/>
  <c r="S13" i="11" s="1"/>
  <c r="S14" i="11" s="1"/>
  <c r="S15" i="11" s="1"/>
  <c r="S16" i="11" s="1"/>
  <c r="S17" i="11" s="1"/>
  <c r="S18" i="11" s="1"/>
  <c r="S19" i="11" s="1"/>
  <c r="S20" i="11" s="1"/>
  <c r="S21" i="11" s="1"/>
  <c r="S22" i="11" s="1"/>
  <c r="S23" i="11" s="1"/>
  <c r="S24" i="11" s="1"/>
  <c r="S25" i="11" s="1"/>
  <c r="S26" i="11" s="1"/>
  <c r="S27" i="11" s="1"/>
  <c r="S28" i="11" s="1"/>
  <c r="S29" i="11" s="1"/>
  <c r="S30" i="11" s="1"/>
  <c r="S31" i="11" s="1"/>
  <c r="S32" i="11" s="1"/>
  <c r="S33" i="11" s="1"/>
  <c r="S34" i="11" s="1"/>
  <c r="S35" i="11" s="1"/>
  <c r="S36" i="11" s="1"/>
  <c r="S37" i="11" s="1"/>
  <c r="S38" i="11" s="1"/>
  <c r="S39" i="11" s="1"/>
  <c r="T44" i="11" l="1"/>
  <c r="S47" i="11"/>
  <c r="T47" i="11" l="1"/>
  <c r="U47" i="11"/>
  <c r="S6" i="12"/>
  <c r="T6" i="12" l="1"/>
  <c r="S10" i="12"/>
  <c r="S11" i="12" s="1"/>
  <c r="S12" i="12" s="1"/>
  <c r="S13" i="12" s="1"/>
  <c r="S14" i="12" s="1"/>
  <c r="S15" i="12" s="1"/>
  <c r="S16" i="12" s="1"/>
  <c r="S17" i="12" s="1"/>
  <c r="S18" i="12" s="1"/>
  <c r="S19" i="12" s="1"/>
  <c r="S20" i="12" s="1"/>
  <c r="S21" i="12" s="1"/>
  <c r="S22" i="12" s="1"/>
  <c r="S23" i="12" s="1"/>
  <c r="S24" i="12" s="1"/>
  <c r="S25" i="12" s="1"/>
  <c r="S26" i="12" s="1"/>
  <c r="S27" i="12" s="1"/>
  <c r="S28" i="12" s="1"/>
  <c r="S29" i="12" s="1"/>
  <c r="S30" i="12" s="1"/>
  <c r="S31" i="12" s="1"/>
  <c r="S32" i="12" s="1"/>
  <c r="S33" i="12" s="1"/>
  <c r="S34" i="12" s="1"/>
  <c r="S35" i="12" s="1"/>
  <c r="S36" i="12" s="1"/>
  <c r="S37" i="12" s="1"/>
  <c r="S38" i="12" s="1"/>
  <c r="S39" i="12" s="1"/>
  <c r="S40" i="12" s="1"/>
  <c r="S44" i="12"/>
  <c r="T44" i="12" l="1"/>
  <c r="S47" i="12"/>
  <c r="U47" i="12" l="1"/>
  <c r="T47" i="12"/>
  <c r="S6" i="15"/>
  <c r="S44" i="15" l="1"/>
  <c r="T6" i="15"/>
  <c r="S10" i="15"/>
  <c r="S11" i="15" s="1"/>
  <c r="S12" i="15" s="1"/>
  <c r="S13" i="15" s="1"/>
  <c r="S14" i="15" s="1"/>
  <c r="S15" i="15" s="1"/>
  <c r="S16" i="15" s="1"/>
  <c r="S17" i="15" s="1"/>
  <c r="S18" i="15" s="1"/>
  <c r="S19" i="15" s="1"/>
  <c r="S20" i="15" s="1"/>
  <c r="S21" i="15" s="1"/>
  <c r="S22" i="15" s="1"/>
  <c r="S23" i="15" s="1"/>
  <c r="S24" i="15" s="1"/>
  <c r="S25" i="15" s="1"/>
  <c r="S26" i="15" s="1"/>
  <c r="S27" i="15" s="1"/>
  <c r="S28" i="15" s="1"/>
  <c r="S29" i="15" s="1"/>
  <c r="S30" i="15" s="1"/>
  <c r="S31" i="15" s="1"/>
  <c r="S32" i="15" s="1"/>
  <c r="S33" i="15" s="1"/>
  <c r="S34" i="15" s="1"/>
  <c r="S35" i="15" s="1"/>
  <c r="S36" i="15" s="1"/>
  <c r="S37" i="15" s="1"/>
  <c r="S38" i="15" s="1"/>
  <c r="S39" i="15" s="1"/>
  <c r="S40" i="15" s="1"/>
  <c r="S47" i="15" l="1"/>
  <c r="T44" i="15"/>
  <c r="T47" i="15" l="1"/>
  <c r="U47" i="15"/>
  <c r="S6" i="17"/>
  <c r="T6" i="17" l="1"/>
  <c r="S44" i="17"/>
  <c r="S10" i="17"/>
  <c r="S11" i="17" s="1"/>
  <c r="S12" i="17" s="1"/>
  <c r="S13" i="17" s="1"/>
  <c r="S14" i="17" s="1"/>
  <c r="S15" i="17" s="1"/>
  <c r="S16" i="17" s="1"/>
  <c r="S17" i="17" s="1"/>
  <c r="S18" i="17" s="1"/>
  <c r="S19" i="17" s="1"/>
  <c r="S20" i="17" s="1"/>
  <c r="S21" i="17" s="1"/>
  <c r="S22" i="17" s="1"/>
  <c r="S23" i="17" s="1"/>
  <c r="S24" i="17" s="1"/>
  <c r="S25" i="17" s="1"/>
  <c r="S26" i="17" s="1"/>
  <c r="S27" i="17" s="1"/>
  <c r="S28" i="17" s="1"/>
  <c r="S29" i="17" s="1"/>
  <c r="S30" i="17" s="1"/>
  <c r="S31" i="17" s="1"/>
  <c r="S32" i="17" s="1"/>
  <c r="S33" i="17" s="1"/>
  <c r="S34" i="17" s="1"/>
  <c r="S35" i="17" s="1"/>
  <c r="S36" i="17" s="1"/>
  <c r="S37" i="17" s="1"/>
  <c r="S38" i="17" s="1"/>
  <c r="S39" i="17" s="1"/>
  <c r="T44" i="17" l="1"/>
  <c r="S47" i="17"/>
  <c r="T47" i="17" l="1"/>
  <c r="S6" i="18"/>
  <c r="U47" i="17"/>
  <c r="T6" i="18" l="1"/>
  <c r="S44" i="18"/>
  <c r="S10" i="18"/>
  <c r="S11" i="18" s="1"/>
  <c r="S12" i="18" s="1"/>
  <c r="S13" i="18" s="1"/>
  <c r="S14" i="18" s="1"/>
  <c r="S15" i="18" s="1"/>
  <c r="S16" i="18" s="1"/>
  <c r="S17" i="18" s="1"/>
  <c r="S18" i="18" s="1"/>
  <c r="S19" i="18" s="1"/>
  <c r="S20" i="18" s="1"/>
  <c r="S21" i="18" s="1"/>
  <c r="S22" i="18" s="1"/>
  <c r="S23" i="18" s="1"/>
  <c r="S24" i="18" s="1"/>
  <c r="S25" i="18" s="1"/>
  <c r="S26" i="18" s="1"/>
  <c r="S27" i="18" s="1"/>
  <c r="S28" i="18" s="1"/>
  <c r="S29" i="18" s="1"/>
  <c r="S30" i="18" s="1"/>
  <c r="S31" i="18" s="1"/>
  <c r="S32" i="18" s="1"/>
  <c r="S33" i="18" s="1"/>
  <c r="S34" i="18" s="1"/>
  <c r="S35" i="18" s="1"/>
  <c r="S36" i="18" s="1"/>
  <c r="S37" i="18" s="1"/>
  <c r="S38" i="18" s="1"/>
  <c r="S39" i="18" s="1"/>
  <c r="S40" i="18" s="1"/>
  <c r="T44" i="18" l="1"/>
  <c r="S47" i="18"/>
  <c r="S6" i="19" l="1"/>
  <c r="U47" i="18"/>
  <c r="T47" i="18"/>
  <c r="S44" i="19" l="1"/>
  <c r="T6" i="19"/>
  <c r="S10" i="19"/>
  <c r="S11" i="19" s="1"/>
  <c r="S12" i="19" s="1"/>
  <c r="S13" i="19" s="1"/>
  <c r="S14" i="19" s="1"/>
  <c r="S15" i="19" s="1"/>
  <c r="S16" i="19" s="1"/>
  <c r="S17" i="19" s="1"/>
  <c r="S18" i="19" s="1"/>
  <c r="S19" i="19" s="1"/>
  <c r="S20" i="19" s="1"/>
  <c r="S21" i="19" s="1"/>
  <c r="S22" i="19" s="1"/>
  <c r="S23" i="19" s="1"/>
  <c r="S24" i="19" s="1"/>
  <c r="S25" i="19" s="1"/>
  <c r="S26" i="19" s="1"/>
  <c r="S27" i="19" s="1"/>
  <c r="S28" i="19" s="1"/>
  <c r="S29" i="19" s="1"/>
  <c r="S30" i="19" s="1"/>
  <c r="S31" i="19" s="1"/>
  <c r="S32" i="19" s="1"/>
  <c r="S33" i="19" s="1"/>
  <c r="S34" i="19" s="1"/>
  <c r="S35" i="19" s="1"/>
  <c r="S36" i="19" s="1"/>
  <c r="S37" i="19" s="1"/>
  <c r="S38" i="19" s="1"/>
  <c r="S39" i="19" s="1"/>
  <c r="T44" i="19" l="1"/>
  <c r="S47" i="19"/>
  <c r="S6" i="20" l="1"/>
  <c r="U47" i="19"/>
  <c r="T47" i="19"/>
  <c r="S10" i="20" l="1"/>
  <c r="S11" i="20" s="1"/>
  <c r="S12" i="20" s="1"/>
  <c r="S13" i="20" s="1"/>
  <c r="S14" i="20" s="1"/>
  <c r="S15" i="20" s="1"/>
  <c r="S16" i="20" s="1"/>
  <c r="S17" i="20" s="1"/>
  <c r="S18" i="20" s="1"/>
  <c r="S19" i="20" s="1"/>
  <c r="S20" i="20" s="1"/>
  <c r="S21" i="20" s="1"/>
  <c r="S22" i="20" s="1"/>
  <c r="S23" i="20" s="1"/>
  <c r="S24" i="20" s="1"/>
  <c r="S25" i="20" s="1"/>
  <c r="S26" i="20" s="1"/>
  <c r="S27" i="20" s="1"/>
  <c r="S28" i="20" s="1"/>
  <c r="S29" i="20" s="1"/>
  <c r="S30" i="20" s="1"/>
  <c r="S31" i="20" s="1"/>
  <c r="S32" i="20" s="1"/>
  <c r="S33" i="20" s="1"/>
  <c r="S34" i="20" s="1"/>
  <c r="S35" i="20" s="1"/>
  <c r="S36" i="20" s="1"/>
  <c r="S37" i="20" s="1"/>
  <c r="S38" i="20" s="1"/>
  <c r="S39" i="20" s="1"/>
  <c r="S40" i="20" s="1"/>
  <c r="T6" i="20"/>
  <c r="S44" i="20"/>
  <c r="T44" i="20" l="1"/>
  <c r="S47" i="20"/>
  <c r="T47" i="20" l="1"/>
  <c r="U47" i="20"/>
</calcChain>
</file>

<file path=xl/sharedStrings.xml><?xml version="1.0" encoding="utf-8"?>
<sst xmlns="http://schemas.openxmlformats.org/spreadsheetml/2006/main" count="2353" uniqueCount="267">
  <si>
    <t>Übersicht der Änderungen</t>
  </si>
  <si>
    <t>Update</t>
  </si>
  <si>
    <t>Nr</t>
  </si>
  <si>
    <t>Änderung</t>
  </si>
  <si>
    <r>
      <t>Das Feld "</t>
    </r>
    <r>
      <rPr>
        <b/>
        <sz val="10"/>
        <rFont val="Arial"/>
        <family val="2"/>
      </rPr>
      <t>Weitere Anmerkungen</t>
    </r>
    <r>
      <rPr>
        <sz val="10"/>
        <rFont val="Arial"/>
        <family val="2"/>
      </rPr>
      <t>" wurde vergrößert.</t>
    </r>
  </si>
  <si>
    <r>
      <t>Weitere Warnhinweise wurden ergänzt für die Spalte "</t>
    </r>
    <r>
      <rPr>
        <b/>
        <sz val="10"/>
        <rFont val="Arial"/>
        <family val="2"/>
      </rPr>
      <t>Warnungen</t>
    </r>
    <r>
      <rPr>
        <sz val="10"/>
        <rFont val="Arial"/>
        <family val="2"/>
      </rPr>
      <t>":
Zeit1 - Zeit 4: zeigt fehlerhafte Eingaben in den jeweiligen Arbeitsblöcken 1-4 an (nachfolgende Uhrzeit ist kleiner als die vorausgehende Zeit)
Leer1 - Leer4: zeigt an, dass in dem jeweiligen Arbeitsblock 1-4 eine Zeitangabe fehlt</t>
    </r>
  </si>
  <si>
    <r>
      <t xml:space="preserve">Ab dieser Version werden die nicht ausreichend genommenen Pausen nach 6 (mind. 30 min) bzw. 9 Stunden (mind. 45 min) entsprechend von der täglichen Gesamtarbeitszeit </t>
    </r>
    <r>
      <rPr>
        <b/>
        <sz val="10"/>
        <rFont val="Arial"/>
        <family val="2"/>
      </rPr>
      <t>abgezogen</t>
    </r>
    <r>
      <rPr>
        <sz val="10"/>
        <rFont val="Arial"/>
        <family val="2"/>
      </rPr>
      <t>.</t>
    </r>
  </si>
  <si>
    <r>
      <t>Die Spalte "</t>
    </r>
    <r>
      <rPr>
        <b/>
        <sz val="10"/>
        <rFont val="Arial"/>
        <family val="2"/>
      </rPr>
      <t>tägl. gesamt</t>
    </r>
    <r>
      <rPr>
        <sz val="10"/>
        <rFont val="Arial"/>
        <family val="2"/>
      </rPr>
      <t>" entspricht nun der aus den eingegebenen Arbeits-  und Pausenzeiten errechneten Gesamtzeit abzüglich der in Spalte "</t>
    </r>
    <r>
      <rPr>
        <b/>
        <sz val="10"/>
        <rFont val="Arial"/>
        <family val="2"/>
      </rPr>
      <t>Abzug</t>
    </r>
    <r>
      <rPr>
        <sz val="10"/>
        <rFont val="Arial"/>
        <family val="2"/>
      </rPr>
      <t>" angezeigten Zeit.</t>
    </r>
  </si>
  <si>
    <r>
      <t>Wenn es zu einem Abzug kommt, wird die jeweils abgezogene Zeit in Spalte "</t>
    </r>
    <r>
      <rPr>
        <b/>
        <sz val="10"/>
        <rFont val="Arial"/>
        <family val="2"/>
      </rPr>
      <t>Abzug</t>
    </r>
    <r>
      <rPr>
        <sz val="10"/>
        <rFont val="Arial"/>
        <family val="2"/>
      </rPr>
      <t>" angezeigt.</t>
    </r>
  </si>
  <si>
    <t>Anleitung Zeiterfassung</t>
  </si>
  <si>
    <t>freier Tag</t>
  </si>
  <si>
    <t>Tausch-Tag</t>
  </si>
  <si>
    <t>1) Persönliche Angaben</t>
  </si>
  <si>
    <t>Bei den persönlichen Angaben ist nur der Name, die vertragliche wöchentliche Arbeitszeit und die Anzahl der Arbeitstage pro Woche einzutragen.</t>
  </si>
  <si>
    <t>Diese werden automatisch in die anderen Tabellenblätter übernommen, können aber jederzeit dort manuell angepasst werden.</t>
  </si>
  <si>
    <r>
      <t xml:space="preserve">Im Tabellenblatt "01" (Januar) muss </t>
    </r>
    <r>
      <rPr>
        <u/>
        <sz val="9.5"/>
        <rFont val="Arial"/>
        <family val="2"/>
      </rPr>
      <t>einmalig</t>
    </r>
    <r>
      <rPr>
        <sz val="9.5"/>
        <rFont val="Arial"/>
        <family val="2"/>
      </rPr>
      <t xml:space="preserve"> noch der "Übertrag Vormonat" (also der Wert  "Neuer Übertrag" von Dezember des Vorjahres) manuell eingetragen werden.</t>
    </r>
  </si>
  <si>
    <t>2) Sondertage</t>
  </si>
  <si>
    <t>In der Spalte "Zusatz" kann, bei Bedarf, aus einer Dropdown-Liste "Arbeitsbefr. / freier Tag / Gleittag / Krank / Urlaub / Sonderregelg. / Tausch-Tag" ausgewählt  werden.</t>
  </si>
  <si>
    <r>
      <t xml:space="preserve">Wird eine dieser Optionen ausgewählt (Ausnahme: Sonderregelg.) werden </t>
    </r>
    <r>
      <rPr>
        <b/>
        <u/>
        <sz val="9.5"/>
        <rFont val="Arial"/>
        <family val="2"/>
      </rPr>
      <t>keine</t>
    </r>
    <r>
      <rPr>
        <sz val="9.5"/>
        <rFont val="Arial"/>
        <family val="2"/>
      </rPr>
      <t xml:space="preserve"> Arbeitszeitangaben berücksichtigt.</t>
    </r>
  </si>
  <si>
    <t>Wurde dennoch z.B. an einem dieser Tage gearbeitet, kann dies in Spalte "Anmerkungen" notiert und die Arbeitszeit unter "Manuelle Korrektur" eingetragen werden.</t>
  </si>
  <si>
    <t>"Arbeitsbefreiung" wird im Fall einer Freistellung von der Arbeit unter Fortzahlung des Entgeltes verwendet (z.B. Pflege Angehörige, krankes Kind, etc.)</t>
  </si>
  <si>
    <t>"Freier Tag" wird verwendet, wenn keine 5-Tage-Woche besteht, also regelmäßig ein oder mehrere freie Arbeitstage pro Woche festgelegt wurden.</t>
  </si>
  <si>
    <t>"Tausch-Tag" wird statt "freier Tag" verwendet, wenn der eigentlich festgelegte "freie Tag" verschoben, also getauscht wurde.</t>
  </si>
  <si>
    <t xml:space="preserve">Unter "Sonderregelg." fallen reduzierte Arbeitstage, die jedoch komplett angerechnet werden, z.B. früher gehen wegen Erkrankung, </t>
  </si>
  <si>
    <t>Besuch von TU-Veranstaltungen (z.B. Meet &amp; Move, etc.).</t>
  </si>
  <si>
    <t>Wurde eine Kategorie ausgewählt und soll doch nicht verwendet werden, kann sie durch die Entfernen-Taste einfach wieder gelöscht werden.</t>
  </si>
  <si>
    <t>3) Arbeitszeitangaben</t>
  </si>
  <si>
    <t>In diesem Bereich sind jeweils Anfang und Ende der einzelnen Arbeitsblöcke (im Uhrzeit-Format) aufeinanderfolgend einzugeben.</t>
  </si>
  <si>
    <r>
      <t xml:space="preserve">Die </t>
    </r>
    <r>
      <rPr>
        <u/>
        <sz val="9.5"/>
        <rFont val="Arial"/>
        <family val="2"/>
      </rPr>
      <t>Pausen(zeiten)</t>
    </r>
    <r>
      <rPr>
        <sz val="9.5"/>
        <rFont val="Arial"/>
        <family val="2"/>
      </rPr>
      <t xml:space="preserve"> ergeben sich automatisch aus dem Zeitabstand </t>
    </r>
    <r>
      <rPr>
        <u/>
        <sz val="9.5"/>
        <rFont val="Arial"/>
        <family val="2"/>
      </rPr>
      <t>zwischen</t>
    </r>
    <r>
      <rPr>
        <sz val="9.5"/>
        <rFont val="Arial"/>
        <family val="2"/>
      </rPr>
      <t xml:space="preserve"> den einzelnen Arbeitsblöcken (Spalte "Pause").</t>
    </r>
  </si>
  <si>
    <t>4) Berechnungen</t>
  </si>
  <si>
    <r>
      <t>- In der Spalte "</t>
    </r>
    <r>
      <rPr>
        <b/>
        <sz val="9.5"/>
        <rFont val="Arial"/>
        <family val="2"/>
      </rPr>
      <t>tägl. gesamt</t>
    </r>
    <r>
      <rPr>
        <sz val="9.5"/>
        <rFont val="Arial"/>
        <family val="2"/>
      </rPr>
      <t>" wird die geleistete Arbeitszeit des jeweiligen Tages an Hand der ausgefüllten Arbeitsblöcke abzüglich evtl. Angaben in Spalte "Abzug" errechnet.</t>
    </r>
  </si>
  <si>
    <t xml:space="preserve">  Im Fall von "Arbeitsbefr. / Feiertag / Krank / Sonderregelung / Urlaub" wird automatisch die tägliche Sollarbeitszeit hinterlegt.</t>
  </si>
  <si>
    <r>
      <t>- In der Spalte "</t>
    </r>
    <r>
      <rPr>
        <b/>
        <sz val="9.5"/>
        <rFont val="Arial"/>
        <family val="2"/>
      </rPr>
      <t>tägl. +/-</t>
    </r>
    <r>
      <rPr>
        <sz val="9.5"/>
        <rFont val="Arial"/>
        <family val="2"/>
      </rPr>
      <t>" wird die Differenz zwischen geleisteter Arbeitszeit und täglicher Sollarbeitszeit dargestellt.</t>
    </r>
  </si>
  <si>
    <r>
      <t>- In der Spalte "</t>
    </r>
    <r>
      <rPr>
        <b/>
        <sz val="9.5"/>
        <rFont val="Arial"/>
        <family val="2"/>
      </rPr>
      <t>ges. +/-</t>
    </r>
    <r>
      <rPr>
        <sz val="9.5"/>
        <rFont val="Arial"/>
        <family val="2"/>
      </rPr>
      <t>" werden die Plus-/Minusstunden addiert.</t>
    </r>
  </si>
  <si>
    <r>
      <t>- In der Spalte "</t>
    </r>
    <r>
      <rPr>
        <b/>
        <sz val="9.5"/>
        <rFont val="Arial"/>
        <family val="2"/>
      </rPr>
      <t>Abzug</t>
    </r>
    <r>
      <rPr>
        <sz val="9.5"/>
        <rFont val="Arial"/>
        <family val="2"/>
      </rPr>
      <t>" wird bei nicht ausreichend genommenen Pausen nach 6 Std.(mind. 30 min) bzw. 9 Std. (mind. 45 min) ein entsprechender Abzug ermittelt.</t>
    </r>
  </si>
  <si>
    <t>5) Anmerkungen</t>
  </si>
  <si>
    <t>In dieser Spalte wird der Hinweis auf "Mobiles Arbeiten" eingegeben oder es besteht die Möglichkeit weitere persönliche Anmerkungen zu ergänzen.</t>
  </si>
  <si>
    <r>
      <rPr>
        <u/>
        <sz val="9.5"/>
        <rFont val="Arial"/>
        <family val="2"/>
      </rPr>
      <t>Anmerkung:</t>
    </r>
    <r>
      <rPr>
        <sz val="9.5"/>
        <rFont val="Arial"/>
        <family val="2"/>
      </rPr>
      <t xml:space="preserve"> Bitte nur Stichpunkte verwenden (der Text wird automatisch an die Zellgröße angepasst).</t>
    </r>
  </si>
  <si>
    <t>Größere / Längere Anmerkungen sind im Textfeld "Weitere Anmerkungen" unterhalb der Tabelle möglich.</t>
  </si>
  <si>
    <t>6) Warn-Meldungen</t>
  </si>
  <si>
    <r>
      <t xml:space="preserve">In der Spalte Warnungen können bis zu </t>
    </r>
    <r>
      <rPr>
        <b/>
        <sz val="9.5"/>
        <rFont val="Arial"/>
        <family val="2"/>
      </rPr>
      <t>4 Arten</t>
    </r>
    <r>
      <rPr>
        <sz val="9.5"/>
        <rFont val="Arial"/>
        <family val="2"/>
      </rPr>
      <t xml:space="preserve"> von Warn-Meldungen angezeigt werden.</t>
    </r>
  </si>
  <si>
    <r>
      <t>- &gt;6h:</t>
    </r>
    <r>
      <rPr>
        <sz val="9.5"/>
        <rFont val="Arial"/>
        <family val="2"/>
      </rPr>
      <t xml:space="preserve"> Diese Warnung erscheint, wenn nach insgesamt 6 Stunden die Arbeit nicht durch eine oder mehrere  Pausen von mindestens 30 Minuten unterbrochen wurde.</t>
    </r>
  </si>
  <si>
    <r>
      <t>- &gt;9h:</t>
    </r>
    <r>
      <rPr>
        <sz val="9.5"/>
        <rFont val="Arial"/>
        <family val="2"/>
      </rPr>
      <t xml:space="preserve"> Diese Warnung erscheint, wenn nach insgesamt 9 Stunden die Arbeit nicht durch eine oder mehrere  Pausen von mindestens 45 Minuten unterbrochen wurde.</t>
    </r>
  </si>
  <si>
    <r>
      <t xml:space="preserve">- </t>
    </r>
    <r>
      <rPr>
        <b/>
        <sz val="9.5"/>
        <rFont val="Arial"/>
        <family val="2"/>
      </rPr>
      <t>&lt;12h</t>
    </r>
    <r>
      <rPr>
        <sz val="9.5"/>
        <rFont val="Arial"/>
        <family val="2"/>
      </rPr>
      <t xml:space="preserve">: Diese Warnung erscheint, wenn zwischen Arbeitsende des Vortages und Arbeitsbeginn des aktuellen Tages </t>
    </r>
    <r>
      <rPr>
        <u/>
        <sz val="9.5"/>
        <rFont val="Arial"/>
        <family val="2"/>
      </rPr>
      <t>weniger</t>
    </r>
    <r>
      <rPr>
        <sz val="9.5"/>
        <rFont val="Arial"/>
        <family val="2"/>
      </rPr>
      <t xml:space="preserve"> als 12 Stunden liegen</t>
    </r>
  </si>
  <si>
    <r>
      <t xml:space="preserve">- </t>
    </r>
    <r>
      <rPr>
        <b/>
        <sz val="9.5"/>
        <rFont val="Arial"/>
        <family val="2"/>
      </rPr>
      <t>&gt;10h</t>
    </r>
    <r>
      <rPr>
        <sz val="9.5"/>
        <rFont val="Arial"/>
        <family val="2"/>
      </rPr>
      <t>: Diese Warnung erscheint, wenn die tägliche Arbeitszeit von 10 Stunden überschritten wurde.</t>
    </r>
  </si>
  <si>
    <r>
      <t xml:space="preserve">           Außerdem wird dann das entsprechende Feld "</t>
    </r>
    <r>
      <rPr>
        <b/>
        <sz val="9.5"/>
        <rFont val="Arial"/>
        <family val="2"/>
      </rPr>
      <t>tägl. gesamt</t>
    </r>
    <r>
      <rPr>
        <sz val="9.5"/>
        <rFont val="Arial"/>
        <family val="2"/>
      </rPr>
      <t>" rot markiert</t>
    </r>
  </si>
  <si>
    <t>- Zeit1-4: Diese Warnung erscheint bei fehlerhaften Eingaben in den jeweiligen Arbeitsblöcken 1-4 (nachfolgende Uhrzeit ist kleiner als die vorausgehende Uhrzeit).</t>
  </si>
  <si>
    <t>- Leer1-4: Diese Warnung erscheint, wenn in dem jeweiligen Arbeitsblock 1-4 eine Zeitangabe fehlt.</t>
  </si>
  <si>
    <r>
      <t xml:space="preserve">Diese Warnungen sind nur Hinweise. Es werden </t>
    </r>
    <r>
      <rPr>
        <u/>
        <sz val="9.5"/>
        <rFont val="Arial"/>
        <family val="2"/>
      </rPr>
      <t>keine</t>
    </r>
    <r>
      <rPr>
        <sz val="9.5"/>
        <rFont val="Arial"/>
        <family val="2"/>
      </rPr>
      <t xml:space="preserve"> Korrekturen vorgenommen (z.B. werden fehlende Pausenzeiten </t>
    </r>
    <r>
      <rPr>
        <u/>
        <sz val="9.5"/>
        <rFont val="Arial"/>
        <family val="2"/>
      </rPr>
      <t>nicht automatisch</t>
    </r>
    <r>
      <rPr>
        <sz val="9.5"/>
        <rFont val="Arial"/>
        <family val="2"/>
      </rPr>
      <t xml:space="preserve"> abgezogen).</t>
    </r>
  </si>
  <si>
    <t>Hier besteht die Möglichkeit zu detaillierteren Anmerkungen, z.B. Tauschtag erforderlich, da Teilnahme an einem Workshop am freien Tag</t>
  </si>
  <si>
    <r>
      <t xml:space="preserve">Diese Angaben werden als </t>
    </r>
    <r>
      <rPr>
        <u/>
        <sz val="9.5"/>
        <rFont val="Arial"/>
        <family val="2"/>
      </rPr>
      <t>Dezimal</t>
    </r>
    <r>
      <rPr>
        <sz val="9.5"/>
        <rFont val="Arial"/>
        <family val="2"/>
      </rPr>
      <t>zahlen dargestellt. Die nachfolgenden Zellen zeigen auch die Angaben als als "</t>
    </r>
    <r>
      <rPr>
        <u/>
        <sz val="9.5"/>
        <rFont val="Arial"/>
        <family val="2"/>
      </rPr>
      <t>h min"</t>
    </r>
    <r>
      <rPr>
        <sz val="9.5"/>
        <rFont val="Arial"/>
        <family val="2"/>
      </rPr>
      <t>.</t>
    </r>
  </si>
  <si>
    <r>
      <t>Die Summe der täglichen Arbeitszeiten "</t>
    </r>
    <r>
      <rPr>
        <b/>
        <sz val="9.5"/>
        <rFont val="Arial"/>
        <family val="2"/>
      </rPr>
      <t>monatl. IST</t>
    </r>
    <r>
      <rPr>
        <sz val="9.5"/>
        <rFont val="Arial"/>
        <family val="2"/>
      </rPr>
      <t>" wird gegen das "</t>
    </r>
    <r>
      <rPr>
        <b/>
        <sz val="9.5"/>
        <rFont val="Arial"/>
        <family val="2"/>
      </rPr>
      <t>monatliche Soll</t>
    </r>
    <r>
      <rPr>
        <sz val="9.5"/>
        <rFont val="Arial"/>
        <family val="2"/>
      </rPr>
      <t>", den "</t>
    </r>
    <r>
      <rPr>
        <b/>
        <sz val="9.5"/>
        <rFont val="Arial"/>
        <family val="2"/>
      </rPr>
      <t>Übertrag Vormonat</t>
    </r>
    <r>
      <rPr>
        <sz val="9.5"/>
        <rFont val="Arial"/>
        <family val="2"/>
      </rPr>
      <t>" und ggf. die "</t>
    </r>
    <r>
      <rPr>
        <b/>
        <sz val="9.5"/>
        <rFont val="Arial"/>
        <family val="2"/>
      </rPr>
      <t>manuelle Korrektur</t>
    </r>
    <r>
      <rPr>
        <sz val="9.5"/>
        <rFont val="Arial"/>
        <family val="2"/>
      </rPr>
      <t>" abgeglichen.</t>
    </r>
  </si>
  <si>
    <t>Der daraus entstehende "Neue Übertrag" wird automatisch in das nächste Tabellenblatt / den nächsten Monat eingetragen.</t>
  </si>
  <si>
    <t>Dieser Übertrag muss nur im Fall von Dez. zu Jan. manuell vorgenommen werden.</t>
  </si>
  <si>
    <t>Weitere Warnungen / Meldungen</t>
  </si>
  <si>
    <t>- Warnung bei zu vielen Plus-/Minusstunden (Feld wird rot markiert)</t>
  </si>
  <si>
    <r>
      <t>- Warnung bei falscher Eingabe in</t>
    </r>
    <r>
      <rPr>
        <b/>
        <sz val="9.5"/>
        <rFont val="Arial"/>
        <family val="2"/>
      </rPr>
      <t xml:space="preserve"> </t>
    </r>
    <r>
      <rPr>
        <sz val="9.5"/>
        <rFont val="Arial"/>
        <family val="2"/>
      </rPr>
      <t>Spalte Zusatz (Angaben nur aus Dropdown-Liste)</t>
    </r>
  </si>
  <si>
    <t>- Meldung bei falscher Eingabe bei den Arbeitszeitblöcken (kein Uhrzeit-Format, außerhalb 6:00 bis 22:00 Uhr)</t>
  </si>
  <si>
    <t>- Meldung bei falscher Eingabe bei der wöchentlichen Arbeitszeit (außerhalb 1 bis 41 Stunden) und Anzahl der Arbeitstage (außerhalb 1 bis 5 Tage)</t>
  </si>
  <si>
    <t>- Warnung bei mehr als 10 Std. täglicher Sollarbeitszeit (Feld wird rot markiert)</t>
  </si>
  <si>
    <t xml:space="preserve">Bei Fragen zum Zeiterfassungsblatt oder zur Regelung über die Arbeitszeitflexibilisierung und Mobile Arbeit an der TU Darmstadt </t>
  </si>
  <si>
    <t xml:space="preserve">Stand: </t>
  </si>
  <si>
    <t>Name:</t>
  </si>
  <si>
    <t>Monat:</t>
  </si>
  <si>
    <t>Wöchentl. Arbeitsstd. lt. Vertrag</t>
  </si>
  <si>
    <t>Anzahl Arbeitstage</t>
  </si>
  <si>
    <r>
      <t>tägl.Sollarbeitszeit (</t>
    </r>
    <r>
      <rPr>
        <b/>
        <sz val="10"/>
        <color rgb="FFFF0000"/>
        <rFont val="Arial"/>
        <family val="2"/>
      </rPr>
      <t>max. 10 Std.</t>
    </r>
    <r>
      <rPr>
        <sz val="10"/>
        <rFont val="Arial"/>
        <family val="2"/>
      </rPr>
      <t>):</t>
    </r>
  </si>
  <si>
    <t>(in Dezimal; z.B. 8 = Vollzeit / 5,333 = 2/3 / 4 = 1/2)</t>
  </si>
  <si>
    <t>Berechnung &gt; 9 Std. und &lt; 45 min Pause</t>
  </si>
  <si>
    <t>Berechnung &gt; 6 Std. und &lt; 30 min Pause</t>
  </si>
  <si>
    <t>Übertrag Vormonat:</t>
  </si>
  <si>
    <t>Zeit1-5</t>
  </si>
  <si>
    <t>Zeit1-4</t>
  </si>
  <si>
    <t>Eingabe</t>
  </si>
  <si>
    <t>Leer1-5</t>
  </si>
  <si>
    <t>Datum</t>
  </si>
  <si>
    <t>Tagesart
als Liste</t>
  </si>
  <si>
    <t xml:space="preserve">Uhrzeit 1 </t>
  </si>
  <si>
    <t>Uhrzeit 2</t>
  </si>
  <si>
    <t>Uhrzeit 3</t>
  </si>
  <si>
    <t>Uhrzeit 4</t>
  </si>
  <si>
    <t>Uhrzeit 5</t>
  </si>
  <si>
    <t>Uhrzeit 6</t>
  </si>
  <si>
    <t>Uhrzeit 7</t>
  </si>
  <si>
    <t>Uhrzeit 8</t>
  </si>
  <si>
    <t>Uhrzeit 9</t>
  </si>
  <si>
    <t>Uhrzeit 10</t>
  </si>
  <si>
    <t>Check Kateg.
Anzeige Summe</t>
  </si>
  <si>
    <t>Diff zu Soll</t>
  </si>
  <si>
    <t>Summe Diff</t>
  </si>
  <si>
    <t>Text</t>
  </si>
  <si>
    <t>Ausgabe
Warng.</t>
  </si>
  <si>
    <t>Summe AZ</t>
  </si>
  <si>
    <t>Vorgabe:
Soll AZ o.
"0"</t>
  </si>
  <si>
    <t>Def von
Spalte B</t>
  </si>
  <si>
    <t>Warnung &gt; 10 h am Tag</t>
  </si>
  <si>
    <t>Warnung
&lt;12h Ende Tag1 zu AnfangTag2</t>
  </si>
  <si>
    <t xml:space="preserve">
ACHTUNG:
Bezug zu Vorblatt</t>
  </si>
  <si>
    <t>&gt;9h und &lt;45min</t>
  </si>
  <si>
    <t>&gt;6h und &lt;30 min</t>
  </si>
  <si>
    <t>A</t>
  </si>
  <si>
    <t>B</t>
  </si>
  <si>
    <t>C</t>
  </si>
  <si>
    <t>D</t>
  </si>
  <si>
    <t>F</t>
  </si>
  <si>
    <t>G</t>
  </si>
  <si>
    <t>I</t>
  </si>
  <si>
    <t>J</t>
  </si>
  <si>
    <t>L</t>
  </si>
  <si>
    <t>M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</si>
  <si>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</si>
  <si>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</si>
  <si>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</si>
  <si>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</si>
  <si>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</si>
  <si>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</si>
  <si>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</si>
  <si>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</si>
  <si>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</si>
  <si>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</si>
  <si>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</si>
  <si>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</si>
  <si>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</si>
  <si>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</si>
  <si>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AC</t>
  </si>
  <si>
    <t>AD</t>
  </si>
  <si>
    <t>AE</t>
  </si>
  <si>
    <t>AF</t>
  </si>
  <si>
    <t>AG</t>
  </si>
  <si>
    <t>AH</t>
  </si>
  <si>
    <t>AI</t>
  </si>
  <si>
    <t>AJ</t>
  </si>
  <si>
    <t>AK</t>
  </si>
  <si>
    <t>AL</t>
  </si>
  <si>
    <t>AN</t>
  </si>
  <si>
    <t>AO</t>
  </si>
  <si>
    <t>AP</t>
  </si>
  <si>
    <t>AQ</t>
  </si>
  <si>
    <t>AR</t>
  </si>
  <si>
    <t>AS</t>
  </si>
  <si>
    <t>AT</t>
  </si>
  <si>
    <t>AU</t>
  </si>
  <si>
    <t>Tag</t>
  </si>
  <si>
    <t>Zusatz</t>
  </si>
  <si>
    <t>Anfang1</t>
  </si>
  <si>
    <t>Ende1</t>
  </si>
  <si>
    <t>Pause</t>
  </si>
  <si>
    <t>Anfang2</t>
  </si>
  <si>
    <t>Ende2</t>
  </si>
  <si>
    <t>Anfang3</t>
  </si>
  <si>
    <t>Ende3</t>
  </si>
  <si>
    <t>Anfang4</t>
  </si>
  <si>
    <t>Ende4</t>
  </si>
  <si>
    <t>Anfang5</t>
  </si>
  <si>
    <t>Ende5</t>
  </si>
  <si>
    <t>tägl. gesamt</t>
  </si>
  <si>
    <t>tägl. +/-</t>
  </si>
  <si>
    <t>ges. +/-</t>
  </si>
  <si>
    <t>Abzug</t>
  </si>
  <si>
    <t>Anmerkung</t>
  </si>
  <si>
    <t>Warnungen</t>
  </si>
  <si>
    <t>Ferien</t>
  </si>
  <si>
    <r>
      <rPr>
        <sz val="10"/>
        <rFont val="Calibri"/>
        <family val="2"/>
      </rPr>
      <t>∑</t>
    </r>
    <r>
      <rPr>
        <sz val="11.5"/>
        <rFont val="Arial"/>
        <family val="2"/>
      </rPr>
      <t xml:space="preserve"> </t>
    </r>
    <r>
      <rPr>
        <sz val="10"/>
        <rFont val="Arial"/>
        <family val="2"/>
      </rPr>
      <t>B1-B4</t>
    </r>
  </si>
  <si>
    <t>Soll AZ</t>
  </si>
  <si>
    <t>Def Spalte B</t>
  </si>
  <si>
    <t>tägl.o.Abzug</t>
  </si>
  <si>
    <t>Abzug 30/45</t>
  </si>
  <si>
    <t>Abz.30/45NEU</t>
  </si>
  <si>
    <t>Check A&lt;E</t>
  </si>
  <si>
    <t>Check1&lt;2&lt;3</t>
  </si>
  <si>
    <t>leere Zeiten</t>
  </si>
  <si>
    <t>Leere Zellen</t>
  </si>
  <si>
    <t>&gt;10h</t>
  </si>
  <si>
    <t>&lt;12h</t>
  </si>
  <si>
    <t>Std. Nacht</t>
  </si>
  <si>
    <t>Total B1</t>
  </si>
  <si>
    <t>Pause1</t>
  </si>
  <si>
    <t>Abzug1</t>
  </si>
  <si>
    <t>Total B2</t>
  </si>
  <si>
    <t>Pause1+2</t>
  </si>
  <si>
    <t>Abzug2</t>
  </si>
  <si>
    <t>Total B3</t>
  </si>
  <si>
    <t>Pause1-3</t>
  </si>
  <si>
    <t>Abzug3</t>
  </si>
  <si>
    <t>Total B4</t>
  </si>
  <si>
    <t>Pause1-4</t>
  </si>
  <si>
    <t>Abzug4</t>
  </si>
  <si>
    <t>Total B5</t>
  </si>
  <si>
    <t>Abzug5</t>
  </si>
  <si>
    <t>Formel</t>
  </si>
  <si>
    <t>Σ Abzug 45</t>
  </si>
  <si>
    <t>Abzug45NEU</t>
  </si>
  <si>
    <t>Pause1-2</t>
  </si>
  <si>
    <t>Σ Abzug 30</t>
  </si>
  <si>
    <t>Abzug30NEU</t>
  </si>
  <si>
    <t>VfZ/SF</t>
  </si>
  <si>
    <t>VfZ</t>
  </si>
  <si>
    <t>Weitere Anmerkungen:</t>
  </si>
  <si>
    <t xml:space="preserve"> monatl. Ist:</t>
  </si>
  <si>
    <t xml:space="preserve"> monatl. Soll:</t>
  </si>
  <si>
    <t xml:space="preserve"> Übertr. Vormonat: </t>
  </si>
  <si>
    <t>=WENN(ISTFEHLER(SVERWEIS(A10;Feiertage!$A$3:$E$24;2;FALSCH))=FALSCH;"Feiertag";"")</t>
  </si>
  <si>
    <t xml:space="preserve"> manuelle Korrektur:</t>
  </si>
  <si>
    <t>Fehler</t>
  </si>
  <si>
    <t>Unterschrift Beschäftigte_r:</t>
  </si>
  <si>
    <t xml:space="preserve"> Neuer Übertrag:</t>
  </si>
  <si>
    <t>(Dezimal)</t>
  </si>
  <si>
    <t>(Minuten)</t>
  </si>
  <si>
    <t>=textverketten(" / ";WAHR;BM12;AW12;AG12;AF1)</t>
  </si>
  <si>
    <t>WENN(BM12&lt;&gt;"";BM12&amp;" /";"")&amp;WENN(AW12&lt;&gt;"";" "&amp;AW12&amp;" /";"")&amp;WENN(AG12&lt;&gt;"";" "&amp;AG12&amp;" /";"")&amp;WENN(AF12&lt;&gt;"";AF12;"")</t>
  </si>
  <si>
    <t>Ostersonntag</t>
  </si>
  <si>
    <t>WoTag</t>
  </si>
  <si>
    <t>Neujahr</t>
  </si>
  <si>
    <t>Karfreitag</t>
  </si>
  <si>
    <t>Ostermontag</t>
  </si>
  <si>
    <t>Tag der Arbeit</t>
  </si>
  <si>
    <t>Christi Himmelfahrt</t>
  </si>
  <si>
    <t>Pfingstmontag</t>
  </si>
  <si>
    <t>Fronleichnam</t>
  </si>
  <si>
    <t>Tag der deutschen Einheit</t>
  </si>
  <si>
    <t>Heilig Abend</t>
  </si>
  <si>
    <t>1. Weihnachtsfeiertag</t>
  </si>
  <si>
    <t>2. Weihnachtsfeiertag</t>
  </si>
  <si>
    <t>Silvester</t>
  </si>
  <si>
    <t>Lehrveranstaltungen:</t>
  </si>
  <si>
    <t>Ende Lehrveranstaltungen Wintersemester</t>
  </si>
  <si>
    <t>Beginn Lehrveranstaltungen Sommersemester</t>
  </si>
  <si>
    <t>Ende Lehrveranstaltungen Sommersemester</t>
  </si>
  <si>
    <t>Ferien Hessen:</t>
  </si>
  <si>
    <t>Beginn</t>
  </si>
  <si>
    <t>Ende</t>
  </si>
  <si>
    <t>Ostern</t>
  </si>
  <si>
    <t>Sommer</t>
  </si>
  <si>
    <t>Herbst</t>
  </si>
  <si>
    <t>Umrechnnung Minuten - Dezimal</t>
  </si>
  <si>
    <t>Umrechnung Dezimal - Minuten</t>
  </si>
  <si>
    <t>Minuten</t>
  </si>
  <si>
    <t>Dezimal</t>
  </si>
  <si>
    <r>
      <t>Im Tabellenblatt "</t>
    </r>
    <r>
      <rPr>
        <b/>
        <sz val="10"/>
        <rFont val="Arial"/>
        <family val="2"/>
      </rPr>
      <t>Feiertage</t>
    </r>
    <r>
      <rPr>
        <sz val="10"/>
        <rFont val="Arial"/>
        <family val="2"/>
      </rPr>
      <t>" werden die vorlesungsfreien Zeiten und die Schulferien Hessen angezeigt.</t>
    </r>
  </si>
  <si>
    <t>Der Versions-Stand wird in der rechten oberen Ecke der Zeiterfassungsblätter angezeigt.</t>
  </si>
  <si>
    <r>
      <t>"</t>
    </r>
    <r>
      <rPr>
        <b/>
        <sz val="10"/>
        <rFont val="Arial"/>
        <family val="2"/>
      </rPr>
      <t>Unterschrift Vorgesetzte_r</t>
    </r>
    <r>
      <rPr>
        <sz val="10"/>
        <rFont val="Arial"/>
        <family val="2"/>
      </rPr>
      <t>" wurde ergänzt.</t>
    </r>
  </si>
  <si>
    <r>
      <t>Die Angabe von "</t>
    </r>
    <r>
      <rPr>
        <b/>
        <sz val="10"/>
        <rFont val="Arial"/>
        <family val="2"/>
      </rPr>
      <t>Übertrag Vormonat</t>
    </r>
    <r>
      <rPr>
        <sz val="10"/>
        <rFont val="Arial"/>
        <family val="2"/>
      </rPr>
      <t>" / "</t>
    </r>
    <r>
      <rPr>
        <b/>
        <sz val="10"/>
        <rFont val="Arial"/>
        <family val="2"/>
      </rPr>
      <t>monatl. Ist</t>
    </r>
    <r>
      <rPr>
        <sz val="10"/>
        <rFont val="Arial"/>
        <family val="2"/>
      </rPr>
      <t>" / "</t>
    </r>
    <r>
      <rPr>
        <b/>
        <sz val="10"/>
        <rFont val="Arial"/>
        <family val="2"/>
      </rPr>
      <t>monatl. Soll</t>
    </r>
    <r>
      <rPr>
        <sz val="10"/>
        <rFont val="Arial"/>
        <family val="2"/>
      </rPr>
      <t>" / "</t>
    </r>
    <r>
      <rPr>
        <b/>
        <sz val="10"/>
        <rFont val="Arial"/>
        <family val="2"/>
      </rPr>
      <t>Übertrag Vormonat</t>
    </r>
    <r>
      <rPr>
        <sz val="10"/>
        <rFont val="Arial"/>
        <family val="2"/>
      </rPr>
      <t>" / "</t>
    </r>
    <r>
      <rPr>
        <b/>
        <sz val="10"/>
        <rFont val="Arial"/>
        <family val="2"/>
      </rPr>
      <t>manuelle Korrektur</t>
    </r>
    <r>
      <rPr>
        <sz val="10"/>
        <rFont val="Arial"/>
        <family val="2"/>
      </rPr>
      <t>" / "</t>
    </r>
    <r>
      <rPr>
        <b/>
        <sz val="10"/>
        <rFont val="Arial"/>
        <family val="2"/>
      </rPr>
      <t>Neuer Übertrag</t>
    </r>
    <r>
      <rPr>
        <sz val="10"/>
        <rFont val="Arial"/>
        <family val="2"/>
      </rPr>
      <t>" werden nun, neben der Dezimal-Angabe, auch als "h min" ausgewiesen.</t>
    </r>
  </si>
  <si>
    <r>
      <t>Anpassung der entsprechenden Punkte im Tabellenblatt  "</t>
    </r>
    <r>
      <rPr>
        <b/>
        <sz val="10"/>
        <rFont val="Arial"/>
        <family val="2"/>
      </rPr>
      <t>Anleitung</t>
    </r>
    <r>
      <rPr>
        <sz val="10"/>
        <rFont val="Arial"/>
        <family val="2"/>
      </rPr>
      <t>".
Diese sind zur schnelleren Übersicht farblich markiert.</t>
    </r>
  </si>
  <si>
    <t>7) Weitere Anmerkungen</t>
  </si>
  <si>
    <t>8) Monats-Berechnung</t>
  </si>
  <si>
    <t>Unterschrift Vorgesetzte_r:</t>
  </si>
  <si>
    <r>
      <t>Im Tabellenblatt "</t>
    </r>
    <r>
      <rPr>
        <b/>
        <sz val="10"/>
        <rFont val="Arial"/>
        <family val="2"/>
      </rPr>
      <t>Änderungen</t>
    </r>
    <r>
      <rPr>
        <sz val="10"/>
        <rFont val="Arial"/>
        <family val="2"/>
      </rPr>
      <t>" befindet sich eine Auflistung der Änderungen jeder Version.</t>
    </r>
  </si>
  <si>
    <t>Beginn Lehrveranstaltungen Wintersemester</t>
  </si>
  <si>
    <r>
      <t>Manche Zeitangaben führten in der Zelle S6 "</t>
    </r>
    <r>
      <rPr>
        <b/>
        <sz val="10"/>
        <rFont val="Arial"/>
        <family val="2"/>
      </rPr>
      <t>Übertrag Vormonat</t>
    </r>
    <r>
      <rPr>
        <sz val="10"/>
        <rFont val="Arial"/>
        <family val="2"/>
      </rPr>
      <t xml:space="preserve">" zu der Anzeige" </t>
    </r>
    <r>
      <rPr>
        <b/>
        <sz val="10"/>
        <rFont val="Arial"/>
        <family val="2"/>
      </rPr>
      <t>#####</t>
    </r>
    <r>
      <rPr>
        <sz val="10"/>
        <rFont val="Arial"/>
        <family val="2"/>
      </rPr>
      <t>".
Dies wurde korrigiert (Anzeige der Kommastellen auf 2 reduziert).</t>
    </r>
  </si>
  <si>
    <t>SF</t>
  </si>
  <si>
    <t>Beginn unterjährig</t>
  </si>
  <si>
    <r>
      <t xml:space="preserve">Die Anzeige eines roten Feldes mit Angabe "0,00" in Spalte </t>
    </r>
    <r>
      <rPr>
        <b/>
        <sz val="10"/>
        <rFont val="Arial"/>
        <family val="2"/>
      </rPr>
      <t>"Abzug"</t>
    </r>
    <r>
      <rPr>
        <sz val="10"/>
        <rFont val="Arial"/>
        <family val="2"/>
      </rPr>
      <t xml:space="preserve"> bei bestimmten Pausenangaben (z.B. 12:20 bis 12:40 / 12:30 bis 13:00) wurde korrigiert.</t>
    </r>
  </si>
  <si>
    <r>
      <t xml:space="preserve">Wenn der "freie Tag" auf einen Feiertag fällt und dieser nicht in der Sollarbeitszeit berücksichtigt werden soll/darf, kann er durch Auswahl von </t>
    </r>
    <r>
      <rPr>
        <b/>
        <sz val="10"/>
        <rFont val="Arial"/>
        <family val="2"/>
      </rPr>
      <t>"freier Tag"</t>
    </r>
    <r>
      <rPr>
        <sz val="10"/>
        <rFont val="Arial"/>
        <family val="2"/>
      </rPr>
      <t xml:space="preserve"> in Spalte </t>
    </r>
    <r>
      <rPr>
        <b/>
        <sz val="10"/>
        <rFont val="Arial"/>
        <family val="2"/>
      </rPr>
      <t>"Zusatz"</t>
    </r>
    <r>
      <rPr>
        <sz val="10"/>
        <rFont val="Arial"/>
        <family val="2"/>
      </rPr>
      <t xml:space="preserve"> überschrieben werden. In diesem Fall wird keine tägl. Sollarbeitszeit in Spalte </t>
    </r>
    <r>
      <rPr>
        <b/>
        <sz val="10"/>
        <rFont val="Arial"/>
        <family val="2"/>
      </rPr>
      <t>"tägl.gesamt"</t>
    </r>
    <r>
      <rPr>
        <sz val="10"/>
        <rFont val="Arial"/>
        <family val="2"/>
      </rPr>
      <t xml:space="preserve"> berücksichtigt.</t>
    </r>
  </si>
  <si>
    <t>wenden Sie sich bitte an Ihre_n Vorgesetzte_n.</t>
  </si>
  <si>
    <t>Besonderheit</t>
  </si>
  <si>
    <t>9) Unterjähriger Eintritt</t>
  </si>
  <si>
    <r>
      <t>- Wenn der "</t>
    </r>
    <r>
      <rPr>
        <b/>
        <sz val="9.5"/>
        <rFont val="Arial"/>
        <family val="2"/>
      </rPr>
      <t>freie Tag</t>
    </r>
    <r>
      <rPr>
        <sz val="9.5"/>
        <rFont val="Arial"/>
        <family val="2"/>
      </rPr>
      <t>" auf einen Feiertag fällt und dieser nicht in der Sollarbeitszeit berücksichtigt werden soll/darf, kann er durch Auswahl von "</t>
    </r>
    <r>
      <rPr>
        <b/>
        <sz val="9.5"/>
        <rFont val="Arial"/>
        <family val="2"/>
      </rPr>
      <t>freier Tag</t>
    </r>
    <r>
      <rPr>
        <sz val="9.5"/>
        <rFont val="Arial"/>
        <family val="2"/>
      </rPr>
      <t>" in Spalte "</t>
    </r>
    <r>
      <rPr>
        <b/>
        <sz val="9.5"/>
        <rFont val="Arial"/>
        <family val="2"/>
      </rPr>
      <t>Zusatz</t>
    </r>
    <r>
      <rPr>
        <sz val="9.5"/>
        <rFont val="Arial"/>
        <family val="2"/>
      </rPr>
      <t xml:space="preserve">" </t>
    </r>
  </si>
  <si>
    <r>
      <t xml:space="preserve">   überschrieben werden. In diesem Fall wird keine tägl. Sollarbeitszeit in Spalte "</t>
    </r>
    <r>
      <rPr>
        <b/>
        <sz val="9.5"/>
        <rFont val="Arial"/>
        <family val="2"/>
      </rPr>
      <t>tägl.gesamt</t>
    </r>
    <r>
      <rPr>
        <sz val="9.5"/>
        <rFont val="Arial"/>
        <family val="2"/>
      </rPr>
      <t>" berücksichtigt.</t>
    </r>
  </si>
  <si>
    <r>
      <t>Bei unterjährigem Eintritt kann jetzt der Übertrag vom Vormonat (ab Tabelle Februar) auf Null gesetzt werden, wenn im Feld "</t>
    </r>
    <r>
      <rPr>
        <b/>
        <sz val="9.5"/>
        <rFont val="Arial"/>
        <family val="2"/>
      </rPr>
      <t>Beginn unterjährig</t>
    </r>
    <r>
      <rPr>
        <sz val="9.5"/>
        <rFont val="Arial"/>
        <family val="2"/>
      </rPr>
      <t>" die Option "</t>
    </r>
    <r>
      <rPr>
        <b/>
        <sz val="9.5"/>
        <rFont val="Arial"/>
        <family val="2"/>
      </rPr>
      <t>Ja</t>
    </r>
    <r>
      <rPr>
        <sz val="9.5"/>
        <rFont val="Arial"/>
        <family val="2"/>
      </rPr>
      <t>" ausgewählt wird.</t>
    </r>
  </si>
  <si>
    <r>
      <t>Fällt der Beginn nicht auf den ersten eines Monats, ist für die Arbeitstage vor dem Eintritt "</t>
    </r>
    <r>
      <rPr>
        <b/>
        <sz val="9.5"/>
        <rFont val="Arial"/>
        <family val="2"/>
      </rPr>
      <t>freier Tag</t>
    </r>
    <r>
      <rPr>
        <sz val="9.5"/>
        <rFont val="Arial"/>
        <family val="2"/>
      </rPr>
      <t>" in der Spalte "</t>
    </r>
    <r>
      <rPr>
        <b/>
        <sz val="9.5"/>
        <rFont val="Arial"/>
        <family val="2"/>
      </rPr>
      <t>Zusatz</t>
    </r>
    <r>
      <rPr>
        <sz val="9.5"/>
        <rFont val="Arial"/>
        <family val="2"/>
      </rPr>
      <t>" einzutragen.</t>
    </r>
  </si>
  <si>
    <r>
      <t xml:space="preserve">Eine Änderung der </t>
    </r>
    <r>
      <rPr>
        <b/>
        <sz val="10"/>
        <rFont val="Arial"/>
        <family val="2"/>
      </rPr>
      <t xml:space="preserve">"wöchentl. Arbeitsstunden" </t>
    </r>
    <r>
      <rPr>
        <sz val="10"/>
        <rFont val="Arial"/>
        <family val="2"/>
      </rPr>
      <t xml:space="preserve">/ </t>
    </r>
    <r>
      <rPr>
        <b/>
        <sz val="10"/>
        <rFont val="Arial"/>
        <family val="2"/>
      </rPr>
      <t>"Anzahl Arbeitstage"</t>
    </r>
    <r>
      <rPr>
        <sz val="10"/>
        <rFont val="Arial"/>
        <family val="2"/>
      </rPr>
      <t xml:space="preserve"> wird in den Folgemonaten übernommen.</t>
    </r>
  </si>
  <si>
    <r>
      <t xml:space="preserve">Bei unterjährigem Eintritt kann der Übertrag vom Vormonat (ab Tabelle Februar) auf Null gesetzt werden, wenn im Feld </t>
    </r>
    <r>
      <rPr>
        <b/>
        <sz val="10"/>
        <rFont val="Arial"/>
        <family val="2"/>
      </rPr>
      <t>"Beginn unterjährig"</t>
    </r>
    <r>
      <rPr>
        <sz val="10"/>
        <rFont val="Arial"/>
        <family val="2"/>
      </rPr>
      <t xml:space="preserve"> die Option </t>
    </r>
    <r>
      <rPr>
        <b/>
        <sz val="10"/>
        <rFont val="Arial"/>
        <family val="2"/>
      </rPr>
      <t>"Ja"</t>
    </r>
    <r>
      <rPr>
        <sz val="10"/>
        <rFont val="Arial"/>
        <family val="2"/>
      </rPr>
      <t xml:space="preserve"> ausgewählt wird.
Fällt der Beginn nicht auf den ersten eines Monats, ist für die Arbeitstage vor dem Eintritt </t>
    </r>
    <r>
      <rPr>
        <b/>
        <sz val="10"/>
        <rFont val="Arial"/>
        <family val="2"/>
      </rPr>
      <t>"freier Tag"</t>
    </r>
    <r>
      <rPr>
        <sz val="10"/>
        <rFont val="Arial"/>
        <family val="2"/>
      </rPr>
      <t xml:space="preserve"> in der Spalte </t>
    </r>
    <r>
      <rPr>
        <b/>
        <sz val="10"/>
        <rFont val="Arial"/>
        <family val="2"/>
      </rPr>
      <t>"Zusatz"</t>
    </r>
    <r>
      <rPr>
        <sz val="10"/>
        <rFont val="Arial"/>
        <family val="2"/>
      </rPr>
      <t xml:space="preserve"> einzutragen.</t>
    </r>
  </si>
  <si>
    <t>keine Änderungen</t>
  </si>
  <si>
    <t>Weihnachten</t>
  </si>
  <si>
    <t>Lind, Ludwig Paul</t>
  </si>
  <si>
    <t>Pause nicht  genommen</t>
  </si>
  <si>
    <t>Urlaub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</si>
</sst>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0&quot; Std.&quot;"/>
    <numFmt numFmtId="165" formatCode="0&quot; Tage&quot;"/>
    <numFmt numFmtId="166" formatCode="0.0#&quot; Std.&quot;"/>
    <numFmt numFmtId="167" formatCode="0.0#&quot; Stunden&quot;"/>
    <numFmt numFmtId="168" formatCode="ddd\,\ dd/"/>
    <numFmt numFmtId="169" formatCode="ddd"/>
    <numFmt numFmtId="170" formatCode="0.000"/>
  </numFmts>
  <fonts count="18" x14ac:knownFonts="1">
    <font>
      <sz val="10"/>
      <name val="Arial"/>
      <family val="2"/>
    </font>
    <font>
      <sz val="10"/>
      <name val="Arial"/>
      <family val="2"/>
    </font>
    <font>
      <b/>
      <u/>
      <sz val="14"/>
      <name val="Arial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  <font>
      <b/>
      <u/>
      <sz val="9.5"/>
      <name val="Arial"/>
      <family val="2"/>
    </font>
    <font>
      <b/>
      <sz val="9.5"/>
      <name val="Arial"/>
      <family val="2"/>
    </font>
    <font>
      <sz val="9.5"/>
      <name val="Arial"/>
      <family val="2"/>
    </font>
    <font>
      <u/>
      <sz val="9.5"/>
      <name val="Arial"/>
      <family val="2"/>
    </font>
    <font>
      <sz val="8"/>
      <name val="Arial"/>
      <family val="2"/>
    </font>
    <font>
      <sz val="10"/>
      <name val="Calibri"/>
      <family val="2"/>
    </font>
    <font>
      <sz val="11.5"/>
      <name val="Arial"/>
      <family val="2"/>
    </font>
    <font>
      <sz val="10"/>
      <color indexed="8"/>
      <name val="MS Sans Serif"/>
      <family val="2"/>
    </font>
    <font>
      <sz val="10"/>
      <color indexed="8"/>
      <name val="Arial"/>
      <family val="2"/>
    </font>
    <font>
      <b/>
      <u/>
      <sz val="8"/>
      <name val="Arial"/>
      <family val="2"/>
    </font>
    <font>
      <b/>
      <sz val="11"/>
      <name val="Arial"/>
      <family val="2"/>
    </font>
    <font>
      <b/>
      <u/>
      <sz val="10"/>
      <name val="Arial"/>
      <family val="2"/>
    </font>
    <font>
      <u/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225">
    <xf numFmtId="0" fontId="0" fillId="0" borderId="0" xfId="0"/>
    <xf numFmtId="0" fontId="2" fillId="0" borderId="0" xfId="0" applyFont="1" applyAlignment="1">
      <alignment vertical="top"/>
    </xf>
    <xf numFmtId="1" fontId="0" fillId="0" borderId="0" xfId="0" applyNumberFormat="1" applyAlignment="1">
      <alignment horizontal="center" vertical="top"/>
    </xf>
    <xf numFmtId="0" fontId="0" fillId="0" borderId="0" xfId="0" applyAlignment="1">
      <alignment vertical="top"/>
    </xf>
    <xf numFmtId="0" fontId="3" fillId="0" borderId="1" xfId="0" applyFont="1" applyBorder="1" applyAlignment="1">
      <alignment vertical="top"/>
    </xf>
    <xf numFmtId="1" fontId="3" fillId="0" borderId="1" xfId="0" applyNumberFormat="1" applyFont="1" applyBorder="1" applyAlignment="1">
      <alignment horizontal="center" vertical="top"/>
    </xf>
    <xf numFmtId="0" fontId="3" fillId="0" borderId="0" xfId="0" applyFont="1" applyAlignment="1">
      <alignment vertical="top"/>
    </xf>
    <xf numFmtId="1" fontId="0" fillId="0" borderId="1" xfId="0" applyNumberFormat="1" applyBorder="1" applyAlignment="1">
      <alignment horizontal="center" vertical="top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/>
    </xf>
    <xf numFmtId="0" fontId="0" fillId="0" borderId="0" xfId="0" applyProtection="1">
      <protection locked="0"/>
    </xf>
    <xf numFmtId="0" fontId="3" fillId="0" borderId="0" xfId="0" applyFont="1" applyProtection="1">
      <protection locked="0"/>
    </xf>
    <xf numFmtId="0" fontId="1" fillId="0" borderId="5" xfId="0" applyFont="1" applyBorder="1" applyAlignment="1" applyProtection="1">
      <alignment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 applyProtection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6" xfId="0" applyNumberFormat="1" applyBorder="1" applyAlignment="1" applyProtection="1">
      <alignment horizontal="center" vertical="center"/>
    </xf>
    <xf numFmtId="0" fontId="0" fillId="0" borderId="0" xfId="0" applyAlignment="1">
      <alignment vertical="center"/>
    </xf>
    <xf numFmtId="0" fontId="0" fillId="0" borderId="0" xfId="0" applyNumberFormat="1" applyBorder="1" applyAlignment="1" applyProtection="1">
      <alignment horizontal="center" vertical="center"/>
    </xf>
    <xf numFmtId="0" fontId="0" fillId="0" borderId="0" xfId="0" applyNumberForma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left" vertical="center"/>
    </xf>
    <xf numFmtId="0" fontId="1" fillId="0" borderId="6" xfId="0" applyNumberFormat="1" applyFont="1" applyBorder="1" applyAlignment="1" applyProtection="1">
      <alignment horizontal="center" vertical="center"/>
    </xf>
    <xf numFmtId="0" fontId="1" fillId="0" borderId="0" xfId="0" applyFont="1" applyAlignment="1" applyProtection="1">
      <alignment horizontal="left" vertical="center"/>
    </xf>
    <xf numFmtId="0" fontId="0" fillId="0" borderId="0" xfId="0" applyAlignment="1" applyProtection="1">
      <alignment horizontal="centerContinuous" vertical="center"/>
    </xf>
    <xf numFmtId="0" fontId="0" fillId="5" borderId="5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1" fillId="0" borderId="7" xfId="0" applyFont="1" applyBorder="1" applyAlignment="1" applyProtection="1">
      <alignment horizontal="center" vertical="center"/>
    </xf>
    <xf numFmtId="164" fontId="3" fillId="3" borderId="1" xfId="0" applyNumberFormat="1" applyFont="1" applyFill="1" applyBorder="1" applyAlignment="1" applyProtection="1">
      <alignment horizontal="right" vertical="center"/>
      <protection locked="0" hidden="1"/>
    </xf>
    <xf numFmtId="166" fontId="0" fillId="0" borderId="0" xfId="0" applyNumberForma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  <protection locked="0"/>
    </xf>
    <xf numFmtId="0" fontId="4" fillId="0" borderId="0" xfId="0" applyFont="1" applyAlignment="1" applyProtection="1">
      <alignment horizontal="center" vertical="center" wrapText="1"/>
      <protection locked="0"/>
    </xf>
    <xf numFmtId="167" fontId="4" fillId="0" borderId="0" xfId="0" applyNumberFormat="1" applyFont="1" applyAlignment="1" applyProtection="1">
      <alignment horizontal="center" vertical="center"/>
      <protection locked="0"/>
    </xf>
    <xf numFmtId="0" fontId="4" fillId="0" borderId="0" xfId="0" applyFont="1" applyAlignment="1" applyProtection="1">
      <alignment horizontal="right" vertical="center"/>
      <protection locked="0"/>
    </xf>
    <xf numFmtId="0" fontId="4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1" fillId="2" borderId="0" xfId="0" applyFont="1" applyFill="1" applyAlignment="1" applyProtection="1">
      <alignment horizontal="center" vertical="center" wrapText="1"/>
    </xf>
    <xf numFmtId="166" fontId="3" fillId="7" borderId="9" xfId="0" applyNumberFormat="1" applyFont="1" applyFill="1" applyBorder="1" applyAlignment="1" applyProtection="1">
      <alignment horizontal="center" vertical="center"/>
    </xf>
    <xf numFmtId="0" fontId="4" fillId="0" borderId="0" xfId="0" applyFont="1" applyAlignment="1">
      <alignment horizontal="center" vertical="center"/>
    </xf>
    <xf numFmtId="166" fontId="4" fillId="0" borderId="11" xfId="0" applyNumberFormat="1" applyFont="1" applyFill="1" applyBorder="1" applyAlignment="1" applyProtection="1">
      <alignment horizontal="center" vertical="center"/>
    </xf>
    <xf numFmtId="166" fontId="4" fillId="0" borderId="12" xfId="0" applyNumberFormat="1" applyFont="1" applyFill="1" applyBorder="1" applyAlignment="1" applyProtection="1">
      <alignment horizontal="center" vertical="center"/>
    </xf>
    <xf numFmtId="166" fontId="4" fillId="0" borderId="13" xfId="0" applyNumberFormat="1" applyFont="1" applyFill="1" applyBorder="1" applyAlignment="1" applyProtection="1">
      <alignment horizontal="center" vertical="center"/>
    </xf>
    <xf numFmtId="166" fontId="4" fillId="0" borderId="14" xfId="0" applyNumberFormat="1" applyFont="1" applyFill="1" applyBorder="1" applyAlignment="1" applyProtection="1">
      <alignment horizontal="center" vertical="center"/>
    </xf>
    <xf numFmtId="166" fontId="4" fillId="0" borderId="15" xfId="0" applyNumberFormat="1" applyFont="1" applyFill="1" applyBorder="1" applyAlignment="1" applyProtection="1">
      <alignment horizontal="center" vertical="center"/>
    </xf>
    <xf numFmtId="166" fontId="4" fillId="0" borderId="16" xfId="0" applyNumberFormat="1" applyFont="1" applyFill="1" applyBorder="1" applyAlignment="1" applyProtection="1">
      <alignment horizontal="center" vertical="center"/>
    </xf>
    <xf numFmtId="0" fontId="0" fillId="0" borderId="1" xfId="0" applyBorder="1" applyAlignment="1" applyProtection="1">
      <alignment horizontal="center" vertical="center"/>
    </xf>
    <xf numFmtId="0" fontId="1" fillId="5" borderId="7" xfId="0" applyFont="1" applyFill="1" applyBorder="1" applyAlignment="1" applyProtection="1">
      <alignment horizontal="center" vertical="center"/>
    </xf>
    <xf numFmtId="0" fontId="0" fillId="0" borderId="7" xfId="0" applyFill="1" applyBorder="1" applyAlignment="1" applyProtection="1">
      <alignment horizontal="center" vertical="center"/>
    </xf>
    <xf numFmtId="0" fontId="0" fillId="0" borderId="7" xfId="0" applyBorder="1" applyAlignment="1" applyProtection="1">
      <alignment horizontal="center" vertical="center"/>
    </xf>
    <xf numFmtId="0" fontId="1" fillId="0" borderId="1" xfId="0" applyFont="1" applyBorder="1" applyAlignment="1" applyProtection="1">
      <alignment horizontal="center" vertical="center"/>
    </xf>
    <xf numFmtId="0" fontId="0" fillId="2" borderId="1" xfId="0" applyFill="1" applyBorder="1" applyAlignment="1" applyProtection="1">
      <alignment horizontal="center" vertical="center"/>
    </xf>
    <xf numFmtId="0" fontId="1" fillId="0" borderId="0" xfId="0" applyFont="1" applyAlignment="1" applyProtection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2" borderId="0" xfId="0" applyFont="1" applyFill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7" xfId="0" applyFont="1" applyBorder="1" applyAlignment="1" applyProtection="1">
      <alignment horizontal="center" vertical="center"/>
    </xf>
    <xf numFmtId="0" fontId="0" fillId="2" borderId="1" xfId="0" applyFont="1" applyFill="1" applyBorder="1" applyAlignment="1" applyProtection="1">
      <alignment horizontal="center" vertical="center"/>
    </xf>
    <xf numFmtId="0" fontId="1" fillId="5" borderId="1" xfId="0" applyFont="1" applyFill="1" applyBorder="1" applyAlignment="1" applyProtection="1">
      <alignment horizontal="center" vertical="center"/>
    </xf>
    <xf numFmtId="0" fontId="1" fillId="0" borderId="18" xfId="0" applyFont="1" applyBorder="1" applyAlignment="1" applyProtection="1">
      <alignment horizontal="center" vertical="center"/>
    </xf>
    <xf numFmtId="0" fontId="0" fillId="2" borderId="19" xfId="0" applyFill="1" applyBorder="1" applyAlignment="1" applyProtection="1">
      <alignment horizontal="center" vertical="center"/>
    </xf>
    <xf numFmtId="0" fontId="0" fillId="2" borderId="20" xfId="0" applyFill="1" applyBorder="1" applyAlignment="1" applyProtection="1">
      <alignment horizontal="center" vertical="center"/>
    </xf>
    <xf numFmtId="0" fontId="0" fillId="0" borderId="1" xfId="0" applyFont="1" applyBorder="1" applyAlignment="1" applyProtection="1">
      <alignment horizontal="center" vertical="center"/>
    </xf>
    <xf numFmtId="168" fontId="0" fillId="0" borderId="4" xfId="0" applyNumberFormat="1" applyFill="1" applyBorder="1" applyAlignment="1" applyProtection="1">
      <alignment horizontal="center" vertical="center"/>
      <protection hidden="1"/>
    </xf>
    <xf numFmtId="20" fontId="0" fillId="5" borderId="21" xfId="0" applyNumberFormat="1" applyFill="1" applyBorder="1" applyAlignment="1" applyProtection="1">
      <alignment horizontal="center" vertical="center"/>
      <protection locked="0" hidden="1"/>
    </xf>
    <xf numFmtId="20" fontId="0" fillId="0" borderId="21" xfId="0" applyNumberFormat="1" applyFill="1" applyBorder="1" applyAlignment="1" applyProtection="1">
      <alignment horizontal="center" vertical="center"/>
      <protection locked="0"/>
    </xf>
    <xf numFmtId="2" fontId="0" fillId="0" borderId="1" xfId="0" applyNumberFormat="1" applyFill="1" applyBorder="1" applyAlignment="1" applyProtection="1">
      <alignment horizontal="center" vertical="center"/>
      <protection hidden="1"/>
    </xf>
    <xf numFmtId="164" fontId="12" fillId="0" borderId="21" xfId="0" applyNumberFormat="1" applyFont="1" applyFill="1" applyBorder="1" applyAlignment="1" applyProtection="1">
      <alignment horizontal="center" vertical="center"/>
      <protection hidden="1"/>
    </xf>
    <xf numFmtId="164" fontId="0" fillId="0" borderId="21" xfId="0" applyNumberFormat="1" applyFill="1" applyBorder="1" applyAlignment="1" applyProtection="1">
      <alignment horizontal="right" vertical="center"/>
      <protection hidden="1"/>
    </xf>
    <xf numFmtId="20" fontId="9" fillId="0" borderId="21" xfId="0" applyNumberFormat="1" applyFont="1" applyFill="1" applyBorder="1" applyAlignment="1" applyProtection="1">
      <alignment horizontal="center" vertical="center" shrinkToFit="1"/>
      <protection locked="0"/>
    </xf>
    <xf numFmtId="20" fontId="9" fillId="0" borderId="1" xfId="0" applyNumberFormat="1" applyFont="1" applyFill="1" applyBorder="1" applyAlignment="1" applyProtection="1">
      <alignment horizontal="center" vertical="center"/>
    </xf>
    <xf numFmtId="2" fontId="0" fillId="0" borderId="0" xfId="0" applyNumberFormat="1" applyBorder="1" applyAlignment="1" applyProtection="1">
      <alignment horizontal="center" vertical="center"/>
    </xf>
    <xf numFmtId="2" fontId="13" fillId="0" borderId="0" xfId="0" applyNumberFormat="1" applyFont="1" applyBorder="1" applyAlignment="1" applyProtection="1">
      <alignment horizontal="center" vertical="center"/>
    </xf>
    <xf numFmtId="2" fontId="0" fillId="0" borderId="0" xfId="0" applyNumberFormat="1" applyFill="1" applyAlignment="1">
      <alignment horizontal="center" vertical="center"/>
    </xf>
    <xf numFmtId="2" fontId="1" fillId="2" borderId="1" xfId="0" applyNumberFormat="1" applyFont="1" applyFill="1" applyBorder="1" applyAlignment="1" applyProtection="1">
      <alignment horizontal="center" vertical="center"/>
    </xf>
    <xf numFmtId="2" fontId="1" fillId="0" borderId="1" xfId="0" applyNumberFormat="1" applyFont="1" applyFill="1" applyBorder="1" applyAlignment="1" applyProtection="1">
      <alignment horizontal="center" vertical="center"/>
    </xf>
    <xf numFmtId="2" fontId="1" fillId="0" borderId="1" xfId="0" applyNumberFormat="1" applyFont="1" applyBorder="1" applyAlignment="1" applyProtection="1">
      <alignment horizontal="center" vertical="center"/>
    </xf>
    <xf numFmtId="2" fontId="13" fillId="2" borderId="1" xfId="0" applyNumberFormat="1" applyFont="1" applyFill="1" applyBorder="1" applyAlignment="1" applyProtection="1">
      <alignment horizontal="center" vertical="center"/>
    </xf>
    <xf numFmtId="2" fontId="0" fillId="2" borderId="0" xfId="0" applyNumberFormat="1" applyFill="1" applyAlignment="1">
      <alignment horizontal="center" vertical="center"/>
    </xf>
    <xf numFmtId="2" fontId="13" fillId="0" borderId="17" xfId="0" applyNumberFormat="1" applyFont="1" applyBorder="1" applyAlignment="1" applyProtection="1">
      <alignment horizontal="center" vertical="center"/>
    </xf>
    <xf numFmtId="2" fontId="13" fillId="0" borderId="1" xfId="0" applyNumberFormat="1" applyFont="1" applyBorder="1" applyAlignment="1" applyProtection="1">
      <alignment horizontal="center" vertical="center"/>
    </xf>
    <xf numFmtId="2" fontId="13" fillId="5" borderId="1" xfId="0" applyNumberFormat="1" applyFont="1" applyFill="1" applyBorder="1" applyAlignment="1" applyProtection="1">
      <alignment horizontal="center" vertical="center"/>
    </xf>
    <xf numFmtId="2" fontId="13" fillId="0" borderId="18" xfId="0" applyNumberFormat="1" applyFont="1" applyBorder="1" applyAlignment="1" applyProtection="1">
      <alignment horizontal="center" vertical="center"/>
    </xf>
    <xf numFmtId="2" fontId="13" fillId="2" borderId="22" xfId="0" quotePrefix="1" applyNumberFormat="1" applyFont="1" applyFill="1" applyBorder="1" applyAlignment="1" applyProtection="1">
      <alignment horizontal="center" vertical="center"/>
    </xf>
    <xf numFmtId="20" fontId="1" fillId="5" borderId="21" xfId="0" applyNumberFormat="1" applyFont="1" applyFill="1" applyBorder="1" applyAlignment="1" applyProtection="1">
      <alignment horizontal="center" vertical="center"/>
      <protection locked="0" hidden="1"/>
    </xf>
    <xf numFmtId="2" fontId="0" fillId="0" borderId="0" xfId="0" applyNumberFormat="1" applyAlignment="1">
      <alignment horizontal="center" vertical="center"/>
    </xf>
    <xf numFmtId="2" fontId="13" fillId="2" borderId="22" xfId="0" applyNumberFormat="1" applyFont="1" applyFill="1" applyBorder="1" applyAlignment="1" applyProtection="1">
      <alignment horizontal="center" vertical="center"/>
    </xf>
    <xf numFmtId="0" fontId="4" fillId="0" borderId="0" xfId="0" applyFont="1" applyAlignment="1">
      <alignment horizontal="left" vertical="center"/>
    </xf>
    <xf numFmtId="2" fontId="13" fillId="0" borderId="23" xfId="0" applyNumberFormat="1" applyFont="1" applyBorder="1" applyAlignment="1" applyProtection="1">
      <alignment horizontal="center" vertical="center"/>
    </xf>
    <xf numFmtId="2" fontId="13" fillId="0" borderId="24" xfId="0" applyNumberFormat="1" applyFont="1" applyBorder="1" applyAlignment="1" applyProtection="1">
      <alignment horizontal="center" vertical="center"/>
    </xf>
    <xf numFmtId="2" fontId="13" fillId="5" borderId="24" xfId="0" applyNumberFormat="1" applyFont="1" applyFill="1" applyBorder="1" applyAlignment="1" applyProtection="1">
      <alignment horizontal="center" vertical="center"/>
    </xf>
    <xf numFmtId="2" fontId="13" fillId="0" borderId="25" xfId="0" applyNumberFormat="1" applyFont="1" applyBorder="1" applyAlignment="1" applyProtection="1">
      <alignment horizontal="center" vertical="center"/>
    </xf>
    <xf numFmtId="2" fontId="13" fillId="2" borderId="26" xfId="0" applyNumberFormat="1" applyFont="1" applyFill="1" applyBorder="1" applyAlignment="1" applyProtection="1">
      <alignment horizontal="center" vertical="center"/>
    </xf>
    <xf numFmtId="20" fontId="0" fillId="0" borderId="0" xfId="0" applyNumberFormat="1" applyBorder="1" applyAlignment="1" applyProtection="1">
      <alignment horizontal="center" vertical="center"/>
    </xf>
    <xf numFmtId="0" fontId="9" fillId="0" borderId="0" xfId="0" applyFont="1" applyAlignment="1" applyProtection="1">
      <alignment horizontal="right" vertical="center"/>
    </xf>
    <xf numFmtId="20" fontId="9" fillId="0" borderId="0" xfId="0" applyNumberFormat="1" applyFont="1" applyBorder="1" applyAlignment="1" applyProtection="1">
      <alignment horizontal="center" vertical="center"/>
    </xf>
    <xf numFmtId="0" fontId="9" fillId="0" borderId="0" xfId="0" applyFont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164" fontId="0" fillId="0" borderId="0" xfId="0" applyNumberFormat="1" applyAlignment="1">
      <alignment horizontal="right" vertical="center"/>
    </xf>
    <xf numFmtId="0" fontId="9" fillId="0" borderId="0" xfId="0" applyFont="1" applyAlignment="1" applyProtection="1">
      <alignment horizontal="left" vertical="center"/>
    </xf>
    <xf numFmtId="0" fontId="9" fillId="0" borderId="0" xfId="0" applyFont="1" applyAlignment="1" applyProtection="1">
      <alignment horizontal="center" vertical="center"/>
    </xf>
    <xf numFmtId="0" fontId="0" fillId="0" borderId="0" xfId="0" quotePrefix="1" applyAlignment="1" applyProtection="1">
      <alignment horizontal="left" vertical="center"/>
    </xf>
    <xf numFmtId="164" fontId="0" fillId="0" borderId="0" xfId="0" applyNumberFormat="1" applyFill="1" applyAlignment="1" applyProtection="1">
      <alignment horizontal="right" vertical="center"/>
    </xf>
    <xf numFmtId="20" fontId="1" fillId="0" borderId="0" xfId="0" quotePrefix="1" applyNumberFormat="1" applyFont="1" applyAlignment="1" applyProtection="1">
      <alignment horizontal="center" vertical="center"/>
    </xf>
    <xf numFmtId="20" fontId="0" fillId="0" borderId="0" xfId="0" quotePrefix="1" applyNumberFormat="1" applyAlignment="1" applyProtection="1">
      <alignment horizontal="left" vertical="center"/>
    </xf>
    <xf numFmtId="0" fontId="0" fillId="0" borderId="0" xfId="0" quotePrefix="1" applyAlignment="1">
      <alignment horizontal="left" vertical="center"/>
    </xf>
    <xf numFmtId="0" fontId="1" fillId="0" borderId="0" xfId="0" applyFont="1" applyBorder="1" applyAlignment="1">
      <alignment vertical="center"/>
    </xf>
    <xf numFmtId="0" fontId="0" fillId="0" borderId="0" xfId="0" applyBorder="1" applyAlignment="1">
      <alignment vertical="center"/>
    </xf>
    <xf numFmtId="164" fontId="0" fillId="0" borderId="0" xfId="0" applyNumberFormat="1" applyBorder="1" applyAlignment="1">
      <alignment horizontal="right" vertical="center"/>
    </xf>
    <xf numFmtId="0" fontId="0" fillId="0" borderId="34" xfId="0" applyBorder="1" applyAlignment="1">
      <alignment vertical="center"/>
    </xf>
    <xf numFmtId="164" fontId="1" fillId="3" borderId="34" xfId="0" applyNumberFormat="1" applyFont="1" applyFill="1" applyBorder="1" applyAlignment="1" applyProtection="1">
      <alignment horizontal="right" vertical="center"/>
      <protection locked="0"/>
    </xf>
    <xf numFmtId="0" fontId="9" fillId="0" borderId="0" xfId="0" applyFont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1" fillId="0" borderId="5" xfId="0" applyFont="1" applyBorder="1" applyAlignment="1">
      <alignment horizontal="left" vertical="center"/>
    </xf>
    <xf numFmtId="164" fontId="1" fillId="0" borderId="7" xfId="0" applyNumberFormat="1" applyFont="1" applyBorder="1" applyAlignment="1">
      <alignment horizontal="right" vertical="center"/>
    </xf>
    <xf numFmtId="0" fontId="0" fillId="0" borderId="33" xfId="0" applyBorder="1" applyAlignment="1" applyProtection="1">
      <alignment horizontal="center" vertical="center"/>
    </xf>
    <xf numFmtId="14" fontId="0" fillId="8" borderId="0" xfId="0" applyNumberFormat="1" applyFill="1" applyProtection="1">
      <protection locked="0"/>
    </xf>
    <xf numFmtId="0" fontId="0" fillId="8" borderId="0" xfId="0" applyFill="1" applyProtection="1">
      <protection locked="0"/>
    </xf>
    <xf numFmtId="0" fontId="4" fillId="0" borderId="0" xfId="0" applyFont="1" applyProtection="1">
      <protection locked="0"/>
    </xf>
    <xf numFmtId="0" fontId="1" fillId="0" borderId="0" xfId="0" applyFont="1" applyAlignment="1" applyProtection="1">
      <alignment horizontal="right"/>
      <protection locked="0"/>
    </xf>
    <xf numFmtId="14" fontId="0" fillId="0" borderId="0" xfId="0" applyNumberFormat="1" applyProtection="1">
      <protection locked="0"/>
    </xf>
    <xf numFmtId="169" fontId="0" fillId="0" borderId="0" xfId="0" applyNumberFormat="1" applyProtection="1">
      <protection locked="0"/>
    </xf>
    <xf numFmtId="0" fontId="1" fillId="0" borderId="0" xfId="0" applyFont="1" applyProtection="1">
      <protection locked="0"/>
    </xf>
    <xf numFmtId="0" fontId="3" fillId="0" borderId="0" xfId="0" applyFont="1"/>
    <xf numFmtId="0" fontId="17" fillId="0" borderId="0" xfId="0" applyFont="1" applyAlignment="1"/>
    <xf numFmtId="0" fontId="0" fillId="0" borderId="0" xfId="0" applyAlignment="1">
      <alignment horizontal="centerContinuous"/>
    </xf>
    <xf numFmtId="0" fontId="17" fillId="0" borderId="0" xfId="0" applyFont="1" applyAlignment="1">
      <alignment horizontal="center"/>
    </xf>
    <xf numFmtId="0" fontId="0" fillId="0" borderId="0" xfId="0" applyAlignmen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70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 wrapText="1"/>
    </xf>
    <xf numFmtId="2" fontId="0" fillId="0" borderId="0" xfId="0" applyNumberFormat="1"/>
    <xf numFmtId="0" fontId="3" fillId="0" borderId="5" xfId="0" applyFont="1" applyFill="1" applyBorder="1" applyAlignment="1">
      <alignment horizontal="center" vertical="center"/>
    </xf>
    <xf numFmtId="14" fontId="3" fillId="0" borderId="7" xfId="0" applyNumberFormat="1" applyFont="1" applyFill="1" applyBorder="1" applyAlignment="1">
      <alignment horizontal="center" vertical="center"/>
    </xf>
    <xf numFmtId="164" fontId="9" fillId="0" borderId="0" xfId="0" applyNumberFormat="1" applyFont="1" applyFill="1" applyBorder="1" applyAlignment="1" applyProtection="1">
      <alignment horizontal="right" vertical="center"/>
      <protection hidden="1"/>
    </xf>
    <xf numFmtId="0" fontId="0" fillId="0" borderId="0" xfId="0" applyFill="1" applyAlignment="1" applyProtection="1">
      <alignment horizontal="center" vertical="center"/>
    </xf>
    <xf numFmtId="0" fontId="4" fillId="0" borderId="0" xfId="0" applyFont="1" applyFill="1" applyAlignment="1" applyProtection="1">
      <alignment horizontal="right" vertical="center"/>
      <protection locked="0"/>
    </xf>
    <xf numFmtId="0" fontId="4" fillId="0" borderId="0" xfId="0" applyFont="1" applyFill="1" applyAlignment="1" applyProtection="1">
      <alignment horizontal="center" vertical="center"/>
      <protection locked="0"/>
    </xf>
    <xf numFmtId="0" fontId="4" fillId="0" borderId="0" xfId="0" applyFont="1" applyFill="1" applyAlignment="1" applyProtection="1">
      <alignment horizontal="center" vertical="center" wrapText="1"/>
      <protection locked="0"/>
    </xf>
    <xf numFmtId="0" fontId="1" fillId="0" borderId="7" xfId="0" applyFont="1" applyFill="1" applyBorder="1" applyAlignment="1" applyProtection="1">
      <alignment horizontal="center" vertical="center"/>
    </xf>
    <xf numFmtId="0" fontId="0" fillId="0" borderId="1" xfId="0" applyFill="1" applyBorder="1" applyAlignment="1" applyProtection="1">
      <alignment horizontal="center" vertical="center"/>
    </xf>
    <xf numFmtId="0" fontId="9" fillId="0" borderId="0" xfId="0" applyNumberFormat="1" applyFont="1" applyFill="1" applyAlignment="1">
      <alignment horizontal="right" vertical="center"/>
    </xf>
    <xf numFmtId="0" fontId="9" fillId="0" borderId="0" xfId="0" applyFont="1" applyFill="1" applyAlignment="1">
      <alignment horizontal="center" vertical="center"/>
    </xf>
    <xf numFmtId="0" fontId="9" fillId="0" borderId="0" xfId="0" applyFont="1" applyFill="1" applyAlignment="1" applyProtection="1">
      <alignment horizontal="center" vertical="center"/>
    </xf>
    <xf numFmtId="0" fontId="15" fillId="0" borderId="0" xfId="0" applyFont="1" applyFill="1" applyAlignment="1">
      <alignment horizontal="left" vertical="center"/>
    </xf>
    <xf numFmtId="0" fontId="0" fillId="0" borderId="0" xfId="0" applyFont="1" applyFill="1" applyAlignment="1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164" fontId="3" fillId="3" borderId="1" xfId="0" applyNumberFormat="1" applyFont="1" applyFill="1" applyBorder="1" applyAlignment="1" applyProtection="1">
      <alignment horizontal="right" vertical="center"/>
      <protection hidden="1"/>
    </xf>
    <xf numFmtId="1" fontId="0" fillId="5" borderId="1" xfId="0" applyNumberFormat="1" applyFill="1" applyBorder="1" applyAlignment="1">
      <alignment horizontal="center" vertical="top"/>
    </xf>
    <xf numFmtId="0" fontId="0" fillId="5" borderId="1" xfId="0" applyFill="1" applyBorder="1" applyAlignment="1">
      <alignment vertical="top" wrapText="1"/>
    </xf>
    <xf numFmtId="0" fontId="0" fillId="5" borderId="1" xfId="0" applyFill="1" applyBorder="1" applyAlignment="1">
      <alignment vertical="top"/>
    </xf>
    <xf numFmtId="17" fontId="3" fillId="0" borderId="1" xfId="0" applyNumberFormat="1" applyFont="1" applyBorder="1" applyAlignment="1">
      <alignment horizontal="left" vertical="top"/>
    </xf>
    <xf numFmtId="17" fontId="3" fillId="5" borderId="2" xfId="0" applyNumberFormat="1" applyFont="1" applyFill="1" applyBorder="1" applyAlignment="1">
      <alignment horizontal="left" vertical="top"/>
    </xf>
    <xf numFmtId="17" fontId="3" fillId="0" borderId="2" xfId="0" applyNumberFormat="1" applyFont="1" applyBorder="1" applyAlignment="1">
      <alignment horizontal="left" vertical="top"/>
    </xf>
    <xf numFmtId="17" fontId="3" fillId="0" borderId="3" xfId="0" applyNumberFormat="1" applyFont="1" applyBorder="1" applyAlignment="1">
      <alignment horizontal="left" vertical="top"/>
    </xf>
    <xf numFmtId="0" fontId="3" fillId="0" borderId="3" xfId="0" applyFont="1" applyBorder="1" applyAlignment="1">
      <alignment horizontal="left" vertical="top"/>
    </xf>
    <xf numFmtId="0" fontId="3" fillId="0" borderId="4" xfId="0" applyFont="1" applyBorder="1" applyAlignment="1">
      <alignment horizontal="left" vertical="top"/>
    </xf>
    <xf numFmtId="0" fontId="3" fillId="5" borderId="4" xfId="0" applyFont="1" applyFill="1" applyBorder="1" applyAlignment="1">
      <alignment horizontal="left" vertical="top"/>
    </xf>
    <xf numFmtId="0" fontId="16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0" fillId="0" borderId="0" xfId="0" applyNumberFormat="1" applyFill="1" applyProtection="1">
      <protection locked="0"/>
    </xf>
    <xf numFmtId="0" fontId="7" fillId="0" borderId="0" xfId="0" applyFont="1" applyFill="1" applyProtection="1"/>
    <xf numFmtId="0" fontId="6" fillId="0" borderId="0" xfId="0" applyFont="1" applyFill="1" applyProtection="1"/>
    <xf numFmtId="0" fontId="5" fillId="0" borderId="0" xfId="0" applyFont="1" applyFill="1" applyProtection="1"/>
    <xf numFmtId="0" fontId="7" fillId="0" borderId="0" xfId="0" quotePrefix="1" applyFont="1" applyFill="1" applyProtection="1"/>
    <xf numFmtId="0" fontId="6" fillId="0" borderId="0" xfId="0" quotePrefix="1" applyFont="1" applyFill="1" applyProtection="1"/>
    <xf numFmtId="0" fontId="9" fillId="0" borderId="27" xfId="0" applyFont="1" applyFill="1" applyBorder="1" applyAlignment="1" applyProtection="1">
      <alignment horizontal="left" vertical="center"/>
      <protection locked="0"/>
    </xf>
    <xf numFmtId="0" fontId="0" fillId="0" borderId="28" xfId="0" applyBorder="1" applyAlignment="1">
      <alignment vertical="center"/>
    </xf>
    <xf numFmtId="0" fontId="0" fillId="0" borderId="29" xfId="0" applyBorder="1" applyAlignment="1">
      <alignment vertical="center"/>
    </xf>
    <xf numFmtId="0" fontId="0" fillId="0" borderId="31" xfId="0" applyBorder="1" applyAlignment="1">
      <alignment vertical="center"/>
    </xf>
    <xf numFmtId="0" fontId="0" fillId="0" borderId="33" xfId="0" applyBorder="1" applyAlignment="1">
      <alignment vertical="center"/>
    </xf>
    <xf numFmtId="0" fontId="0" fillId="0" borderId="21" xfId="0" applyBorder="1" applyAlignment="1">
      <alignment vertical="center"/>
    </xf>
    <xf numFmtId="0" fontId="9" fillId="0" borderId="30" xfId="0" applyFont="1" applyBorder="1" applyAlignment="1" applyProtection="1">
      <alignment vertical="center"/>
      <protection locked="0"/>
    </xf>
    <xf numFmtId="0" fontId="9" fillId="0" borderId="32" xfId="0" applyFont="1" applyBorder="1" applyAlignment="1" applyProtection="1">
      <alignment vertical="center"/>
      <protection locked="0"/>
    </xf>
    <xf numFmtId="0" fontId="0" fillId="0" borderId="28" xfId="0" applyFill="1" applyBorder="1" applyAlignment="1">
      <alignment vertical="center"/>
    </xf>
    <xf numFmtId="0" fontId="0" fillId="0" borderId="29" xfId="0" applyFill="1" applyBorder="1" applyAlignment="1">
      <alignment vertical="center"/>
    </xf>
    <xf numFmtId="0" fontId="0" fillId="0" borderId="0" xfId="0" applyFill="1" applyAlignment="1">
      <alignment vertical="center"/>
    </xf>
    <xf numFmtId="0" fontId="0" fillId="0" borderId="31" xfId="0" applyFill="1" applyBorder="1" applyAlignment="1">
      <alignment vertical="center"/>
    </xf>
    <xf numFmtId="0" fontId="0" fillId="0" borderId="33" xfId="0" applyFill="1" applyBorder="1" applyAlignment="1">
      <alignment vertical="center"/>
    </xf>
    <xf numFmtId="0" fontId="0" fillId="0" borderId="21" xfId="0" applyFill="1" applyBorder="1" applyAlignment="1">
      <alignment vertical="center"/>
    </xf>
    <xf numFmtId="0" fontId="9" fillId="0" borderId="30" xfId="0" applyFont="1" applyFill="1" applyBorder="1" applyAlignment="1" applyProtection="1">
      <alignment vertical="center"/>
      <protection locked="0"/>
    </xf>
    <xf numFmtId="0" fontId="9" fillId="0" borderId="32" xfId="0" applyFont="1" applyFill="1" applyBorder="1" applyAlignment="1" applyProtection="1">
      <alignment vertical="center"/>
      <protection locked="0"/>
    </xf>
    <xf numFmtId="0" fontId="0" fillId="0" borderId="28" xfId="0" applyFill="1" applyBorder="1" applyAlignment="1" applyProtection="1">
      <alignment vertical="center"/>
    </xf>
    <xf numFmtId="0" fontId="0" fillId="0" borderId="29" xfId="0" applyFill="1" applyBorder="1" applyAlignment="1" applyProtection="1">
      <alignment vertical="center"/>
    </xf>
    <xf numFmtId="0" fontId="0" fillId="0" borderId="0" xfId="0" applyFill="1" applyAlignment="1" applyProtection="1">
      <alignment vertical="center"/>
    </xf>
    <xf numFmtId="0" fontId="0" fillId="0" borderId="31" xfId="0" applyFill="1" applyBorder="1" applyAlignment="1" applyProtection="1">
      <alignment vertical="center"/>
    </xf>
    <xf numFmtId="0" fontId="0" fillId="0" borderId="33" xfId="0" applyFill="1" applyBorder="1" applyAlignment="1" applyProtection="1">
      <alignment vertical="center"/>
    </xf>
    <xf numFmtId="0" fontId="0" fillId="0" borderId="21" xfId="0" applyFill="1" applyBorder="1" applyAlignment="1" applyProtection="1">
      <alignment vertical="center"/>
    </xf>
    <xf numFmtId="0" fontId="0" fillId="0" borderId="0" xfId="0" applyFill="1" applyAlignment="1" applyProtection="1">
      <alignment horizontal="center"/>
      <protection locked="0"/>
    </xf>
    <xf numFmtId="0" fontId="0" fillId="0" borderId="5" xfId="0" applyFont="1" applyBorder="1" applyAlignment="1" applyProtection="1">
      <alignment horizontal="left" vertical="center"/>
    </xf>
    <xf numFmtId="0" fontId="0" fillId="0" borderId="1" xfId="0" applyFill="1" applyBorder="1" applyAlignment="1">
      <alignment vertical="top" wrapText="1"/>
    </xf>
    <xf numFmtId="0" fontId="3" fillId="4" borderId="1" xfId="0" applyFont="1" applyFill="1" applyBorder="1" applyAlignment="1" applyProtection="1">
      <alignment horizontal="center" vertical="center"/>
      <protection locked="0"/>
    </xf>
    <xf numFmtId="0" fontId="2" fillId="0" borderId="0" xfId="0" applyFont="1" applyFill="1" applyProtection="1"/>
    <xf numFmtId="0" fontId="0" fillId="0" borderId="0" xfId="0" applyFill="1" applyProtection="1"/>
    <xf numFmtId="0" fontId="3" fillId="0" borderId="0" xfId="0" applyFont="1" applyFill="1" applyProtection="1"/>
    <xf numFmtId="14" fontId="6" fillId="0" borderId="0" xfId="0" applyNumberFormat="1" applyFont="1" applyFill="1" applyProtection="1"/>
    <xf numFmtId="166" fontId="3" fillId="7" borderId="8" xfId="0" applyNumberFormat="1" applyFont="1" applyFill="1" applyBorder="1" applyAlignment="1" applyProtection="1">
      <alignment horizontal="center" vertical="center"/>
    </xf>
    <xf numFmtId="166" fontId="3" fillId="7" borderId="9" xfId="0" applyNumberFormat="1" applyFont="1" applyFill="1" applyBorder="1" applyAlignment="1" applyProtection="1">
      <alignment horizontal="center" vertical="center"/>
    </xf>
    <xf numFmtId="166" fontId="3" fillId="7" borderId="10" xfId="0" applyNumberFormat="1" applyFont="1" applyFill="1" applyBorder="1" applyAlignment="1" applyProtection="1">
      <alignment horizontal="center" vertical="center"/>
    </xf>
    <xf numFmtId="0" fontId="3" fillId="0" borderId="2" xfId="0" applyFont="1" applyFill="1" applyBorder="1" applyAlignment="1" applyProtection="1">
      <alignment horizontal="center" vertical="center" textRotation="90"/>
    </xf>
    <xf numFmtId="0" fontId="3" fillId="0" borderId="3" xfId="0" applyFont="1" applyFill="1" applyBorder="1" applyAlignment="1" applyProtection="1">
      <alignment horizontal="center" vertical="center" textRotation="90"/>
    </xf>
    <xf numFmtId="0" fontId="3" fillId="0" borderId="4" xfId="0" applyFont="1" applyFill="1" applyBorder="1" applyAlignment="1" applyProtection="1">
      <alignment horizontal="center" vertical="center" textRotation="90"/>
    </xf>
    <xf numFmtId="0" fontId="0" fillId="0" borderId="3" xfId="0" applyBorder="1" applyAlignment="1">
      <alignment horizontal="center" vertical="center" textRotation="90"/>
    </xf>
    <xf numFmtId="0" fontId="0" fillId="0" borderId="4" xfId="0" applyBorder="1" applyAlignment="1">
      <alignment horizontal="center" vertical="center" textRotation="90"/>
    </xf>
    <xf numFmtId="0" fontId="3" fillId="3" borderId="5" xfId="0" applyFont="1" applyFill="1" applyBorder="1" applyAlignment="1" applyProtection="1">
      <alignment horizontal="left" vertical="center" indent="1" shrinkToFit="1"/>
      <protection locked="0"/>
    </xf>
    <xf numFmtId="0" fontId="0" fillId="0" borderId="6" xfId="0" applyBorder="1" applyAlignment="1" applyProtection="1">
      <alignment horizontal="left" vertical="center" indent="1" shrinkToFit="1"/>
      <protection locked="0"/>
    </xf>
    <xf numFmtId="0" fontId="0" fillId="0" borderId="7" xfId="0" applyBorder="1" applyAlignment="1" applyProtection="1">
      <alignment horizontal="left" vertical="center" indent="1" shrinkToFit="1"/>
      <protection locked="0"/>
    </xf>
    <xf numFmtId="17" fontId="3" fillId="3" borderId="5" xfId="0" applyNumberFormat="1" applyFont="1" applyFill="1" applyBorder="1" applyAlignment="1" applyProtection="1">
      <alignment horizontal="center" vertical="center"/>
    </xf>
    <xf numFmtId="17" fontId="3" fillId="3" borderId="7" xfId="0" applyNumberFormat="1" applyFont="1" applyFill="1" applyBorder="1" applyAlignment="1" applyProtection="1">
      <alignment horizontal="center" vertical="center"/>
    </xf>
    <xf numFmtId="164" fontId="3" fillId="3" borderId="5" xfId="0" applyNumberFormat="1" applyFont="1" applyFill="1" applyBorder="1" applyAlignment="1" applyProtection="1">
      <alignment horizontal="center" vertical="center"/>
      <protection locked="0"/>
    </xf>
    <xf numFmtId="164" fontId="3" fillId="3" borderId="7" xfId="0" applyNumberFormat="1" applyFont="1" applyFill="1" applyBorder="1" applyAlignment="1" applyProtection="1">
      <alignment horizontal="center" vertical="center"/>
      <protection locked="0"/>
    </xf>
    <xf numFmtId="165" fontId="3" fillId="4" borderId="5" xfId="0" applyNumberFormat="1" applyFont="1" applyFill="1" applyBorder="1" applyAlignment="1" applyProtection="1">
      <alignment horizontal="center" vertical="center"/>
      <protection locked="0"/>
    </xf>
    <xf numFmtId="165" fontId="3" fillId="4" borderId="7" xfId="0" applyNumberFormat="1" applyFont="1" applyFill="1" applyBorder="1" applyAlignment="1" applyProtection="1">
      <alignment horizontal="center" vertical="center"/>
      <protection locked="0"/>
    </xf>
    <xf numFmtId="164" fontId="3" fillId="3" borderId="5" xfId="0" applyNumberFormat="1" applyFont="1" applyFill="1" applyBorder="1" applyAlignment="1" applyProtection="1">
      <alignment horizontal="center" vertical="center"/>
    </xf>
    <xf numFmtId="164" fontId="3" fillId="3" borderId="7" xfId="0" applyNumberFormat="1" applyFont="1" applyFill="1" applyBorder="1" applyAlignment="1" applyProtection="1">
      <alignment horizontal="center" vertical="center"/>
    </xf>
  </cellXfs>
  <cellStyles count="1">
    <cellStyle name="Standard" xfId="0" builtinId="0"/>
  </cellStyles>
  <dxfs count="176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auto="1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7C80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7C80"/>
        </patternFill>
      </fill>
    </dxf>
    <dxf>
      <font>
        <color theme="1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theme="1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auto="1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7C80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7C80"/>
        </patternFill>
      </fill>
    </dxf>
    <dxf>
      <font>
        <color theme="1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theme="1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auto="1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7C80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7C80"/>
        </patternFill>
      </fill>
    </dxf>
    <dxf>
      <font>
        <color theme="1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theme="1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auto="1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7C80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7C80"/>
        </patternFill>
      </fill>
    </dxf>
    <dxf>
      <font>
        <color theme="1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theme="1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auto="1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7C80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7C80"/>
        </patternFill>
      </fill>
    </dxf>
    <dxf>
      <font>
        <color theme="1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theme="1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auto="1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7C80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7C80"/>
        </patternFill>
      </fill>
    </dxf>
    <dxf>
      <font>
        <color theme="1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theme="1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auto="1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7C80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7C80"/>
        </patternFill>
      </fill>
    </dxf>
    <dxf>
      <font>
        <color theme="1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theme="1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auto="1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7C80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7C80"/>
        </patternFill>
      </fill>
    </dxf>
    <dxf>
      <font>
        <color theme="1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theme="1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auto="1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7C80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7C80"/>
        </patternFill>
      </fill>
    </dxf>
    <dxf>
      <font>
        <color theme="1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theme="1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auto="1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7C80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7C80"/>
        </patternFill>
      </fill>
    </dxf>
    <dxf>
      <font>
        <color theme="1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theme="1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auto="1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ont>
        <color theme="1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ont>
        <color auto="1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7C80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7C80"/>
        </patternFill>
      </fill>
    </dxf>
    <dxf>
      <font>
        <color theme="1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theme="1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auto="1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7C80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7C80"/>
        </patternFill>
      </fill>
    </dxf>
    <dxf>
      <font>
        <color theme="1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theme="1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1</xdr:row>
      <xdr:rowOff>29158</xdr:rowOff>
    </xdr:from>
    <xdr:to>
      <xdr:col>8</xdr:col>
      <xdr:colOff>680851</xdr:colOff>
      <xdr:row>29</xdr:row>
      <xdr:rowOff>106912</xdr:rowOff>
    </xdr:to>
    <xdr:pic>
      <xdr:nvPicPr>
        <xdr:cNvPr id="34" name="Grafik 33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262423"/>
          <a:ext cx="6745748" cy="4704183"/>
        </a:xfrm>
        <a:prstGeom prst="rect">
          <a:avLst/>
        </a:prstGeom>
      </xdr:spPr>
    </xdr:pic>
    <xdr:clientData/>
  </xdr:twoCellAnchor>
  <xdr:twoCellAnchor editAs="oneCell">
    <xdr:from>
      <xdr:col>0</xdr:col>
      <xdr:colOff>3357</xdr:colOff>
      <xdr:row>1</xdr:row>
      <xdr:rowOff>27123</xdr:rowOff>
    </xdr:from>
    <xdr:to>
      <xdr:col>8</xdr:col>
      <xdr:colOff>689157</xdr:colOff>
      <xdr:row>5</xdr:row>
      <xdr:rowOff>102543</xdr:rowOff>
    </xdr:to>
    <xdr:pic>
      <xdr:nvPicPr>
        <xdr:cNvPr id="24" name="Grafik 23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357" y="250335"/>
          <a:ext cx="6966527" cy="752753"/>
        </a:xfrm>
        <a:prstGeom prst="rect">
          <a:avLst/>
        </a:prstGeom>
      </xdr:spPr>
    </xdr:pic>
    <xdr:clientData/>
  </xdr:twoCellAnchor>
  <xdr:twoCellAnchor>
    <xdr:from>
      <xdr:col>1</xdr:col>
      <xdr:colOff>388776</xdr:colOff>
      <xdr:row>1</xdr:row>
      <xdr:rowOff>26825</xdr:rowOff>
    </xdr:from>
    <xdr:to>
      <xdr:col>2</xdr:col>
      <xdr:colOff>213828</xdr:colOff>
      <xdr:row>5</xdr:row>
      <xdr:rowOff>87474</xdr:rowOff>
    </xdr:to>
    <xdr:sp macro="" textlink="">
      <xdr:nvSpPr>
        <xdr:cNvPr id="3" name="Ellips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1146888" y="260090"/>
          <a:ext cx="583164" cy="721568"/>
        </a:xfrm>
        <a:prstGeom prst="ellipse">
          <a:avLst/>
        </a:prstGeom>
        <a:noFill/>
        <a:ln w="158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2</xdr:col>
      <xdr:colOff>229572</xdr:colOff>
      <xdr:row>2</xdr:row>
      <xdr:rowOff>113521</xdr:rowOff>
    </xdr:from>
    <xdr:to>
      <xdr:col>2</xdr:col>
      <xdr:colOff>658197</xdr:colOff>
      <xdr:row>4</xdr:row>
      <xdr:rowOff>124407</xdr:rowOff>
    </xdr:to>
    <xdr:sp macro="" textlink="">
      <xdr:nvSpPr>
        <xdr:cNvPr id="4" name="Textfeld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1745796" y="512016"/>
          <a:ext cx="428625" cy="34134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800" b="1">
              <a:solidFill>
                <a:srgbClr val="FF0000"/>
              </a:solidFill>
            </a:rPr>
            <a:t>1)</a:t>
          </a:r>
        </a:p>
      </xdr:txBody>
    </xdr:sp>
    <xdr:clientData/>
  </xdr:twoCellAnchor>
  <xdr:twoCellAnchor>
    <xdr:from>
      <xdr:col>6</xdr:col>
      <xdr:colOff>337848</xdr:colOff>
      <xdr:row>5</xdr:row>
      <xdr:rowOff>46181</xdr:rowOff>
    </xdr:from>
    <xdr:to>
      <xdr:col>7</xdr:col>
      <xdr:colOff>80672</xdr:colOff>
      <xdr:row>6</xdr:row>
      <xdr:rowOff>58316</xdr:rowOff>
    </xdr:to>
    <xdr:sp macro="" textlink="">
      <xdr:nvSpPr>
        <xdr:cNvPr id="5" name="Ellipse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5048393" y="946726"/>
          <a:ext cx="527915" cy="181469"/>
        </a:xfrm>
        <a:prstGeom prst="ellipse">
          <a:avLst/>
        </a:prstGeom>
        <a:noFill/>
        <a:ln w="158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46473</xdr:colOff>
      <xdr:row>4</xdr:row>
      <xdr:rowOff>94978</xdr:rowOff>
    </xdr:from>
    <xdr:to>
      <xdr:col>7</xdr:col>
      <xdr:colOff>502076</xdr:colOff>
      <xdr:row>6</xdr:row>
      <xdr:rowOff>104501</xdr:rowOff>
    </xdr:to>
    <xdr:sp macro="" textlink="">
      <xdr:nvSpPr>
        <xdr:cNvPr id="6" name="Textfeld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5542109" y="826190"/>
          <a:ext cx="455603" cy="3481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800" b="1">
              <a:solidFill>
                <a:srgbClr val="FF0000"/>
              </a:solidFill>
            </a:rPr>
            <a:t>1)</a:t>
          </a:r>
        </a:p>
      </xdr:txBody>
    </xdr:sp>
    <xdr:clientData/>
  </xdr:twoCellAnchor>
  <xdr:twoCellAnchor>
    <xdr:from>
      <xdr:col>0</xdr:col>
      <xdr:colOff>388775</xdr:colOff>
      <xdr:row>5</xdr:row>
      <xdr:rowOff>153177</xdr:rowOff>
    </xdr:from>
    <xdr:to>
      <xdr:col>1</xdr:col>
      <xdr:colOff>77755</xdr:colOff>
      <xdr:row>23</xdr:row>
      <xdr:rowOff>145791</xdr:rowOff>
    </xdr:to>
    <xdr:sp macro="" textlink="">
      <xdr:nvSpPr>
        <xdr:cNvPr id="7" name="Ellipse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/>
      </xdr:nvSpPr>
      <xdr:spPr>
        <a:xfrm>
          <a:off x="388775" y="1047361"/>
          <a:ext cx="447092" cy="2966746"/>
        </a:xfrm>
        <a:prstGeom prst="ellipse">
          <a:avLst/>
        </a:prstGeom>
        <a:noFill/>
        <a:ln w="158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0</xdr:col>
      <xdr:colOff>442622</xdr:colOff>
      <xdr:row>8</xdr:row>
      <xdr:rowOff>135490</xdr:rowOff>
    </xdr:from>
    <xdr:to>
      <xdr:col>1</xdr:col>
      <xdr:colOff>109247</xdr:colOff>
      <xdr:row>10</xdr:row>
      <xdr:rowOff>145014</xdr:rowOff>
    </xdr:to>
    <xdr:sp macro="" textlink="">
      <xdr:nvSpPr>
        <xdr:cNvPr id="8" name="Textfeld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 txBox="1"/>
      </xdr:nvSpPr>
      <xdr:spPr>
        <a:xfrm>
          <a:off x="442622" y="1525362"/>
          <a:ext cx="424737" cy="33998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800" b="1">
              <a:solidFill>
                <a:srgbClr val="FF0000"/>
              </a:solidFill>
            </a:rPr>
            <a:t>2)</a:t>
          </a:r>
        </a:p>
      </xdr:txBody>
    </xdr:sp>
    <xdr:clientData/>
  </xdr:twoCellAnchor>
  <xdr:twoCellAnchor>
    <xdr:from>
      <xdr:col>1</xdr:col>
      <xdr:colOff>116635</xdr:colOff>
      <xdr:row>5</xdr:row>
      <xdr:rowOff>154539</xdr:rowOff>
    </xdr:from>
    <xdr:to>
      <xdr:col>5</xdr:col>
      <xdr:colOff>145791</xdr:colOff>
      <xdr:row>23</xdr:row>
      <xdr:rowOff>136072</xdr:rowOff>
    </xdr:to>
    <xdr:sp macro="" textlink="">
      <xdr:nvSpPr>
        <xdr:cNvPr id="9" name="Ellipse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/>
      </xdr:nvSpPr>
      <xdr:spPr>
        <a:xfrm>
          <a:off x="874747" y="1048723"/>
          <a:ext cx="3061605" cy="2955665"/>
        </a:xfrm>
        <a:prstGeom prst="ellipse">
          <a:avLst/>
        </a:prstGeom>
        <a:noFill/>
        <a:ln w="158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4</xdr:col>
      <xdr:colOff>223740</xdr:colOff>
      <xdr:row>8</xdr:row>
      <xdr:rowOff>144818</xdr:rowOff>
    </xdr:from>
    <xdr:to>
      <xdr:col>4</xdr:col>
      <xdr:colOff>648477</xdr:colOff>
      <xdr:row>10</xdr:row>
      <xdr:rowOff>154342</xdr:rowOff>
    </xdr:to>
    <xdr:sp macro="" textlink="">
      <xdr:nvSpPr>
        <xdr:cNvPr id="10" name="Textfeld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 txBox="1"/>
      </xdr:nvSpPr>
      <xdr:spPr>
        <a:xfrm>
          <a:off x="3256189" y="1534690"/>
          <a:ext cx="424737" cy="33998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800" b="1">
              <a:solidFill>
                <a:srgbClr val="FF0000"/>
              </a:solidFill>
            </a:rPr>
            <a:t>3)</a:t>
          </a:r>
        </a:p>
      </xdr:txBody>
    </xdr:sp>
    <xdr:clientData/>
  </xdr:twoCellAnchor>
  <xdr:twoCellAnchor>
    <xdr:from>
      <xdr:col>5</xdr:col>
      <xdr:colOff>165230</xdr:colOff>
      <xdr:row>6</xdr:row>
      <xdr:rowOff>97194</xdr:rowOff>
    </xdr:from>
    <xdr:to>
      <xdr:col>7</xdr:col>
      <xdr:colOff>476250</xdr:colOff>
      <xdr:row>23</xdr:row>
      <xdr:rowOff>136072</xdr:rowOff>
    </xdr:to>
    <xdr:sp macro="" textlink="">
      <xdr:nvSpPr>
        <xdr:cNvPr id="11" name="Ellipse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/>
      </xdr:nvSpPr>
      <xdr:spPr>
        <a:xfrm>
          <a:off x="3955791" y="1156607"/>
          <a:ext cx="1827245" cy="2847781"/>
        </a:xfrm>
        <a:prstGeom prst="ellipse">
          <a:avLst/>
        </a:prstGeom>
        <a:noFill/>
        <a:ln w="158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5</xdr:col>
      <xdr:colOff>486381</xdr:colOff>
      <xdr:row>8</xdr:row>
      <xdr:rowOff>156164</xdr:rowOff>
    </xdr:from>
    <xdr:to>
      <xdr:col>6</xdr:col>
      <xdr:colOff>156894</xdr:colOff>
      <xdr:row>10</xdr:row>
      <xdr:rowOff>165689</xdr:rowOff>
    </xdr:to>
    <xdr:sp macro="" textlink="">
      <xdr:nvSpPr>
        <xdr:cNvPr id="12" name="Textfeld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 txBox="1"/>
      </xdr:nvSpPr>
      <xdr:spPr>
        <a:xfrm>
          <a:off x="4411836" y="1564709"/>
          <a:ext cx="455603" cy="34819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800" b="1">
              <a:solidFill>
                <a:srgbClr val="FF0000"/>
              </a:solidFill>
            </a:rPr>
            <a:t>4)</a:t>
          </a:r>
        </a:p>
      </xdr:txBody>
    </xdr:sp>
    <xdr:clientData/>
  </xdr:twoCellAnchor>
  <xdr:twoCellAnchor>
    <xdr:from>
      <xdr:col>8</xdr:col>
      <xdr:colOff>223546</xdr:colOff>
      <xdr:row>5</xdr:row>
      <xdr:rowOff>145790</xdr:rowOff>
    </xdr:from>
    <xdr:to>
      <xdr:col>8</xdr:col>
      <xdr:colOff>660926</xdr:colOff>
      <xdr:row>23</xdr:row>
      <xdr:rowOff>145791</xdr:rowOff>
    </xdr:to>
    <xdr:sp macro="" textlink="">
      <xdr:nvSpPr>
        <xdr:cNvPr id="13" name="Ellipse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>
        <a:xfrm>
          <a:off x="6288444" y="1039974"/>
          <a:ext cx="437380" cy="2974133"/>
        </a:xfrm>
        <a:prstGeom prst="ellipse">
          <a:avLst/>
        </a:prstGeom>
        <a:noFill/>
        <a:ln w="158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251047</xdr:colOff>
      <xdr:row>8</xdr:row>
      <xdr:rowOff>147372</xdr:rowOff>
    </xdr:from>
    <xdr:to>
      <xdr:col>8</xdr:col>
      <xdr:colOff>706651</xdr:colOff>
      <xdr:row>10</xdr:row>
      <xdr:rowOff>156897</xdr:rowOff>
    </xdr:to>
    <xdr:sp macro="" textlink="">
      <xdr:nvSpPr>
        <xdr:cNvPr id="14" name="Textfeld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 txBox="1"/>
      </xdr:nvSpPr>
      <xdr:spPr>
        <a:xfrm>
          <a:off x="6531774" y="1555917"/>
          <a:ext cx="455604" cy="34819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800" b="1">
              <a:solidFill>
                <a:srgbClr val="FF0000"/>
              </a:solidFill>
            </a:rPr>
            <a:t>6)</a:t>
          </a:r>
        </a:p>
      </xdr:txBody>
    </xdr:sp>
    <xdr:clientData/>
  </xdr:twoCellAnchor>
  <xdr:twoCellAnchor>
    <xdr:from>
      <xdr:col>7</xdr:col>
      <xdr:colOff>519797</xdr:colOff>
      <xdr:row>5</xdr:row>
      <xdr:rowOff>145791</xdr:rowOff>
    </xdr:from>
    <xdr:to>
      <xdr:col>8</xdr:col>
      <xdr:colOff>204107</xdr:colOff>
      <xdr:row>23</xdr:row>
      <xdr:rowOff>126352</xdr:rowOff>
    </xdr:to>
    <xdr:sp macro="" textlink="">
      <xdr:nvSpPr>
        <xdr:cNvPr id="15" name="Ellipse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/>
      </xdr:nvSpPr>
      <xdr:spPr>
        <a:xfrm>
          <a:off x="5826583" y="1039975"/>
          <a:ext cx="442422" cy="2954693"/>
        </a:xfrm>
        <a:prstGeom prst="ellipse">
          <a:avLst/>
        </a:prstGeom>
        <a:noFill/>
        <a:ln w="158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592621</xdr:colOff>
      <xdr:row>8</xdr:row>
      <xdr:rowOff>148266</xdr:rowOff>
    </xdr:from>
    <xdr:to>
      <xdr:col>8</xdr:col>
      <xdr:colOff>259247</xdr:colOff>
      <xdr:row>10</xdr:row>
      <xdr:rowOff>157791</xdr:rowOff>
    </xdr:to>
    <xdr:sp macro="" textlink="">
      <xdr:nvSpPr>
        <xdr:cNvPr id="16" name="Textfeld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 txBox="1"/>
      </xdr:nvSpPr>
      <xdr:spPr>
        <a:xfrm>
          <a:off x="6088257" y="1556811"/>
          <a:ext cx="451717" cy="34819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800" b="1">
              <a:solidFill>
                <a:srgbClr val="FF0000"/>
              </a:solidFill>
            </a:rPr>
            <a:t>5)</a:t>
          </a:r>
        </a:p>
      </xdr:txBody>
    </xdr:sp>
    <xdr:clientData/>
  </xdr:twoCellAnchor>
  <xdr:twoCellAnchor>
    <xdr:from>
      <xdr:col>0</xdr:col>
      <xdr:colOff>174949</xdr:colOff>
      <xdr:row>25</xdr:row>
      <xdr:rowOff>18467</xdr:rowOff>
    </xdr:from>
    <xdr:to>
      <xdr:col>4</xdr:col>
      <xdr:colOff>7387</xdr:colOff>
      <xdr:row>26</xdr:row>
      <xdr:rowOff>136071</xdr:rowOff>
    </xdr:to>
    <xdr:sp macro="" textlink="">
      <xdr:nvSpPr>
        <xdr:cNvPr id="17" name="Ellipse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/>
      </xdr:nvSpPr>
      <xdr:spPr>
        <a:xfrm>
          <a:off x="174949" y="4217243"/>
          <a:ext cx="2864887" cy="282833"/>
        </a:xfrm>
        <a:prstGeom prst="ellipse">
          <a:avLst/>
        </a:prstGeom>
        <a:noFill/>
        <a:ln w="158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0</xdr:col>
      <xdr:colOff>495300</xdr:colOff>
      <xdr:row>18</xdr:row>
      <xdr:rowOff>121790</xdr:rowOff>
    </xdr:from>
    <xdr:to>
      <xdr:col>3</xdr:col>
      <xdr:colOff>7144</xdr:colOff>
      <xdr:row>19</xdr:row>
      <xdr:rowOff>20180</xdr:rowOff>
    </xdr:to>
    <xdr:sp macro="" textlink="">
      <xdr:nvSpPr>
        <xdr:cNvPr id="18" name="Textfeld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 txBox="1"/>
      </xdr:nvSpPr>
      <xdr:spPr>
        <a:xfrm>
          <a:off x="495300" y="3103115"/>
          <a:ext cx="1797844" cy="603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800" b="1">
              <a:solidFill>
                <a:srgbClr val="FF0000"/>
              </a:solidFill>
            </a:rPr>
            <a:t>2)</a:t>
          </a:r>
        </a:p>
      </xdr:txBody>
    </xdr:sp>
    <xdr:clientData/>
  </xdr:twoCellAnchor>
  <xdr:twoCellAnchor>
    <xdr:from>
      <xdr:col>2</xdr:col>
      <xdr:colOff>26048</xdr:colOff>
      <xdr:row>24</xdr:row>
      <xdr:rowOff>136071</xdr:rowOff>
    </xdr:from>
    <xdr:to>
      <xdr:col>2</xdr:col>
      <xdr:colOff>454673</xdr:colOff>
      <xdr:row>26</xdr:row>
      <xdr:rowOff>145596</xdr:rowOff>
    </xdr:to>
    <xdr:sp macro="" textlink="">
      <xdr:nvSpPr>
        <xdr:cNvPr id="19" name="Textfeld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 txBox="1"/>
      </xdr:nvSpPr>
      <xdr:spPr>
        <a:xfrm>
          <a:off x="1542272" y="4169617"/>
          <a:ext cx="428625" cy="33998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800" b="1">
              <a:solidFill>
                <a:srgbClr val="FF0000"/>
              </a:solidFill>
            </a:rPr>
            <a:t>7)</a:t>
          </a:r>
        </a:p>
      </xdr:txBody>
    </xdr:sp>
    <xdr:clientData/>
  </xdr:twoCellAnchor>
  <xdr:twoCellAnchor>
    <xdr:from>
      <xdr:col>5</xdr:col>
      <xdr:colOff>62787</xdr:colOff>
      <xdr:row>24</xdr:row>
      <xdr:rowOff>9719</xdr:rowOff>
    </xdr:from>
    <xdr:to>
      <xdr:col>8</xdr:col>
      <xdr:colOff>320740</xdr:colOff>
      <xdr:row>28</xdr:row>
      <xdr:rowOff>145791</xdr:rowOff>
    </xdr:to>
    <xdr:sp macro="" textlink="">
      <xdr:nvSpPr>
        <xdr:cNvPr id="20" name="Ellipse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/>
      </xdr:nvSpPr>
      <xdr:spPr>
        <a:xfrm>
          <a:off x="3853348" y="4043265"/>
          <a:ext cx="2532290" cy="796990"/>
        </a:xfrm>
        <a:prstGeom prst="ellipse">
          <a:avLst/>
        </a:prstGeom>
        <a:noFill/>
        <a:ln w="158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4</xdr:col>
      <xdr:colOff>552450</xdr:colOff>
      <xdr:row>10</xdr:row>
      <xdr:rowOff>157049</xdr:rowOff>
    </xdr:from>
    <xdr:to>
      <xdr:col>5</xdr:col>
      <xdr:colOff>572860</xdr:colOff>
      <xdr:row>11</xdr:row>
      <xdr:rowOff>95250</xdr:rowOff>
    </xdr:to>
    <xdr:sp macro="" textlink="">
      <xdr:nvSpPr>
        <xdr:cNvPr id="21" name="Textfeld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 txBox="1"/>
      </xdr:nvSpPr>
      <xdr:spPr>
        <a:xfrm>
          <a:off x="3600450" y="1842974"/>
          <a:ext cx="782410" cy="1001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800" b="1">
              <a:solidFill>
                <a:srgbClr val="FF0000"/>
              </a:solidFill>
            </a:rPr>
            <a:t>4)</a:t>
          </a:r>
        </a:p>
      </xdr:txBody>
    </xdr:sp>
    <xdr:clientData/>
  </xdr:twoCellAnchor>
  <xdr:twoCellAnchor>
    <xdr:from>
      <xdr:col>7</xdr:col>
      <xdr:colOff>566248</xdr:colOff>
      <xdr:row>25</xdr:row>
      <xdr:rowOff>65898</xdr:rowOff>
    </xdr:from>
    <xdr:to>
      <xdr:col>8</xdr:col>
      <xdr:colOff>232874</xdr:colOff>
      <xdr:row>27</xdr:row>
      <xdr:rowOff>75423</xdr:rowOff>
    </xdr:to>
    <xdr:sp macro="" textlink="">
      <xdr:nvSpPr>
        <xdr:cNvPr id="22" name="Textfeld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 txBox="1"/>
      </xdr:nvSpPr>
      <xdr:spPr>
        <a:xfrm>
          <a:off x="5873034" y="4264674"/>
          <a:ext cx="424738" cy="33998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800" b="1">
              <a:solidFill>
                <a:srgbClr val="FF0000"/>
              </a:solidFill>
            </a:rPr>
            <a:t>8)</a:t>
          </a:r>
        </a:p>
      </xdr:txBody>
    </xdr:sp>
    <xdr:clientData/>
  </xdr:twoCellAnchor>
  <xdr:twoCellAnchor>
    <xdr:from>
      <xdr:col>6</xdr:col>
      <xdr:colOff>314522</xdr:colOff>
      <xdr:row>4</xdr:row>
      <xdr:rowOff>78504</xdr:rowOff>
    </xdr:from>
    <xdr:to>
      <xdr:col>7</xdr:col>
      <xdr:colOff>57346</xdr:colOff>
      <xdr:row>5</xdr:row>
      <xdr:rowOff>76970</xdr:rowOff>
    </xdr:to>
    <xdr:sp macro="" textlink="">
      <xdr:nvSpPr>
        <xdr:cNvPr id="26" name="Ellipse 25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SpPr/>
      </xdr:nvSpPr>
      <xdr:spPr>
        <a:xfrm>
          <a:off x="5025067" y="809716"/>
          <a:ext cx="527915" cy="167799"/>
        </a:xfrm>
        <a:prstGeom prst="ellipse">
          <a:avLst/>
        </a:prstGeom>
        <a:noFill/>
        <a:ln w="158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6</xdr:col>
      <xdr:colOff>776146</xdr:colOff>
      <xdr:row>3</xdr:row>
      <xdr:rowOff>31862</xdr:rowOff>
    </xdr:from>
    <xdr:to>
      <xdr:col>7</xdr:col>
      <xdr:colOff>446658</xdr:colOff>
      <xdr:row>5</xdr:row>
      <xdr:rowOff>41386</xdr:rowOff>
    </xdr:to>
    <xdr:sp macro="" textlink="">
      <xdr:nvSpPr>
        <xdr:cNvPr id="27" name="Textfeld 26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 txBox="1"/>
      </xdr:nvSpPr>
      <xdr:spPr>
        <a:xfrm>
          <a:off x="5486691" y="593741"/>
          <a:ext cx="455603" cy="3481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800" b="1">
              <a:solidFill>
                <a:srgbClr val="FF0000"/>
              </a:solidFill>
            </a:rPr>
            <a:t>9)</a:t>
          </a:r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G26"/>
  <sheetViews>
    <sheetView workbookViewId="0">
      <selection activeCell="A26" sqref="A26"/>
    </sheetView>
  </sheetViews>
  <sheetFormatPr baseColWidth="10" defaultColWidth="10.85546875" defaultRowHeight="12.75" x14ac:dyDescent="0.2"/>
  <cols>
    <col min="1" max="1" width="8.140625" style="6" customWidth="1"/>
    <col min="2" max="2" width="4.5703125" style="2" customWidth="1"/>
    <col min="3" max="3" width="117.85546875" style="3" customWidth="1"/>
    <col min="4" max="5" width="10.85546875" style="3"/>
    <col min="6" max="6" width="18.5703125" style="3" bestFit="1" customWidth="1"/>
    <col min="7" max="7" width="50.140625" style="3" customWidth="1"/>
    <col min="8" max="16384" width="10.85546875" style="3"/>
  </cols>
  <sheetData>
    <row r="1" spans="1:7" ht="18" x14ac:dyDescent="0.2">
      <c r="A1" s="1" t="s">
        <v>0</v>
      </c>
    </row>
    <row r="3" spans="1:7" s="6" customFormat="1" x14ac:dyDescent="0.2">
      <c r="A3" s="4" t="s">
        <v>1</v>
      </c>
      <c r="B3" s="5" t="s">
        <v>2</v>
      </c>
      <c r="C3" s="4" t="s">
        <v>3</v>
      </c>
      <c r="E3" s="3"/>
      <c r="F3" s="3"/>
      <c r="G3" s="3"/>
    </row>
    <row r="4" spans="1:7" ht="25.5" x14ac:dyDescent="0.2">
      <c r="A4" s="161">
        <v>43739</v>
      </c>
      <c r="B4" s="7">
        <v>1</v>
      </c>
      <c r="C4" s="8" t="s">
        <v>248</v>
      </c>
    </row>
    <row r="5" spans="1:7" x14ac:dyDescent="0.2">
      <c r="A5" s="162"/>
      <c r="B5" s="158"/>
      <c r="C5" s="159"/>
    </row>
    <row r="6" spans="1:7" x14ac:dyDescent="0.2">
      <c r="A6" s="163">
        <v>43800</v>
      </c>
      <c r="B6" s="7">
        <v>1</v>
      </c>
      <c r="C6" s="9" t="s">
        <v>239</v>
      </c>
    </row>
    <row r="7" spans="1:7" x14ac:dyDescent="0.2">
      <c r="A7" s="164"/>
      <c r="B7" s="7">
        <v>2</v>
      </c>
      <c r="C7" s="9" t="s">
        <v>4</v>
      </c>
    </row>
    <row r="8" spans="1:7" x14ac:dyDescent="0.2">
      <c r="A8" s="165"/>
      <c r="B8" s="7">
        <v>3</v>
      </c>
      <c r="C8" s="9" t="s">
        <v>240</v>
      </c>
    </row>
    <row r="9" spans="1:7" ht="25.5" x14ac:dyDescent="0.2">
      <c r="A9" s="165"/>
      <c r="B9" s="7">
        <v>4</v>
      </c>
      <c r="C9" s="8" t="s">
        <v>241</v>
      </c>
    </row>
    <row r="10" spans="1:7" ht="39" customHeight="1" x14ac:dyDescent="0.2">
      <c r="A10" s="165"/>
      <c r="B10" s="7">
        <v>5</v>
      </c>
      <c r="C10" s="8" t="s">
        <v>5</v>
      </c>
    </row>
    <row r="11" spans="1:7" ht="25.5" x14ac:dyDescent="0.2">
      <c r="A11" s="165"/>
      <c r="B11" s="7">
        <v>6</v>
      </c>
      <c r="C11" s="8" t="s">
        <v>6</v>
      </c>
    </row>
    <row r="12" spans="1:7" ht="25.5" x14ac:dyDescent="0.2">
      <c r="A12" s="165"/>
      <c r="B12" s="7">
        <v>7</v>
      </c>
      <c r="C12" s="8" t="s">
        <v>7</v>
      </c>
    </row>
    <row r="13" spans="1:7" x14ac:dyDescent="0.2">
      <c r="A13" s="165"/>
      <c r="B13" s="7">
        <v>8</v>
      </c>
      <c r="C13" s="9" t="s">
        <v>8</v>
      </c>
    </row>
    <row r="14" spans="1:7" ht="25.5" x14ac:dyDescent="0.2">
      <c r="A14" s="165"/>
      <c r="B14" s="7">
        <v>9</v>
      </c>
      <c r="C14" s="8" t="s">
        <v>242</v>
      </c>
    </row>
    <row r="15" spans="1:7" x14ac:dyDescent="0.2">
      <c r="A15" s="165"/>
      <c r="B15" s="7">
        <v>10</v>
      </c>
      <c r="C15" s="9" t="s">
        <v>246</v>
      </c>
    </row>
    <row r="16" spans="1:7" x14ac:dyDescent="0.2">
      <c r="A16" s="166"/>
      <c r="B16" s="7">
        <v>11</v>
      </c>
      <c r="C16" s="8" t="s">
        <v>238</v>
      </c>
    </row>
    <row r="17" spans="1:3" x14ac:dyDescent="0.2">
      <c r="A17" s="167"/>
      <c r="B17" s="158"/>
      <c r="C17" s="160"/>
    </row>
    <row r="18" spans="1:3" ht="25.5" x14ac:dyDescent="0.2">
      <c r="A18" s="163">
        <v>44166</v>
      </c>
      <c r="B18" s="7">
        <v>1</v>
      </c>
      <c r="C18" s="8" t="s">
        <v>251</v>
      </c>
    </row>
    <row r="19" spans="1:3" x14ac:dyDescent="0.2">
      <c r="B19" s="7">
        <v>2</v>
      </c>
      <c r="C19" s="9" t="s">
        <v>260</v>
      </c>
    </row>
    <row r="20" spans="1:3" ht="38.25" x14ac:dyDescent="0.2">
      <c r="B20" s="7">
        <v>3</v>
      </c>
      <c r="C20" s="200" t="s">
        <v>252</v>
      </c>
    </row>
    <row r="21" spans="1:3" ht="51" x14ac:dyDescent="0.2">
      <c r="B21" s="7">
        <v>4</v>
      </c>
      <c r="C21" s="200" t="s">
        <v>261</v>
      </c>
    </row>
    <row r="22" spans="1:3" x14ac:dyDescent="0.2">
      <c r="A22" s="167"/>
      <c r="B22" s="158"/>
      <c r="C22" s="160"/>
    </row>
    <row r="23" spans="1:3" x14ac:dyDescent="0.2">
      <c r="A23" s="161">
        <v>44501</v>
      </c>
      <c r="B23" s="7">
        <v>1</v>
      </c>
      <c r="C23" s="8" t="s">
        <v>262</v>
      </c>
    </row>
    <row r="24" spans="1:3" x14ac:dyDescent="0.2">
      <c r="A24" s="162"/>
      <c r="B24" s="158"/>
      <c r="C24" s="159"/>
    </row>
    <row r="25" spans="1:3" x14ac:dyDescent="0.2">
      <c r="A25" s="161">
        <v>44866</v>
      </c>
      <c r="B25" s="7">
        <v>1</v>
      </c>
      <c r="C25" s="8" t="s">
        <v>262</v>
      </c>
    </row>
    <row r="26" spans="1:3" x14ac:dyDescent="0.2">
      <c r="A26" s="162"/>
      <c r="B26" s="158"/>
      <c r="C26" s="159"/>
    </row>
  </sheetData>
  <sheetProtection algorithmName="SHA-512" hashValue="TjfwYpp2RYTlW2rgmO2rjuUrbE5/b7juxBWcElZqChNtyqj1Fhj5tbuN7gnJfmKWIJIweRxMlOg3zIge+v1epQ==" saltValue="aFMBlHtOkOsBFsRvA9NWzg==" spinCount="100000" sheet="1" selectLockedCells="1" selectUnlockedCells="1"/>
  <pageMargins left="0.70866141732283472" right="0.70866141732283472" top="0.39370078740157483" bottom="0.39370078740157483" header="0.31496062992125984" footer="0.31496062992125984"/>
  <pageSetup paperSize="9" orientation="landscape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BX52"/>
  <sheetViews>
    <sheetView zoomScaleNormal="100" workbookViewId="0">
      <pane ySplit="9" topLeftCell="A10" activePane="bottomLeft" state="frozen"/>
      <selection activeCell="S5" sqref="S5"/>
      <selection pane="bottomLeft" activeCell="B27" sqref="B27"/>
    </sheetView>
  </sheetViews>
  <sheetFormatPr baseColWidth="10" defaultColWidth="11.42578125" defaultRowHeight="12.75" x14ac:dyDescent="0.2"/>
  <cols>
    <col min="1" max="1" width="8.7109375" style="14" customWidth="1"/>
    <col min="2" max="2" width="12.28515625" style="14" customWidth="1"/>
    <col min="3" max="4" width="8.5703125" style="14" customWidth="1"/>
    <col min="5" max="5" width="2.7109375" style="14" customWidth="1"/>
    <col min="6" max="7" width="8.5703125" style="14" customWidth="1"/>
    <col min="8" max="8" width="2.7109375" style="14" customWidth="1"/>
    <col min="9" max="9" width="8.5703125" style="14" customWidth="1"/>
    <col min="10" max="10" width="8.5703125" style="15" customWidth="1"/>
    <col min="11" max="11" width="2.7109375" style="15" customWidth="1"/>
    <col min="12" max="13" width="8.5703125" style="14" customWidth="1"/>
    <col min="14" max="14" width="2.7109375" style="14" hidden="1" customWidth="1"/>
    <col min="15" max="16" width="8.5703125" style="14" hidden="1" customWidth="1"/>
    <col min="17" max="18" width="11.42578125" style="14" customWidth="1"/>
    <col min="19" max="20" width="11.42578125" style="17" customWidth="1"/>
    <col min="21" max="22" width="11.42578125" style="14" customWidth="1"/>
    <col min="23" max="23" width="5.85546875" style="14" hidden="1" customWidth="1"/>
    <col min="24" max="29" width="11.42578125" style="14" hidden="1" customWidth="1"/>
    <col min="30" max="30" width="12.42578125" style="14" hidden="1" customWidth="1"/>
    <col min="31" max="34" width="11.42578125" style="14" hidden="1" customWidth="1"/>
    <col min="35" max="35" width="8.28515625" style="14" hidden="1" customWidth="1"/>
    <col min="36" max="36" width="13.28515625" style="14" hidden="1" customWidth="1"/>
    <col min="37" max="37" width="12.42578125" style="14" hidden="1" customWidth="1"/>
    <col min="38" max="69" width="11.42578125" style="14" hidden="1" customWidth="1"/>
    <col min="70" max="71" width="12.5703125" style="14" hidden="1" customWidth="1"/>
    <col min="72" max="72" width="12.5703125" style="14" customWidth="1"/>
    <col min="73" max="73" width="11.42578125" style="14" customWidth="1"/>
    <col min="74" max="16384" width="11.42578125" style="14"/>
  </cols>
  <sheetData>
    <row r="1" spans="1:72" ht="20.100000000000001" customHeight="1" x14ac:dyDescent="0.2">
      <c r="A1" s="12" t="s">
        <v>62</v>
      </c>
      <c r="B1" s="13"/>
      <c r="C1" s="13"/>
      <c r="D1" s="214" t="str">
        <f>'01'!D1:G1</f>
        <v>Lind, Ludwig Paul</v>
      </c>
      <c r="E1" s="215"/>
      <c r="F1" s="215"/>
      <c r="G1" s="216"/>
      <c r="J1" s="14"/>
      <c r="L1" s="15"/>
      <c r="Q1" s="16"/>
      <c r="U1" s="141" t="s">
        <v>61</v>
      </c>
      <c r="V1" s="142">
        <f>'01'!V1</f>
        <v>44866</v>
      </c>
    </row>
    <row r="2" spans="1:72" ht="20.100000000000001" customHeight="1" x14ac:dyDescent="0.2">
      <c r="A2" s="12" t="s">
        <v>63</v>
      </c>
      <c r="B2" s="18"/>
      <c r="C2" s="18"/>
      <c r="D2" s="217">
        <f>DATE(YEAR('01'!D2:E2),MONTH('01'!D2:E2)+7,1)</f>
        <v>45139</v>
      </c>
      <c r="E2" s="218"/>
      <c r="F2" s="15"/>
      <c r="G2" s="15"/>
      <c r="H2" s="15"/>
      <c r="I2" s="15"/>
      <c r="M2" s="19"/>
      <c r="P2" s="20"/>
      <c r="AK2" s="21"/>
    </row>
    <row r="3" spans="1:72" ht="20.100000000000001" customHeight="1" x14ac:dyDescent="0.2">
      <c r="A3" s="22" t="s">
        <v>64</v>
      </c>
      <c r="B3" s="23"/>
      <c r="C3" s="23"/>
      <c r="D3" s="219">
        <f>'07'!D3:E3</f>
        <v>20</v>
      </c>
      <c r="E3" s="220"/>
      <c r="F3" s="24"/>
      <c r="G3" s="15"/>
      <c r="H3" s="15"/>
      <c r="I3" s="15"/>
      <c r="P3" s="20"/>
      <c r="AK3" s="21"/>
    </row>
    <row r="4" spans="1:72" ht="20.100000000000001" customHeight="1" x14ac:dyDescent="0.2">
      <c r="A4" s="22" t="s">
        <v>65</v>
      </c>
      <c r="B4" s="23"/>
      <c r="C4" s="23"/>
      <c r="D4" s="221">
        <f>'07'!D4:E4</f>
        <v>5</v>
      </c>
      <c r="E4" s="222"/>
      <c r="F4" s="24"/>
      <c r="G4" s="25"/>
      <c r="H4" s="15"/>
      <c r="I4" s="15"/>
      <c r="P4" s="20"/>
      <c r="AK4" s="21"/>
    </row>
    <row r="5" spans="1:72" ht="20.100000000000001" customHeight="1" x14ac:dyDescent="0.2">
      <c r="A5" s="22" t="s">
        <v>66</v>
      </c>
      <c r="B5" s="23"/>
      <c r="C5" s="23"/>
      <c r="D5" s="223">
        <f>D3/D4</f>
        <v>4</v>
      </c>
      <c r="E5" s="224"/>
      <c r="F5" s="24" t="s">
        <v>67</v>
      </c>
      <c r="G5" s="25"/>
      <c r="H5" s="15"/>
      <c r="I5" s="15"/>
      <c r="P5" s="20"/>
      <c r="Q5" s="199" t="s">
        <v>250</v>
      </c>
      <c r="R5" s="32"/>
      <c r="S5" s="201"/>
      <c r="AK5" s="21"/>
      <c r="AL5" s="26"/>
      <c r="AM5" s="27"/>
      <c r="AN5" s="27"/>
      <c r="AO5" s="27"/>
      <c r="AP5" s="27"/>
      <c r="AQ5" s="27"/>
      <c r="AR5" s="27"/>
      <c r="AS5" s="27" t="s">
        <v>68</v>
      </c>
      <c r="AT5" s="27"/>
      <c r="AU5" s="27"/>
      <c r="AV5" s="27"/>
      <c r="AW5" s="27"/>
      <c r="AX5" s="27"/>
      <c r="AY5" s="27"/>
      <c r="AZ5" s="27"/>
      <c r="BA5" s="28"/>
      <c r="BB5" s="27"/>
      <c r="BC5" s="29"/>
      <c r="BD5" s="30"/>
      <c r="BE5" s="30"/>
      <c r="BF5" s="30"/>
      <c r="BG5" s="30"/>
      <c r="BH5" s="30"/>
      <c r="BI5" s="30"/>
      <c r="BJ5" s="30" t="s">
        <v>69</v>
      </c>
      <c r="BK5" s="30"/>
      <c r="BL5" s="30"/>
      <c r="BM5" s="30"/>
      <c r="BN5" s="30"/>
      <c r="BO5" s="30"/>
      <c r="BP5" s="30"/>
      <c r="BQ5" s="30"/>
      <c r="BR5" s="31"/>
      <c r="BS5" s="31"/>
    </row>
    <row r="6" spans="1:72" ht="13.5" thickBot="1" x14ac:dyDescent="0.25">
      <c r="A6" s="15"/>
      <c r="B6" s="15"/>
      <c r="C6" s="15"/>
      <c r="D6" s="15"/>
      <c r="E6" s="15"/>
      <c r="F6" s="15"/>
      <c r="G6" s="15"/>
      <c r="H6" s="15"/>
      <c r="I6" s="15"/>
      <c r="L6" s="15"/>
      <c r="M6" s="15"/>
      <c r="N6" s="15"/>
      <c r="O6" s="15"/>
      <c r="P6" s="19"/>
      <c r="Q6" s="22" t="s">
        <v>70</v>
      </c>
      <c r="R6" s="32"/>
      <c r="S6" s="157">
        <f>IF(S5="Ja",0,'07'!S47)</f>
        <v>-313.25</v>
      </c>
      <c r="T6" s="143" t="str">
        <f>CONCATENATE("( ",INT(ABS(S6)),"h ",ROUND(MOD(ABS(S6),1)*60,2),"min )")</f>
        <v>( 313h 15min )</v>
      </c>
      <c r="U6" s="144"/>
      <c r="V6" s="144"/>
      <c r="W6" s="15"/>
      <c r="X6" s="15"/>
      <c r="Y6" s="34"/>
      <c r="Z6" s="34"/>
      <c r="AB6" s="34"/>
      <c r="AC6" s="34"/>
      <c r="AD6" s="34"/>
      <c r="AE6" s="34" t="s">
        <v>71</v>
      </c>
      <c r="AF6" s="34" t="s">
        <v>72</v>
      </c>
      <c r="AG6" s="34" t="s">
        <v>73</v>
      </c>
      <c r="AH6" s="34" t="s">
        <v>74</v>
      </c>
      <c r="AI6" s="34"/>
      <c r="AJ6" s="34"/>
    </row>
    <row r="7" spans="1:72" s="44" customFormat="1" ht="51.75" hidden="1" thickBot="1" x14ac:dyDescent="0.25">
      <c r="A7" s="35" t="s">
        <v>75</v>
      </c>
      <c r="B7" s="36" t="s">
        <v>76</v>
      </c>
      <c r="C7" s="35" t="s">
        <v>77</v>
      </c>
      <c r="D7" s="35" t="s">
        <v>78</v>
      </c>
      <c r="E7" s="35"/>
      <c r="F7" s="35" t="s">
        <v>79</v>
      </c>
      <c r="G7" s="35" t="s">
        <v>80</v>
      </c>
      <c r="H7" s="35"/>
      <c r="I7" s="35" t="s">
        <v>81</v>
      </c>
      <c r="J7" s="35" t="s">
        <v>82</v>
      </c>
      <c r="K7" s="35"/>
      <c r="L7" s="35" t="s">
        <v>83</v>
      </c>
      <c r="M7" s="35" t="s">
        <v>84</v>
      </c>
      <c r="N7" s="35"/>
      <c r="O7" s="35" t="s">
        <v>85</v>
      </c>
      <c r="P7" s="35" t="s">
        <v>86</v>
      </c>
      <c r="Q7" s="36" t="s">
        <v>87</v>
      </c>
      <c r="R7" s="37" t="s">
        <v>88</v>
      </c>
      <c r="S7" s="38" t="s">
        <v>89</v>
      </c>
      <c r="T7" s="145"/>
      <c r="U7" s="146" t="s">
        <v>90</v>
      </c>
      <c r="V7" s="147" t="s">
        <v>91</v>
      </c>
      <c r="W7" s="36"/>
      <c r="X7" s="36" t="s">
        <v>91</v>
      </c>
      <c r="Y7" s="39" t="s">
        <v>92</v>
      </c>
      <c r="Z7" s="40" t="s">
        <v>93</v>
      </c>
      <c r="AA7" s="41" t="s">
        <v>94</v>
      </c>
      <c r="AB7" s="40"/>
      <c r="AC7" s="40"/>
      <c r="AD7" s="40"/>
      <c r="AE7" s="40"/>
      <c r="AF7" s="40"/>
      <c r="AG7" s="40"/>
      <c r="AH7" s="40"/>
      <c r="AI7" s="40" t="s">
        <v>95</v>
      </c>
      <c r="AJ7" s="40" t="s">
        <v>96</v>
      </c>
      <c r="AK7" s="42" t="s">
        <v>97</v>
      </c>
      <c r="AL7" s="206" t="s">
        <v>98</v>
      </c>
      <c r="AM7" s="207"/>
      <c r="AN7" s="207"/>
      <c r="AO7" s="207"/>
      <c r="AP7" s="207"/>
      <c r="AQ7" s="207"/>
      <c r="AR7" s="207"/>
      <c r="AS7" s="207"/>
      <c r="AT7" s="207"/>
      <c r="AU7" s="207"/>
      <c r="AV7" s="207"/>
      <c r="AW7" s="207"/>
      <c r="AX7" s="207"/>
      <c r="AY7" s="207"/>
      <c r="AZ7" s="208"/>
      <c r="BA7" s="43"/>
      <c r="BB7" s="43"/>
      <c r="BC7" s="206" t="s">
        <v>99</v>
      </c>
      <c r="BD7" s="207"/>
      <c r="BE7" s="207"/>
      <c r="BF7" s="207"/>
      <c r="BG7" s="207"/>
      <c r="BH7" s="207"/>
      <c r="BI7" s="207"/>
      <c r="BJ7" s="207"/>
      <c r="BK7" s="207"/>
      <c r="BL7" s="207"/>
      <c r="BM7" s="207"/>
      <c r="BN7" s="207"/>
      <c r="BO7" s="207"/>
      <c r="BP7" s="207"/>
      <c r="BQ7" s="208"/>
      <c r="BR7" s="43"/>
      <c r="BS7" s="43"/>
      <c r="BT7" s="14"/>
    </row>
    <row r="8" spans="1:72" s="44" customFormat="1" ht="13.5" hidden="1" thickBot="1" x14ac:dyDescent="0.25">
      <c r="A8" s="35" t="s">
        <v>100</v>
      </c>
      <c r="B8" s="36" t="s">
        <v>101</v>
      </c>
      <c r="C8" s="35" t="s">
        <v>102</v>
      </c>
      <c r="D8" s="35" t="s">
        <v>103</v>
      </c>
      <c r="E8" s="35"/>
      <c r="F8" s="35" t="s">
        <v>104</v>
      </c>
      <c r="G8" s="35" t="s">
        <v>105</v>
      </c>
      <c r="H8" s="35"/>
      <c r="I8" s="35" t="s">
        <v>106</v>
      </c>
      <c r="J8" s="35" t="s">
        <v>107</v>
      </c>
      <c r="K8" s="35"/>
      <c r="L8" s="35" t="s">
        <v>108</v>
      </c>
      <c r="M8" s="35" t="s">
        <v>109</v>
      </c>
      <c r="N8" s="35"/>
      <c r="O8" s="35" t="s">
        <v>110</v>
      </c>
      <c r="P8" s="35" t="s">
        <v>111</v>
      </c>
      <c r="Q8" s="36" t="s">
        <v>112</v>
      </c>
      <c r="R8" s="37" t="s">
        <v>113</v>
      </c>
      <c r="S8" s="35" t="s">
        <v>114</v>
      </c>
      <c r="T8" s="146"/>
      <c r="U8" s="146" t="s">
        <v>115</v>
      </c>
      <c r="V8" s="146" t="s">
        <v>116</v>
      </c>
      <c r="W8" s="35"/>
      <c r="X8" s="35" t="s">
        <v>116</v>
      </c>
      <c r="Y8" s="39" t="s">
        <v>117</v>
      </c>
      <c r="Z8" s="40" t="s">
        <v>118</v>
      </c>
      <c r="AA8" s="44" t="s">
        <v>119</v>
      </c>
      <c r="AB8" s="40"/>
      <c r="AC8" s="40"/>
      <c r="AD8" s="40"/>
      <c r="AE8" s="40"/>
      <c r="AF8" s="40"/>
      <c r="AG8" s="40"/>
      <c r="AH8" s="40"/>
      <c r="AI8" s="40" t="s">
        <v>120</v>
      </c>
      <c r="AJ8" s="40" t="s">
        <v>121</v>
      </c>
      <c r="AK8" s="44" t="s">
        <v>122</v>
      </c>
      <c r="AL8" s="45" t="s">
        <v>123</v>
      </c>
      <c r="AM8" s="46" t="s">
        <v>124</v>
      </c>
      <c r="AN8" s="46"/>
      <c r="AO8" s="46" t="s">
        <v>125</v>
      </c>
      <c r="AP8" s="46" t="s">
        <v>126</v>
      </c>
      <c r="AQ8" s="46"/>
      <c r="AR8" s="46" t="s">
        <v>127</v>
      </c>
      <c r="AS8" s="46" t="s">
        <v>128</v>
      </c>
      <c r="AT8" s="46"/>
      <c r="AU8" s="46" t="s">
        <v>129</v>
      </c>
      <c r="AV8" s="46" t="s">
        <v>130</v>
      </c>
      <c r="AW8" s="46"/>
      <c r="AX8" s="46" t="s">
        <v>131</v>
      </c>
      <c r="AY8" s="46"/>
      <c r="AZ8" s="47" t="s">
        <v>132</v>
      </c>
      <c r="BA8" s="46"/>
      <c r="BB8" s="46"/>
      <c r="BC8" s="48" t="s">
        <v>133</v>
      </c>
      <c r="BD8" s="49" t="s">
        <v>134</v>
      </c>
      <c r="BE8" s="49"/>
      <c r="BF8" s="49" t="s">
        <v>134</v>
      </c>
      <c r="BG8" s="49" t="s">
        <v>135</v>
      </c>
      <c r="BH8" s="49"/>
      <c r="BI8" s="49" t="s">
        <v>136</v>
      </c>
      <c r="BJ8" s="49" t="s">
        <v>137</v>
      </c>
      <c r="BK8" s="49"/>
      <c r="BL8" s="49" t="s">
        <v>138</v>
      </c>
      <c r="BM8" s="49" t="s">
        <v>139</v>
      </c>
      <c r="BN8" s="49"/>
      <c r="BO8" s="49" t="s">
        <v>140</v>
      </c>
      <c r="BP8" s="49"/>
      <c r="BQ8" s="50" t="s">
        <v>141</v>
      </c>
      <c r="BR8" s="46"/>
      <c r="BS8" s="46"/>
      <c r="BT8" s="14"/>
    </row>
    <row r="9" spans="1:72" ht="15.95" customHeight="1" x14ac:dyDescent="0.2">
      <c r="A9" s="51" t="s">
        <v>142</v>
      </c>
      <c r="B9" s="52" t="s">
        <v>143</v>
      </c>
      <c r="C9" s="53" t="s">
        <v>144</v>
      </c>
      <c r="D9" s="53" t="s">
        <v>145</v>
      </c>
      <c r="E9" s="209" t="s">
        <v>146</v>
      </c>
      <c r="F9" s="53" t="s">
        <v>147</v>
      </c>
      <c r="G9" s="53" t="s">
        <v>148</v>
      </c>
      <c r="H9" s="209" t="s">
        <v>146</v>
      </c>
      <c r="I9" s="53" t="s">
        <v>149</v>
      </c>
      <c r="J9" s="53" t="s">
        <v>150</v>
      </c>
      <c r="K9" s="209" t="s">
        <v>146</v>
      </c>
      <c r="L9" s="53" t="s">
        <v>151</v>
      </c>
      <c r="M9" s="53" t="s">
        <v>152</v>
      </c>
      <c r="N9" s="209" t="s">
        <v>146</v>
      </c>
      <c r="O9" s="53" t="s">
        <v>153</v>
      </c>
      <c r="P9" s="53" t="s">
        <v>154</v>
      </c>
      <c r="Q9" s="53" t="s">
        <v>155</v>
      </c>
      <c r="R9" s="54" t="s">
        <v>156</v>
      </c>
      <c r="S9" s="54" t="s">
        <v>157</v>
      </c>
      <c r="T9" s="53" t="s">
        <v>158</v>
      </c>
      <c r="U9" s="148" t="s">
        <v>159</v>
      </c>
      <c r="V9" s="149" t="s">
        <v>160</v>
      </c>
      <c r="W9" s="56" t="s">
        <v>161</v>
      </c>
      <c r="X9" s="55" t="s">
        <v>160</v>
      </c>
      <c r="Y9" s="57" t="s">
        <v>162</v>
      </c>
      <c r="Z9" s="57" t="s">
        <v>163</v>
      </c>
      <c r="AA9" s="58" t="s">
        <v>164</v>
      </c>
      <c r="AB9" s="59" t="s">
        <v>165</v>
      </c>
      <c r="AC9" s="60" t="s">
        <v>166</v>
      </c>
      <c r="AD9" s="56" t="s">
        <v>167</v>
      </c>
      <c r="AE9" s="56" t="s">
        <v>168</v>
      </c>
      <c r="AF9" s="56" t="s">
        <v>169</v>
      </c>
      <c r="AG9" s="56" t="s">
        <v>170</v>
      </c>
      <c r="AH9" s="56" t="s">
        <v>171</v>
      </c>
      <c r="AI9" s="55" t="s">
        <v>172</v>
      </c>
      <c r="AJ9" s="55" t="s">
        <v>173</v>
      </c>
      <c r="AK9" s="61" t="s">
        <v>174</v>
      </c>
      <c r="AL9" s="62" t="s">
        <v>175</v>
      </c>
      <c r="AM9" s="55" t="s">
        <v>176</v>
      </c>
      <c r="AN9" s="63" t="s">
        <v>177</v>
      </c>
      <c r="AO9" s="55" t="s">
        <v>178</v>
      </c>
      <c r="AP9" s="55" t="s">
        <v>179</v>
      </c>
      <c r="AQ9" s="63" t="s">
        <v>180</v>
      </c>
      <c r="AR9" s="55" t="s">
        <v>181</v>
      </c>
      <c r="AS9" s="55" t="s">
        <v>182</v>
      </c>
      <c r="AT9" s="63" t="s">
        <v>183</v>
      </c>
      <c r="AU9" s="55" t="s">
        <v>184</v>
      </c>
      <c r="AV9" s="64" t="s">
        <v>185</v>
      </c>
      <c r="AW9" s="63" t="s">
        <v>186</v>
      </c>
      <c r="AX9" s="64" t="s">
        <v>187</v>
      </c>
      <c r="AY9" s="56" t="s">
        <v>188</v>
      </c>
      <c r="AZ9" s="65" t="s">
        <v>189</v>
      </c>
      <c r="BA9" s="66" t="s">
        <v>190</v>
      </c>
      <c r="BB9" s="67" t="s">
        <v>191</v>
      </c>
      <c r="BC9" s="62" t="s">
        <v>175</v>
      </c>
      <c r="BD9" s="55" t="s">
        <v>176</v>
      </c>
      <c r="BE9" s="63" t="s">
        <v>177</v>
      </c>
      <c r="BF9" s="55" t="s">
        <v>178</v>
      </c>
      <c r="BG9" s="68" t="s">
        <v>192</v>
      </c>
      <c r="BH9" s="63" t="s">
        <v>180</v>
      </c>
      <c r="BI9" s="55" t="s">
        <v>181</v>
      </c>
      <c r="BJ9" s="55" t="s">
        <v>182</v>
      </c>
      <c r="BK9" s="63" t="s">
        <v>183</v>
      </c>
      <c r="BL9" s="55" t="s">
        <v>184</v>
      </c>
      <c r="BM9" s="64" t="s">
        <v>185</v>
      </c>
      <c r="BN9" s="63" t="s">
        <v>186</v>
      </c>
      <c r="BO9" s="64" t="s">
        <v>187</v>
      </c>
      <c r="BP9" s="56" t="s">
        <v>188</v>
      </c>
      <c r="BQ9" s="65" t="s">
        <v>189</v>
      </c>
      <c r="BR9" s="66" t="s">
        <v>193</v>
      </c>
      <c r="BS9" s="66" t="s">
        <v>194</v>
      </c>
    </row>
    <row r="10" spans="1:72" ht="12.75" customHeight="1" x14ac:dyDescent="0.2">
      <c r="A10" s="69">
        <f>D2</f>
        <v>45139</v>
      </c>
      <c r="B10" s="70" t="str">
        <f>IF(ISERROR(VLOOKUP(A10,Feiertage!$A$3:$E$24,2,FALSE))=FALSE,"Feiertag","")</f>
        <v/>
      </c>
      <c r="C10" s="71"/>
      <c r="D10" s="71"/>
      <c r="E10" s="210"/>
      <c r="F10" s="71"/>
      <c r="G10" s="71"/>
      <c r="H10" s="210"/>
      <c r="I10" s="71"/>
      <c r="J10" s="71"/>
      <c r="K10" s="212"/>
      <c r="L10" s="71"/>
      <c r="M10" s="71"/>
      <c r="N10" s="210"/>
      <c r="O10" s="71"/>
      <c r="P10" s="71"/>
      <c r="Q10" s="72">
        <f t="shared" ref="Q10:Q40" si="0">AB10-T10</f>
        <v>0</v>
      </c>
      <c r="R10" s="73">
        <f t="shared" ref="R10:R40" si="1">IF(OR(AA10="freier Tag",AA10="Tausch-Tag",AA10="sa",AA10="so"),0,Q10-$D$5)</f>
        <v>-4</v>
      </c>
      <c r="S10" s="74">
        <f>IF(OR(R10="",S6=""),"",R10+S6)</f>
        <v>-317.25</v>
      </c>
      <c r="T10" s="74">
        <f>AD10</f>
        <v>0</v>
      </c>
      <c r="U10" s="75"/>
      <c r="V10" s="76" t="str">
        <f t="shared" ref="V10:V40" si="2">IF(BQ10&lt;&gt;"",BQ10&amp;"/","")&amp;IF(AZ10&lt;&gt;"",AZ10&amp;"/","")&amp;IF(AJ10&lt;&gt;"",AJ10&amp;"/","")&amp;IF(AI10&lt;&gt;"",AI10&amp;"/","")&amp;IF(AE10&lt;&gt;"",AE10&amp;"/","")&amp;IF(AF10&lt;&gt;"",AF10&amp;"/","")&amp;IF(AH10&lt;&gt;"",AH10,"")</f>
        <v/>
      </c>
      <c r="W10" s="76" t="s">
        <v>195</v>
      </c>
      <c r="X10" s="76" t="str">
        <f>IF(BQ10&lt;&gt;"",BQ10&amp;" /","")&amp;IF(AZ10&lt;&gt;""," "&amp;AZ10&amp;" /","")&amp;IF(AJ10&lt;&gt;""," "&amp;AJ10&amp;" /","")&amp;IF(AI10&lt;&gt;""," "&amp;AI10&amp;" /","")&amp;IF(AE10&lt;&gt;""," "&amp;AE10&amp;" /","")&amp;IF(AF10&lt;&gt;""," "&amp;AF10&amp;" /","")&amp;IF(AG10&lt;&gt;"",AG10,"")</f>
        <v/>
      </c>
      <c r="Y10" s="77">
        <f t="shared" ref="Y10:Y40" si="3">24*((D10-C10)+(G10-F10)+(J10-I10)+(M10-L10)+(P10-O10))</f>
        <v>0</v>
      </c>
      <c r="Z10" s="78">
        <f t="shared" ref="Z10:Z40" si="4">IF(OR(AA10="freier Tag",AA10="Sa",AA10="So",AA10="Tausch-Tag"),0,$D$5)</f>
        <v>4</v>
      </c>
      <c r="AA10" s="79" t="str">
        <f>IF(WEEKDAY($A10)=1,"So",IF(WEEKDAY($A10)=7,"Sa",IF(B10="freier Tag",B10,IF(ISERROR(VLOOKUP(A10,Feiertage!$A$3:$E$14,2,FALSE))=FALSE,"Feiertag",IF(B10="","",B10)))))</f>
        <v/>
      </c>
      <c r="AB10" s="78">
        <f>IF(OR((AA10="freier Tag"),(AA10="Gleittag"),(AA10="Sa"),(AA10="So"),(AA10="Tausch-Tag")),0,IF(OR((AA10="Urlaub"),(AA10="Sonderregelg."),(AA10="Arbeitsbefr."),(AA10="Krank"),(AA10="Feiertag")),Z10,Y10))</f>
        <v>0</v>
      </c>
      <c r="AC10" s="80">
        <f>IF(BA10&gt;BR10,BA10,BR10)</f>
        <v>0</v>
      </c>
      <c r="AD10" s="80">
        <f>IF(BB10&gt;BS10,ROUND(BB10,2),ROUND(BS10,2))</f>
        <v>0</v>
      </c>
      <c r="AE10" s="81" t="str">
        <f t="shared" ref="AE10:AE40" si="5">IF(C10="","",IF(D10="","",IF(D10&lt;C10,"Zeit1",IF(F10="","",IF(G10="","",IF(G10&lt;F10,"Zeit2",IF(I10="","",IF(J10="","",IF(J10&lt;I10,"Zeit3",IF(L10="","",IF(M10="","",IF(M10&lt;L10,"Zeit4",IF(O10="","",IF(P10="","",IF(P10&lt;O10,"Zeit5","")))))))))))))))</f>
        <v/>
      </c>
      <c r="AF10" s="81" t="str">
        <f t="shared" ref="AF10:AF40" si="6">IF(D10="","",IF(F10="","",IF(F10&lt;D10,"Zeit1",IF(G10="","",IF(I10="","",IF(I10&lt;G10,"Zeit2",IF(J10="","",IF(L10="","",IF(L10&lt;J10,"Zeit3",IF(M10="","",IF(O10="","",IF(O10&lt;M10,"Zeit4",""))))))))))))</f>
        <v/>
      </c>
      <c r="AG10" s="81" t="str">
        <f t="shared" ref="AG10:AG40" si="7">IF(OR(ISBLANK(C10)&lt;&gt;ISBLANK(D10),ISBLANK(F10)&lt;&gt;ISBLANK(G10),ISBLANK(I10)&lt;&gt;ISBLANK(J10),ISBLANK(L10)&lt;&gt;ISBLANK(M10),ISBLANK(O10)&lt;&gt;ISBLANK(P10))=TRUE,"Eingabe","")</f>
        <v/>
      </c>
      <c r="AH10" s="81" t="str">
        <f t="shared" ref="AH10:AH40" si="8">IF((ISBLANK(C10)&lt;&gt;ISBLANK(D10))=TRUE,"Leer1",IF((ISBLANK(F10)&lt;&gt;ISBLANK(G10))=TRUE,"Leer2",IF((ISBLANK(I10)&lt;&gt;ISBLANK(J10))=TRUE,"Leer3",IF((ISBLANK(L10)&lt;&gt;ISBLANK(M10))=TRUE,"Leer4",IF((ISBLANK(O10)&lt;&gt;ISBLANK(P10))=TRUE,"Leer5","")))))</f>
        <v/>
      </c>
      <c r="AI10" s="82" t="str">
        <f t="shared" ref="AI10:AI40" si="9">IF(Q10&gt;10,"&gt;10h","")</f>
        <v/>
      </c>
      <c r="AJ10" s="83" t="str">
        <f t="shared" ref="AJ10:AJ40" si="10">IF(AK10&lt;12,"&lt;12h","")</f>
        <v/>
      </c>
      <c r="AK10" s="84" t="str">
        <f>IF(AND(ISNUMBER('07'!P40),ISNUMBER(C10)),(C10-'07'!P40+1)*24,IF(AND(ISNUMBER('07'!M40),ISNUMBER(C10)),(C10-'07'!M40+1)*24,IF(AND(ISNUMBER('07'!J40),ISNUMBER(C10)),(C10-'07'!J40+1)*24,IF(AND(ISNUMBER('07'!G40),ISNUMBER(C10)),(C10-'07'!G40+1)*24,IF(AND(ISNUMBER('07'!D40),ISNUMBER(C10)),(C10-'07'!D40+1)*24,"0")))))</f>
        <v>0</v>
      </c>
      <c r="AL10" s="85">
        <f t="shared" ref="AL10:AL40" si="11">(D10-C10)*24</f>
        <v>0</v>
      </c>
      <c r="AM10" s="86">
        <f t="shared" ref="AM10:AM40" si="12">IF(F10&lt;&gt;"",(F10-D10)*24,0)</f>
        <v>0</v>
      </c>
      <c r="AN10" s="83">
        <f t="shared" ref="AN10:AN22" si="13">IF(AL10&lt;=9,,IF(AL10&lt;=9.75,AL10-9,IF(AL10&gt;9.75,0.75)))</f>
        <v>0</v>
      </c>
      <c r="AO10" s="86">
        <f t="shared" ref="AO10:AO40" si="14">(D10-C10)*24+(G10-F10)*24</f>
        <v>0</v>
      </c>
      <c r="AP10" s="86">
        <f t="shared" ref="AP10:AP40" si="15">IF(I10&lt;&gt;"",(I10-G10)*24+AM10,AM10)</f>
        <v>0</v>
      </c>
      <c r="AQ10" s="83">
        <f t="shared" ref="AQ10:AQ22" si="16">IF(AO10=AL10,0,IF(AN10&gt;0,0,IF(AO10&lt;=9,0,IF(AO10&gt;9,0.75-AM10))))</f>
        <v>0</v>
      </c>
      <c r="AR10" s="86">
        <f t="shared" ref="AR10:AR40" si="17">(D10-C10)*24+(G10-F10)*24+(J10-I10)*24</f>
        <v>0</v>
      </c>
      <c r="AS10" s="86">
        <f t="shared" ref="AS10:AS40" si="18">IF(L10&lt;&gt;"",(L10-J10)*24+AP10,AP10)</f>
        <v>0</v>
      </c>
      <c r="AT10" s="83">
        <f t="shared" ref="AT10:AT22" si="19">IF(AR10=AO10,0,IF(AQ10&gt;0,0,IF(AR10&lt;=9,0,IF(AR10&gt;9,0.75-AP10))))</f>
        <v>0</v>
      </c>
      <c r="AU10" s="86">
        <f t="shared" ref="AU10:AU40" si="20">(D10-C10)*24+(G10-F10)*24+(J10-I10)*24+(M10-L10)*24</f>
        <v>0</v>
      </c>
      <c r="AV10" s="87">
        <f t="shared" ref="AV10:AV40" si="21">IF(O10&lt;&gt;"",(O10-M10)*24+AS10,AS10)</f>
        <v>0</v>
      </c>
      <c r="AW10" s="83">
        <f t="shared" ref="AW10:AW22" si="22">IF(AU10=AR10,0,IF(AT10&gt;0,0,IF(AU10&lt;=9,0,IF(AU10&gt;9,0.75-AS10))))</f>
        <v>0</v>
      </c>
      <c r="AX10" s="87">
        <f t="shared" ref="AX10:AX40" si="23">(D10-C10)*24+(G10-F10)*24+(J10-I10)*24+(M10-L10)*24+(P10-O10)*24</f>
        <v>0</v>
      </c>
      <c r="AY10" s="83">
        <f t="shared" ref="AY10:AY22" si="24">IF(AX10=AU10,0,IF(AW10&gt;0,0,IF(AX10&lt;=9,0,IF(AX10&gt;9,0.75-AV10))))</f>
        <v>0</v>
      </c>
      <c r="AZ10" s="88" t="str">
        <f>IF(AX10=0,"",IF(AX10&lt;9,"",IF(AND(AL10=9,ROUND(AM10,2)&lt;0.75),"&gt;9h",IF(AL10&gt;9,"&gt;9h",IF(AND(AO10&gt;9,ROUND(AM10,2)&lt;0.75),"&gt;9h",IF(AND(AR10&gt;9,ROUND(AP10,2)&lt;0.75),"&gt;9h",IF(AND(AU10&gt;9,ROUND(AS10,2)&lt;0.75),"&gt;9h",IF(AND(AX10&gt;9,ROUND(AV10,2)&lt;0.75),"&gt;9h",""))))))))</f>
        <v/>
      </c>
      <c r="BA10" s="89">
        <f>AN10+AQ10+AT10+AW10</f>
        <v>0</v>
      </c>
      <c r="BB10" s="89">
        <f>IF(AX10=0,0,IF(AX10&lt;=9,0,IF(AND(AX10&lt;9.75,AV10&lt;0.75,AX10-9&lt;0.75-AV10),AX10-9,IF(AND(AX10&lt;9.75,AV10&lt;0.75,AX10-9&gt;=0.75-AV10),0.75-AV10,IF(AND(AX10&gt;=9.75,AV10&lt;0.75),0.75-AV10,0)))))</f>
        <v>0</v>
      </c>
      <c r="BC10" s="85">
        <f t="shared" ref="BC10:BC40" si="25">(D10-C10)*24</f>
        <v>0</v>
      </c>
      <c r="BD10" s="86">
        <f t="shared" ref="BD10:BD40" si="26">IF(F10&lt;&gt;"",(F10-D10)*24,0)</f>
        <v>0</v>
      </c>
      <c r="BE10" s="83">
        <f>IF(BC10&lt;=6,0,IF(BC10&lt;=6.5,BC10-6,IF(BC10&gt;6.5,0.5)))</f>
        <v>0</v>
      </c>
      <c r="BF10" s="86">
        <f t="shared" ref="BF10:BF40" si="27">(D10-C10)*24+(G10-F10)*24</f>
        <v>0</v>
      </c>
      <c r="BG10" s="86">
        <f t="shared" ref="BG10:BG40" si="28">IF(I10&lt;&gt;"",(I10-G10)*24+BD10,BD10)</f>
        <v>0</v>
      </c>
      <c r="BH10" s="83">
        <f>IF(BF10=BC10,0,IF(BE10&gt;0,0,IF(BF10&lt;=6,0,IF(BF10&gt;6,0.5-BD10))))</f>
        <v>0</v>
      </c>
      <c r="BI10" s="86">
        <f t="shared" ref="BI10:BI40" si="29">(D10-C10)*24+(G10-F10)*24+(J10-I10)*24</f>
        <v>0</v>
      </c>
      <c r="BJ10" s="86">
        <f t="shared" ref="BJ10:BJ40" si="30">IF(L10&lt;&gt;"",(L10-J10)*24+BG10,BG10)</f>
        <v>0</v>
      </c>
      <c r="BK10" s="83">
        <f>IF(BI10=BF10,0,IF(BH10&gt;0,0,IF(BI10&lt;=6,0,IF(BI10&gt;6,0.5-BG10))))</f>
        <v>0</v>
      </c>
      <c r="BL10" s="86">
        <f t="shared" ref="BL10:BL40" si="31">(D10-C10)*24+(G10-F10)*24+(J10-I10)*24+(M10-L10)*24</f>
        <v>0</v>
      </c>
      <c r="BM10" s="87">
        <f t="shared" ref="BM10:BM40" si="32">IF(O10&lt;&gt;"",(O10-M10)*24+BJ10,BJ10)</f>
        <v>0</v>
      </c>
      <c r="BN10" s="83">
        <f>IF(BL10=BI10,0,IF(BK10&gt;0,0,IF(BL10&lt;=6,0,IF(BL10&gt;6,0.5-BJ10))))</f>
        <v>0</v>
      </c>
      <c r="BO10" s="87">
        <f t="shared" ref="BO10:BO40" si="33">(D10-C10)*24+(G10-F10)*24+(J10-I10)*24+(M10-L10)*24+(P10-O10)*24</f>
        <v>0</v>
      </c>
      <c r="BP10" s="83">
        <f>IF(BO10=BL10,0,IF(BN10&gt;0,0,IF(BO10&lt;=6,0,IF(BO10&gt;6,0.5-BM10))))</f>
        <v>0</v>
      </c>
      <c r="BQ10" s="88" t="str">
        <f>IF(BO10=0,"",IF(BO10&lt;6,"",IF(BC10&gt;6,"&gt;6h",IF(AND(BF10&gt;6,ROUND(BD10,2)&lt;0.5),"&gt;6h",IF(AND(BI10&gt;6,ROUND(BG10,2)&lt;0.5),"&gt;6h",IF(AND(BL10&gt;6,ROUND(BJ10,2)&lt;0.5),"&gt;6h",IF(AND(BO10&gt;6,ROUND(BM10,2)&lt;0.5),"&gt;6h","")))))))</f>
        <v/>
      </c>
      <c r="BR10" s="89">
        <f>BE10+BH10+BK10+BN10+BP10</f>
        <v>0</v>
      </c>
      <c r="BS10" s="89">
        <f>IF(BO10=0,0,IF(BO10&lt;=6,0,IF(AND(BO10&lt;6.5,BM10&lt;0.5,BO10-6&lt;0.5-BM10),BO10-6,IF(AND(BO10&lt;6.5,BM10&lt;0.5,BO10-6&gt;=0.5-BM10),0.5-BM10,IF(AND(BO10&gt;=6.5,BM10&lt;0.5),0.5-BM10,0)))))</f>
        <v>0</v>
      </c>
    </row>
    <row r="11" spans="1:72" x14ac:dyDescent="0.2">
      <c r="A11" s="69">
        <f>A10+1</f>
        <v>45140</v>
      </c>
      <c r="B11" s="90" t="str">
        <f>IF(ISERROR(VLOOKUP(A11,Feiertage!$A$3:$E$24,2,FALSE))=FALSE,"Feiertag","")</f>
        <v/>
      </c>
      <c r="C11" s="71"/>
      <c r="D11" s="71"/>
      <c r="E11" s="210"/>
      <c r="F11" s="71"/>
      <c r="G11" s="71"/>
      <c r="H11" s="210"/>
      <c r="I11" s="71"/>
      <c r="J11" s="71"/>
      <c r="K11" s="212"/>
      <c r="L11" s="71"/>
      <c r="M11" s="71"/>
      <c r="N11" s="210"/>
      <c r="O11" s="71"/>
      <c r="P11" s="71"/>
      <c r="Q11" s="72">
        <f t="shared" si="0"/>
        <v>0</v>
      </c>
      <c r="R11" s="73">
        <f t="shared" si="1"/>
        <v>-4</v>
      </c>
      <c r="S11" s="74">
        <f t="shared" ref="S11:S40" si="34">IF(OR(R11="",S10=""),"",R11+S10)</f>
        <v>-321.25</v>
      </c>
      <c r="T11" s="74">
        <f t="shared" ref="T11:T40" si="35">AD11</f>
        <v>0</v>
      </c>
      <c r="U11" s="75"/>
      <c r="V11" s="76" t="str">
        <f t="shared" si="2"/>
        <v/>
      </c>
      <c r="W11" s="76" t="s">
        <v>195</v>
      </c>
      <c r="X11" s="76" t="str">
        <f t="shared" ref="X11:X40" si="36">IF(BQ11&lt;&gt;"",BQ11&amp;" /","")&amp;IF(AZ11&lt;&gt;""," "&amp;AZ11&amp;" /","")&amp;IF(AJ11&lt;&gt;""," "&amp;AJ11&amp;" /","")&amp;IF(AI11&lt;&gt;"",AI11,"")</f>
        <v/>
      </c>
      <c r="Y11" s="77">
        <f t="shared" si="3"/>
        <v>0</v>
      </c>
      <c r="Z11" s="78">
        <f t="shared" si="4"/>
        <v>4</v>
      </c>
      <c r="AA11" s="79" t="str">
        <f>IF(WEEKDAY($A11)=1,"So",IF(WEEKDAY($A11)=7,"Sa",IF(B11="freier Tag",B11,IF(ISERROR(VLOOKUP(A11,Feiertage!$A$3:$E$14,2,FALSE))=FALSE,"Feiertag",IF(B11="","",B11)))))</f>
        <v/>
      </c>
      <c r="AB11" s="78">
        <f t="shared" ref="AB11:AB40" si="37">IF(OR((AA11="freier Tag"),(AA11="Gleittag"),(AA11="Sa"),(AA11="So"),(AA11="Tausch-Tag")),0,IF(OR((AA11="Urlaub"),(AA11="Sonderregelg."),(AA11="Arbeitsbefr."),(AA11="Krank"),(AA11="Feiertag")),Z11,Y11))</f>
        <v>0</v>
      </c>
      <c r="AC11" s="80">
        <f t="shared" ref="AC11:AC40" si="38">IF(BA11&gt;BR11,BA11,BR11)</f>
        <v>0</v>
      </c>
      <c r="AD11" s="80">
        <f t="shared" ref="AD11:AD40" si="39">IF(BB11&gt;BS11,ROUND(BB11,2),ROUND(BS11,2))</f>
        <v>0</v>
      </c>
      <c r="AE11" s="81" t="str">
        <f t="shared" si="5"/>
        <v/>
      </c>
      <c r="AF11" s="81" t="str">
        <f t="shared" si="6"/>
        <v/>
      </c>
      <c r="AG11" s="81" t="str">
        <f t="shared" si="7"/>
        <v/>
      </c>
      <c r="AH11" s="81" t="str">
        <f t="shared" si="8"/>
        <v/>
      </c>
      <c r="AI11" s="82" t="str">
        <f t="shared" si="9"/>
        <v/>
      </c>
      <c r="AJ11" s="86" t="str">
        <f t="shared" si="10"/>
        <v/>
      </c>
      <c r="AK11" s="91" t="str">
        <f t="shared" ref="AK11:AK40" si="40">IF(AND(ISNUMBER(P10),ISNUMBER(C11)),(C11-P10+1)*24,IF(AND(ISNUMBER(M10),ISNUMBER(C11)),(C11-M10+1)*24,IF(AND(ISNUMBER(J10),ISNUMBER(C11)),(C11-J10+1)*24,IF(AND(ISNUMBER(G10),ISNUMBER(C11)),(C11-G10+1)*24,IF(AND(ISNUMBER(D10),ISNUMBER(C11)),(C11-D10+1)*24,"0")))))</f>
        <v>0</v>
      </c>
      <c r="AL11" s="85">
        <f t="shared" si="11"/>
        <v>0</v>
      </c>
      <c r="AM11" s="86">
        <f t="shared" si="12"/>
        <v>0</v>
      </c>
      <c r="AN11" s="83">
        <f t="shared" si="13"/>
        <v>0</v>
      </c>
      <c r="AO11" s="86">
        <f t="shared" si="14"/>
        <v>0</v>
      </c>
      <c r="AP11" s="86">
        <f t="shared" si="15"/>
        <v>0</v>
      </c>
      <c r="AQ11" s="83">
        <f t="shared" si="16"/>
        <v>0</v>
      </c>
      <c r="AR11" s="86">
        <f t="shared" si="17"/>
        <v>0</v>
      </c>
      <c r="AS11" s="86">
        <f t="shared" si="18"/>
        <v>0</v>
      </c>
      <c r="AT11" s="83">
        <f t="shared" si="19"/>
        <v>0</v>
      </c>
      <c r="AU11" s="86">
        <f t="shared" si="20"/>
        <v>0</v>
      </c>
      <c r="AV11" s="87">
        <f t="shared" si="21"/>
        <v>0</v>
      </c>
      <c r="AW11" s="83">
        <f t="shared" si="22"/>
        <v>0</v>
      </c>
      <c r="AX11" s="87">
        <f t="shared" si="23"/>
        <v>0</v>
      </c>
      <c r="AY11" s="83">
        <f t="shared" si="24"/>
        <v>0</v>
      </c>
      <c r="AZ11" s="88" t="str">
        <f t="shared" ref="AZ11:AZ40" si="41">IF(AX11=0,"",IF(AX11&lt;9,"",IF(AND(AL11=9,ROUND(AM11,2)&lt;0.75),"&gt;9h",IF(AL11&gt;9,"&gt;9h",IF(AND(AO11&gt;9,ROUND(AM11,2)&lt;0.75),"&gt;9h",IF(AND(AR11&gt;9,ROUND(AP11,2)&lt;0.75),"&gt;9h",IF(AND(AU11&gt;9,ROUND(AS11,2)&lt;0.75),"&gt;9h",IF(AND(AX11&gt;9,ROUND(AV11,2)&lt;0.75),"&gt;9h",""))))))))</f>
        <v/>
      </c>
      <c r="BA11" s="89">
        <f t="shared" ref="BA11:BA40" si="42">AN11+AQ11+AT11+AW11</f>
        <v>0</v>
      </c>
      <c r="BB11" s="89">
        <f t="shared" ref="BB11:BB40" si="43">IF(AX11=0,0,IF(AX11&lt;=9,0,IF(AND(AX11&lt;9.75,AV11&lt;0.75,AX11-9&lt;0.75-AV11),AX11-9,IF(AND(AX11&lt;9.75,AV11&lt;0.75,AX11-9&gt;=0.75-AV11),0.75-AV11,IF(AND(AX11&gt;=9.75,AV11&lt;0.75),0.75-AV11,0)))))</f>
        <v>0</v>
      </c>
      <c r="BC11" s="85">
        <f t="shared" si="25"/>
        <v>0</v>
      </c>
      <c r="BD11" s="86">
        <f t="shared" si="26"/>
        <v>0</v>
      </c>
      <c r="BE11" s="83">
        <f t="shared" ref="BE11:BE40" si="44">IF(BC11&lt;=6,0,IF(BC11&lt;=6.5,BC11-6,IF(BC11&gt;6.5,0.5)))</f>
        <v>0</v>
      </c>
      <c r="BF11" s="86">
        <f t="shared" si="27"/>
        <v>0</v>
      </c>
      <c r="BG11" s="86">
        <f t="shared" si="28"/>
        <v>0</v>
      </c>
      <c r="BH11" s="83">
        <f t="shared" ref="BH11:BH40" si="45">IF(BF11=BC11,0,IF(BE11&gt;0,0,IF(BF11&lt;=6,0,IF(BF11&gt;6,0.5-BD11))))</f>
        <v>0</v>
      </c>
      <c r="BI11" s="86">
        <f t="shared" si="29"/>
        <v>0</v>
      </c>
      <c r="BJ11" s="86">
        <f t="shared" si="30"/>
        <v>0</v>
      </c>
      <c r="BK11" s="83">
        <f t="shared" ref="BK11:BK40" si="46">IF(BI11=BF11,0,IF(BH11&gt;0,0,IF(BI11&lt;=6,0,IF(BI11&gt;6,0.5-BG11))))</f>
        <v>0</v>
      </c>
      <c r="BL11" s="86">
        <f t="shared" si="31"/>
        <v>0</v>
      </c>
      <c r="BM11" s="87">
        <f t="shared" si="32"/>
        <v>0</v>
      </c>
      <c r="BN11" s="83">
        <f t="shared" ref="BN11:BN40" si="47">IF(BL11=BI11,0,IF(BK11&gt;0,0,IF(BL11&lt;=6,0,IF(BL11&gt;6,0.5-BJ11))))</f>
        <v>0</v>
      </c>
      <c r="BO11" s="87">
        <f t="shared" si="33"/>
        <v>0</v>
      </c>
      <c r="BP11" s="83">
        <f t="shared" ref="BP11:BP40" si="48">IF(BO11=BL11,0,IF(BN11&gt;0,0,IF(BO11&lt;=6,0,IF(BO11&gt;6,0.5-BM11))))</f>
        <v>0</v>
      </c>
      <c r="BQ11" s="88" t="str">
        <f t="shared" ref="BQ11:BQ40" si="49">IF(BO11=0,"",IF(BO11&lt;6,"",IF(BC11&gt;6,"&gt;6h",IF(AND(BF11&gt;6,ROUND(BD11,2)&lt;0.5),"&gt;6h",IF(AND(BI11&gt;6,ROUND(BG11,2)&lt;0.5),"&gt;6h",IF(AND(BL11&gt;6,ROUND(BJ11,2)&lt;0.5),"&gt;6h",IF(AND(BO11&gt;6,ROUND(BM11,2)&lt;0.5),"&gt;6h","")))))))</f>
        <v/>
      </c>
      <c r="BR11" s="89">
        <f t="shared" ref="BR11:BR40" si="50">BE11+BH11+BK11+BN11+BP11</f>
        <v>0</v>
      </c>
      <c r="BS11" s="89">
        <f t="shared" ref="BS11:BS40" si="51">IF(BO11=0,0,IF(BO11&lt;=6,0,IF(AND(BO11&lt;6.5,BM11&lt;0.5,BO11-6&lt;0.5-BM11),BO11-6,IF(AND(BO11&lt;6.5,BM11&lt;0.5,BO11-6&gt;=0.5-BM11),0.5-BM11,IF(AND(BO11&gt;=6.5,BM11&lt;0.5),0.5-BM11,0)))))</f>
        <v>0</v>
      </c>
    </row>
    <row r="12" spans="1:72" x14ac:dyDescent="0.2">
      <c r="A12" s="69">
        <f>A11+1</f>
        <v>45141</v>
      </c>
      <c r="B12" s="90" t="str">
        <f>IF(ISERROR(VLOOKUP(A12,Feiertage!$A$3:$E$24,2,FALSE))=FALSE,"Feiertag","")</f>
        <v/>
      </c>
      <c r="C12" s="71"/>
      <c r="D12" s="71"/>
      <c r="E12" s="210"/>
      <c r="F12" s="71"/>
      <c r="G12" s="71"/>
      <c r="H12" s="210"/>
      <c r="I12" s="71"/>
      <c r="J12" s="71"/>
      <c r="K12" s="212"/>
      <c r="L12" s="71"/>
      <c r="M12" s="71"/>
      <c r="N12" s="210"/>
      <c r="O12" s="71"/>
      <c r="P12" s="71"/>
      <c r="Q12" s="72">
        <f t="shared" si="0"/>
        <v>0</v>
      </c>
      <c r="R12" s="73">
        <f t="shared" si="1"/>
        <v>-4</v>
      </c>
      <c r="S12" s="74">
        <f t="shared" si="34"/>
        <v>-325.25</v>
      </c>
      <c r="T12" s="74">
        <f t="shared" si="35"/>
        <v>0</v>
      </c>
      <c r="U12" s="75"/>
      <c r="V12" s="76" t="str">
        <f t="shared" si="2"/>
        <v/>
      </c>
      <c r="W12" s="76" t="s">
        <v>195</v>
      </c>
      <c r="X12" s="76" t="str">
        <f t="shared" si="36"/>
        <v/>
      </c>
      <c r="Y12" s="77">
        <f t="shared" si="3"/>
        <v>0</v>
      </c>
      <c r="Z12" s="78">
        <f t="shared" si="4"/>
        <v>4</v>
      </c>
      <c r="AA12" s="79" t="str">
        <f>IF(WEEKDAY($A12)=1,"So",IF(WEEKDAY($A12)=7,"Sa",IF(B12="freier Tag",B12,IF(ISERROR(VLOOKUP(A12,Feiertage!$A$3:$E$14,2,FALSE))=FALSE,"Feiertag",IF(B12="","",B12)))))</f>
        <v/>
      </c>
      <c r="AB12" s="78">
        <f t="shared" si="37"/>
        <v>0</v>
      </c>
      <c r="AC12" s="80">
        <f t="shared" si="38"/>
        <v>0</v>
      </c>
      <c r="AD12" s="80">
        <f t="shared" si="39"/>
        <v>0</v>
      </c>
      <c r="AE12" s="81" t="str">
        <f t="shared" si="5"/>
        <v/>
      </c>
      <c r="AF12" s="81" t="str">
        <f t="shared" si="6"/>
        <v/>
      </c>
      <c r="AG12" s="81" t="str">
        <f t="shared" si="7"/>
        <v/>
      </c>
      <c r="AH12" s="81" t="str">
        <f t="shared" si="8"/>
        <v/>
      </c>
      <c r="AI12" s="82" t="str">
        <f t="shared" si="9"/>
        <v/>
      </c>
      <c r="AJ12" s="86" t="str">
        <f t="shared" si="10"/>
        <v/>
      </c>
      <c r="AK12" s="91" t="str">
        <f t="shared" si="40"/>
        <v>0</v>
      </c>
      <c r="AL12" s="85">
        <f t="shared" si="11"/>
        <v>0</v>
      </c>
      <c r="AM12" s="86">
        <f t="shared" si="12"/>
        <v>0</v>
      </c>
      <c r="AN12" s="83">
        <f t="shared" si="13"/>
        <v>0</v>
      </c>
      <c r="AO12" s="86">
        <f t="shared" si="14"/>
        <v>0</v>
      </c>
      <c r="AP12" s="86">
        <f t="shared" si="15"/>
        <v>0</v>
      </c>
      <c r="AQ12" s="83">
        <f t="shared" si="16"/>
        <v>0</v>
      </c>
      <c r="AR12" s="86">
        <f t="shared" si="17"/>
        <v>0</v>
      </c>
      <c r="AS12" s="86">
        <f t="shared" si="18"/>
        <v>0</v>
      </c>
      <c r="AT12" s="83">
        <f t="shared" si="19"/>
        <v>0</v>
      </c>
      <c r="AU12" s="86">
        <f t="shared" si="20"/>
        <v>0</v>
      </c>
      <c r="AV12" s="87">
        <f t="shared" si="21"/>
        <v>0</v>
      </c>
      <c r="AW12" s="83">
        <f t="shared" si="22"/>
        <v>0</v>
      </c>
      <c r="AX12" s="87">
        <f t="shared" si="23"/>
        <v>0</v>
      </c>
      <c r="AY12" s="83">
        <f t="shared" si="24"/>
        <v>0</v>
      </c>
      <c r="AZ12" s="88" t="str">
        <f t="shared" si="41"/>
        <v/>
      </c>
      <c r="BA12" s="89">
        <f t="shared" si="42"/>
        <v>0</v>
      </c>
      <c r="BB12" s="89">
        <f t="shared" si="43"/>
        <v>0</v>
      </c>
      <c r="BC12" s="85">
        <f t="shared" si="25"/>
        <v>0</v>
      </c>
      <c r="BD12" s="86">
        <f t="shared" si="26"/>
        <v>0</v>
      </c>
      <c r="BE12" s="83">
        <f t="shared" si="44"/>
        <v>0</v>
      </c>
      <c r="BF12" s="86">
        <f t="shared" si="27"/>
        <v>0</v>
      </c>
      <c r="BG12" s="86">
        <f t="shared" si="28"/>
        <v>0</v>
      </c>
      <c r="BH12" s="83">
        <f t="shared" si="45"/>
        <v>0</v>
      </c>
      <c r="BI12" s="86">
        <f t="shared" si="29"/>
        <v>0</v>
      </c>
      <c r="BJ12" s="86">
        <f t="shared" si="30"/>
        <v>0</v>
      </c>
      <c r="BK12" s="83">
        <f t="shared" si="46"/>
        <v>0</v>
      </c>
      <c r="BL12" s="86">
        <f t="shared" si="31"/>
        <v>0</v>
      </c>
      <c r="BM12" s="87">
        <f t="shared" si="32"/>
        <v>0</v>
      </c>
      <c r="BN12" s="83">
        <f t="shared" si="47"/>
        <v>0</v>
      </c>
      <c r="BO12" s="87">
        <f t="shared" si="33"/>
        <v>0</v>
      </c>
      <c r="BP12" s="83">
        <f t="shared" si="48"/>
        <v>0</v>
      </c>
      <c r="BQ12" s="88" t="str">
        <f t="shared" si="49"/>
        <v/>
      </c>
      <c r="BR12" s="89">
        <f t="shared" si="50"/>
        <v>0</v>
      </c>
      <c r="BS12" s="89">
        <f t="shared" si="51"/>
        <v>0</v>
      </c>
    </row>
    <row r="13" spans="1:72" x14ac:dyDescent="0.2">
      <c r="A13" s="69">
        <f t="shared" ref="A13:A40" si="52">A12+1</f>
        <v>45142</v>
      </c>
      <c r="B13" s="70" t="str">
        <f>IF(ISERROR(VLOOKUP(A13,Feiertage!$A$3:$E$24,2,FALSE))=FALSE,"Feiertag","")</f>
        <v/>
      </c>
      <c r="C13" s="71"/>
      <c r="D13" s="71"/>
      <c r="E13" s="210"/>
      <c r="F13" s="71"/>
      <c r="G13" s="71"/>
      <c r="H13" s="210"/>
      <c r="I13" s="71"/>
      <c r="J13" s="71"/>
      <c r="K13" s="212"/>
      <c r="L13" s="71"/>
      <c r="M13" s="71"/>
      <c r="N13" s="210"/>
      <c r="O13" s="71"/>
      <c r="P13" s="71"/>
      <c r="Q13" s="72">
        <f t="shared" si="0"/>
        <v>0</v>
      </c>
      <c r="R13" s="73">
        <f t="shared" si="1"/>
        <v>-4</v>
      </c>
      <c r="S13" s="74">
        <f t="shared" si="34"/>
        <v>-329.25</v>
      </c>
      <c r="T13" s="74">
        <f t="shared" si="35"/>
        <v>0</v>
      </c>
      <c r="U13" s="75"/>
      <c r="V13" s="76" t="str">
        <f t="shared" si="2"/>
        <v/>
      </c>
      <c r="W13" s="76" t="s">
        <v>195</v>
      </c>
      <c r="X13" s="76" t="str">
        <f t="shared" si="36"/>
        <v/>
      </c>
      <c r="Y13" s="77">
        <f t="shared" si="3"/>
        <v>0</v>
      </c>
      <c r="Z13" s="78">
        <f t="shared" si="4"/>
        <v>4</v>
      </c>
      <c r="AA13" s="79" t="str">
        <f>IF(WEEKDAY($A13)=1,"So",IF(WEEKDAY($A13)=7,"Sa",IF(B13="freier Tag",B13,IF(ISERROR(VLOOKUP(A13,Feiertage!$A$3:$E$14,2,FALSE))=FALSE,"Feiertag",IF(B13="","",B13)))))</f>
        <v/>
      </c>
      <c r="AB13" s="78">
        <f t="shared" si="37"/>
        <v>0</v>
      </c>
      <c r="AC13" s="80">
        <f t="shared" si="38"/>
        <v>0</v>
      </c>
      <c r="AD13" s="80">
        <f t="shared" si="39"/>
        <v>0</v>
      </c>
      <c r="AE13" s="81" t="str">
        <f t="shared" si="5"/>
        <v/>
      </c>
      <c r="AF13" s="81" t="str">
        <f t="shared" si="6"/>
        <v/>
      </c>
      <c r="AG13" s="81" t="str">
        <f t="shared" si="7"/>
        <v/>
      </c>
      <c r="AH13" s="81" t="str">
        <f t="shared" si="8"/>
        <v/>
      </c>
      <c r="AI13" s="82" t="str">
        <f t="shared" si="9"/>
        <v/>
      </c>
      <c r="AJ13" s="86" t="str">
        <f t="shared" si="10"/>
        <v/>
      </c>
      <c r="AK13" s="91" t="str">
        <f t="shared" si="40"/>
        <v>0</v>
      </c>
      <c r="AL13" s="85">
        <f t="shared" si="11"/>
        <v>0</v>
      </c>
      <c r="AM13" s="86">
        <f t="shared" si="12"/>
        <v>0</v>
      </c>
      <c r="AN13" s="83">
        <f t="shared" si="13"/>
        <v>0</v>
      </c>
      <c r="AO13" s="86">
        <f t="shared" si="14"/>
        <v>0</v>
      </c>
      <c r="AP13" s="86">
        <f t="shared" si="15"/>
        <v>0</v>
      </c>
      <c r="AQ13" s="83">
        <f t="shared" si="16"/>
        <v>0</v>
      </c>
      <c r="AR13" s="86">
        <f t="shared" si="17"/>
        <v>0</v>
      </c>
      <c r="AS13" s="86">
        <f t="shared" si="18"/>
        <v>0</v>
      </c>
      <c r="AT13" s="83">
        <f t="shared" si="19"/>
        <v>0</v>
      </c>
      <c r="AU13" s="86">
        <f t="shared" si="20"/>
        <v>0</v>
      </c>
      <c r="AV13" s="87">
        <f t="shared" si="21"/>
        <v>0</v>
      </c>
      <c r="AW13" s="83">
        <f t="shared" si="22"/>
        <v>0</v>
      </c>
      <c r="AX13" s="87">
        <f t="shared" si="23"/>
        <v>0</v>
      </c>
      <c r="AY13" s="83">
        <f t="shared" si="24"/>
        <v>0</v>
      </c>
      <c r="AZ13" s="88" t="str">
        <f t="shared" si="41"/>
        <v/>
      </c>
      <c r="BA13" s="89">
        <f t="shared" si="42"/>
        <v>0</v>
      </c>
      <c r="BB13" s="89">
        <f t="shared" si="43"/>
        <v>0</v>
      </c>
      <c r="BC13" s="85">
        <f t="shared" si="25"/>
        <v>0</v>
      </c>
      <c r="BD13" s="86">
        <f t="shared" si="26"/>
        <v>0</v>
      </c>
      <c r="BE13" s="83">
        <f t="shared" si="44"/>
        <v>0</v>
      </c>
      <c r="BF13" s="86">
        <f t="shared" si="27"/>
        <v>0</v>
      </c>
      <c r="BG13" s="86">
        <f t="shared" si="28"/>
        <v>0</v>
      </c>
      <c r="BH13" s="83">
        <f t="shared" si="45"/>
        <v>0</v>
      </c>
      <c r="BI13" s="86">
        <f t="shared" si="29"/>
        <v>0</v>
      </c>
      <c r="BJ13" s="86">
        <f t="shared" si="30"/>
        <v>0</v>
      </c>
      <c r="BK13" s="83">
        <f t="shared" si="46"/>
        <v>0</v>
      </c>
      <c r="BL13" s="86">
        <f t="shared" si="31"/>
        <v>0</v>
      </c>
      <c r="BM13" s="87">
        <f t="shared" si="32"/>
        <v>0</v>
      </c>
      <c r="BN13" s="83">
        <f t="shared" si="47"/>
        <v>0</v>
      </c>
      <c r="BO13" s="87">
        <f t="shared" si="33"/>
        <v>0</v>
      </c>
      <c r="BP13" s="83">
        <f t="shared" si="48"/>
        <v>0</v>
      </c>
      <c r="BQ13" s="88" t="str">
        <f t="shared" si="49"/>
        <v/>
      </c>
      <c r="BR13" s="89">
        <f t="shared" si="50"/>
        <v>0</v>
      </c>
      <c r="BS13" s="89">
        <f t="shared" si="51"/>
        <v>0</v>
      </c>
    </row>
    <row r="14" spans="1:72" x14ac:dyDescent="0.2">
      <c r="A14" s="69">
        <f t="shared" si="52"/>
        <v>45143</v>
      </c>
      <c r="B14" s="70" t="str">
        <f>IF(ISERROR(VLOOKUP(A14,Feiertage!$A$3:$E$24,2,FALSE))=FALSE,"Feiertag","")</f>
        <v/>
      </c>
      <c r="C14" s="71"/>
      <c r="D14" s="71"/>
      <c r="E14" s="210"/>
      <c r="F14" s="71"/>
      <c r="G14" s="71"/>
      <c r="H14" s="210"/>
      <c r="I14" s="71"/>
      <c r="J14" s="71"/>
      <c r="K14" s="212"/>
      <c r="L14" s="71"/>
      <c r="M14" s="71"/>
      <c r="N14" s="210"/>
      <c r="O14" s="71"/>
      <c r="P14" s="71"/>
      <c r="Q14" s="72">
        <f t="shared" si="0"/>
        <v>0</v>
      </c>
      <c r="R14" s="73">
        <f t="shared" si="1"/>
        <v>0</v>
      </c>
      <c r="S14" s="74">
        <f t="shared" si="34"/>
        <v>-329.25</v>
      </c>
      <c r="T14" s="74">
        <f t="shared" si="35"/>
        <v>0</v>
      </c>
      <c r="U14" s="75"/>
      <c r="V14" s="76" t="str">
        <f t="shared" si="2"/>
        <v/>
      </c>
      <c r="W14" s="76" t="s">
        <v>195</v>
      </c>
      <c r="X14" s="76" t="str">
        <f t="shared" si="36"/>
        <v/>
      </c>
      <c r="Y14" s="77">
        <f t="shared" si="3"/>
        <v>0</v>
      </c>
      <c r="Z14" s="78">
        <f t="shared" si="4"/>
        <v>0</v>
      </c>
      <c r="AA14" s="79" t="str">
        <f>IF(WEEKDAY($A14)=1,"So",IF(WEEKDAY($A14)=7,"Sa",IF(B14="freier Tag",B14,IF(ISERROR(VLOOKUP(A14,Feiertage!$A$3:$E$14,2,FALSE))=FALSE,"Feiertag",IF(B14="","",B14)))))</f>
        <v>Sa</v>
      </c>
      <c r="AB14" s="78">
        <f t="shared" si="37"/>
        <v>0</v>
      </c>
      <c r="AC14" s="80">
        <f t="shared" si="38"/>
        <v>0</v>
      </c>
      <c r="AD14" s="80">
        <f t="shared" si="39"/>
        <v>0</v>
      </c>
      <c r="AE14" s="81" t="str">
        <f t="shared" si="5"/>
        <v/>
      </c>
      <c r="AF14" s="81" t="str">
        <f t="shared" si="6"/>
        <v/>
      </c>
      <c r="AG14" s="81" t="str">
        <f t="shared" si="7"/>
        <v/>
      </c>
      <c r="AH14" s="81" t="str">
        <f t="shared" si="8"/>
        <v/>
      </c>
      <c r="AI14" s="82" t="str">
        <f t="shared" si="9"/>
        <v/>
      </c>
      <c r="AJ14" s="86" t="str">
        <f t="shared" si="10"/>
        <v/>
      </c>
      <c r="AK14" s="91" t="str">
        <f t="shared" si="40"/>
        <v>0</v>
      </c>
      <c r="AL14" s="85">
        <f t="shared" si="11"/>
        <v>0</v>
      </c>
      <c r="AM14" s="86">
        <f t="shared" si="12"/>
        <v>0</v>
      </c>
      <c r="AN14" s="83">
        <f t="shared" si="13"/>
        <v>0</v>
      </c>
      <c r="AO14" s="86">
        <f t="shared" si="14"/>
        <v>0</v>
      </c>
      <c r="AP14" s="86">
        <f t="shared" si="15"/>
        <v>0</v>
      </c>
      <c r="AQ14" s="83">
        <f t="shared" si="16"/>
        <v>0</v>
      </c>
      <c r="AR14" s="86">
        <f t="shared" si="17"/>
        <v>0</v>
      </c>
      <c r="AS14" s="86">
        <f t="shared" si="18"/>
        <v>0</v>
      </c>
      <c r="AT14" s="83">
        <f t="shared" si="19"/>
        <v>0</v>
      </c>
      <c r="AU14" s="86">
        <f t="shared" si="20"/>
        <v>0</v>
      </c>
      <c r="AV14" s="87">
        <f t="shared" si="21"/>
        <v>0</v>
      </c>
      <c r="AW14" s="83">
        <f t="shared" si="22"/>
        <v>0</v>
      </c>
      <c r="AX14" s="87">
        <f t="shared" si="23"/>
        <v>0</v>
      </c>
      <c r="AY14" s="83">
        <f t="shared" si="24"/>
        <v>0</v>
      </c>
      <c r="AZ14" s="88" t="str">
        <f t="shared" si="41"/>
        <v/>
      </c>
      <c r="BA14" s="89">
        <f t="shared" si="42"/>
        <v>0</v>
      </c>
      <c r="BB14" s="89">
        <f t="shared" si="43"/>
        <v>0</v>
      </c>
      <c r="BC14" s="85">
        <f t="shared" si="25"/>
        <v>0</v>
      </c>
      <c r="BD14" s="86">
        <f t="shared" si="26"/>
        <v>0</v>
      </c>
      <c r="BE14" s="83">
        <f t="shared" si="44"/>
        <v>0</v>
      </c>
      <c r="BF14" s="86">
        <f t="shared" si="27"/>
        <v>0</v>
      </c>
      <c r="BG14" s="86">
        <f t="shared" si="28"/>
        <v>0</v>
      </c>
      <c r="BH14" s="83">
        <f t="shared" si="45"/>
        <v>0</v>
      </c>
      <c r="BI14" s="86">
        <f t="shared" si="29"/>
        <v>0</v>
      </c>
      <c r="BJ14" s="86">
        <f t="shared" si="30"/>
        <v>0</v>
      </c>
      <c r="BK14" s="83">
        <f t="shared" si="46"/>
        <v>0</v>
      </c>
      <c r="BL14" s="86">
        <f t="shared" si="31"/>
        <v>0</v>
      </c>
      <c r="BM14" s="87">
        <f t="shared" si="32"/>
        <v>0</v>
      </c>
      <c r="BN14" s="83">
        <f t="shared" si="47"/>
        <v>0</v>
      </c>
      <c r="BO14" s="87">
        <f t="shared" si="33"/>
        <v>0</v>
      </c>
      <c r="BP14" s="83">
        <f t="shared" si="48"/>
        <v>0</v>
      </c>
      <c r="BQ14" s="88" t="str">
        <f t="shared" si="49"/>
        <v/>
      </c>
      <c r="BR14" s="89">
        <f t="shared" si="50"/>
        <v>0</v>
      </c>
      <c r="BS14" s="89">
        <f t="shared" si="51"/>
        <v>0</v>
      </c>
    </row>
    <row r="15" spans="1:72" x14ac:dyDescent="0.2">
      <c r="A15" s="69">
        <f t="shared" si="52"/>
        <v>45144</v>
      </c>
      <c r="B15" s="70" t="str">
        <f>IF(ISERROR(VLOOKUP(A15,Feiertage!$A$3:$E$24,2,FALSE))=FALSE,"Feiertag","")</f>
        <v/>
      </c>
      <c r="C15" s="71"/>
      <c r="D15" s="71"/>
      <c r="E15" s="210"/>
      <c r="F15" s="71"/>
      <c r="G15" s="71"/>
      <c r="H15" s="210"/>
      <c r="I15" s="71"/>
      <c r="J15" s="71"/>
      <c r="K15" s="212"/>
      <c r="L15" s="71"/>
      <c r="M15" s="71"/>
      <c r="N15" s="210"/>
      <c r="O15" s="71"/>
      <c r="P15" s="71"/>
      <c r="Q15" s="72">
        <f t="shared" si="0"/>
        <v>0</v>
      </c>
      <c r="R15" s="73">
        <f t="shared" si="1"/>
        <v>0</v>
      </c>
      <c r="S15" s="74">
        <f t="shared" si="34"/>
        <v>-329.25</v>
      </c>
      <c r="T15" s="74">
        <f t="shared" si="35"/>
        <v>0</v>
      </c>
      <c r="U15" s="75"/>
      <c r="V15" s="76" t="str">
        <f t="shared" si="2"/>
        <v/>
      </c>
      <c r="W15" s="76" t="s">
        <v>195</v>
      </c>
      <c r="X15" s="76" t="str">
        <f t="shared" si="36"/>
        <v/>
      </c>
      <c r="Y15" s="77">
        <f t="shared" si="3"/>
        <v>0</v>
      </c>
      <c r="Z15" s="78">
        <f t="shared" si="4"/>
        <v>0</v>
      </c>
      <c r="AA15" s="79" t="str">
        <f>IF(WEEKDAY($A15)=1,"So",IF(WEEKDAY($A15)=7,"Sa",IF(B15="freier Tag",B15,IF(ISERROR(VLOOKUP(A15,Feiertage!$A$3:$E$14,2,FALSE))=FALSE,"Feiertag",IF(B15="","",B15)))))</f>
        <v>So</v>
      </c>
      <c r="AB15" s="78">
        <f t="shared" si="37"/>
        <v>0</v>
      </c>
      <c r="AC15" s="80">
        <f t="shared" si="38"/>
        <v>0</v>
      </c>
      <c r="AD15" s="80">
        <f t="shared" si="39"/>
        <v>0</v>
      </c>
      <c r="AE15" s="81" t="str">
        <f t="shared" si="5"/>
        <v/>
      </c>
      <c r="AF15" s="81" t="str">
        <f t="shared" si="6"/>
        <v/>
      </c>
      <c r="AG15" s="81" t="str">
        <f t="shared" si="7"/>
        <v/>
      </c>
      <c r="AH15" s="81" t="str">
        <f t="shared" si="8"/>
        <v/>
      </c>
      <c r="AI15" s="82" t="str">
        <f t="shared" si="9"/>
        <v/>
      </c>
      <c r="AJ15" s="86" t="str">
        <f t="shared" si="10"/>
        <v/>
      </c>
      <c r="AK15" s="91" t="str">
        <f t="shared" si="40"/>
        <v>0</v>
      </c>
      <c r="AL15" s="85">
        <f t="shared" si="11"/>
        <v>0</v>
      </c>
      <c r="AM15" s="86">
        <f t="shared" si="12"/>
        <v>0</v>
      </c>
      <c r="AN15" s="83">
        <f t="shared" si="13"/>
        <v>0</v>
      </c>
      <c r="AO15" s="86">
        <f t="shared" si="14"/>
        <v>0</v>
      </c>
      <c r="AP15" s="86">
        <f t="shared" si="15"/>
        <v>0</v>
      </c>
      <c r="AQ15" s="83">
        <f t="shared" si="16"/>
        <v>0</v>
      </c>
      <c r="AR15" s="86">
        <f t="shared" si="17"/>
        <v>0</v>
      </c>
      <c r="AS15" s="86">
        <f t="shared" si="18"/>
        <v>0</v>
      </c>
      <c r="AT15" s="83">
        <f t="shared" si="19"/>
        <v>0</v>
      </c>
      <c r="AU15" s="86">
        <f t="shared" si="20"/>
        <v>0</v>
      </c>
      <c r="AV15" s="87">
        <f t="shared" si="21"/>
        <v>0</v>
      </c>
      <c r="AW15" s="83">
        <f t="shared" si="22"/>
        <v>0</v>
      </c>
      <c r="AX15" s="87">
        <f t="shared" si="23"/>
        <v>0</v>
      </c>
      <c r="AY15" s="83">
        <f t="shared" si="24"/>
        <v>0</v>
      </c>
      <c r="AZ15" s="88" t="str">
        <f t="shared" si="41"/>
        <v/>
      </c>
      <c r="BA15" s="89">
        <f t="shared" si="42"/>
        <v>0</v>
      </c>
      <c r="BB15" s="89">
        <f t="shared" si="43"/>
        <v>0</v>
      </c>
      <c r="BC15" s="85">
        <f t="shared" si="25"/>
        <v>0</v>
      </c>
      <c r="BD15" s="86">
        <f t="shared" si="26"/>
        <v>0</v>
      </c>
      <c r="BE15" s="83">
        <f t="shared" si="44"/>
        <v>0</v>
      </c>
      <c r="BF15" s="86">
        <f t="shared" si="27"/>
        <v>0</v>
      </c>
      <c r="BG15" s="86">
        <f t="shared" si="28"/>
        <v>0</v>
      </c>
      <c r="BH15" s="83">
        <f t="shared" si="45"/>
        <v>0</v>
      </c>
      <c r="BI15" s="86">
        <f t="shared" si="29"/>
        <v>0</v>
      </c>
      <c r="BJ15" s="86">
        <f t="shared" si="30"/>
        <v>0</v>
      </c>
      <c r="BK15" s="83">
        <f t="shared" si="46"/>
        <v>0</v>
      </c>
      <c r="BL15" s="86">
        <f t="shared" si="31"/>
        <v>0</v>
      </c>
      <c r="BM15" s="87">
        <f t="shared" si="32"/>
        <v>0</v>
      </c>
      <c r="BN15" s="83">
        <f t="shared" si="47"/>
        <v>0</v>
      </c>
      <c r="BO15" s="87">
        <f t="shared" si="33"/>
        <v>0</v>
      </c>
      <c r="BP15" s="83">
        <f t="shared" si="48"/>
        <v>0</v>
      </c>
      <c r="BQ15" s="88" t="str">
        <f t="shared" si="49"/>
        <v/>
      </c>
      <c r="BR15" s="89">
        <f t="shared" si="50"/>
        <v>0</v>
      </c>
      <c r="BS15" s="89">
        <f t="shared" si="51"/>
        <v>0</v>
      </c>
    </row>
    <row r="16" spans="1:72" x14ac:dyDescent="0.2">
      <c r="A16" s="69">
        <f t="shared" si="52"/>
        <v>45145</v>
      </c>
      <c r="B16" s="70" t="str">
        <f>IF(ISERROR(VLOOKUP(A16,Feiertage!$A$3:$E$24,2,FALSE))=FALSE,"Feiertag","")</f>
        <v/>
      </c>
      <c r="C16" s="71"/>
      <c r="D16" s="71"/>
      <c r="E16" s="210"/>
      <c r="F16" s="71"/>
      <c r="G16" s="71"/>
      <c r="H16" s="210"/>
      <c r="I16" s="71"/>
      <c r="J16" s="71"/>
      <c r="K16" s="212"/>
      <c r="L16" s="71"/>
      <c r="M16" s="71"/>
      <c r="N16" s="210"/>
      <c r="O16" s="71"/>
      <c r="P16" s="71"/>
      <c r="Q16" s="72">
        <f t="shared" si="0"/>
        <v>0</v>
      </c>
      <c r="R16" s="73">
        <f t="shared" si="1"/>
        <v>-4</v>
      </c>
      <c r="S16" s="74">
        <f t="shared" si="34"/>
        <v>-333.25</v>
      </c>
      <c r="T16" s="74">
        <f t="shared" si="35"/>
        <v>0</v>
      </c>
      <c r="U16" s="75"/>
      <c r="V16" s="76" t="str">
        <f t="shared" si="2"/>
        <v/>
      </c>
      <c r="W16" s="76" t="s">
        <v>195</v>
      </c>
      <c r="X16" s="76" t="str">
        <f t="shared" si="36"/>
        <v/>
      </c>
      <c r="Y16" s="77">
        <f t="shared" si="3"/>
        <v>0</v>
      </c>
      <c r="Z16" s="78">
        <f t="shared" si="4"/>
        <v>4</v>
      </c>
      <c r="AA16" s="79" t="str">
        <f>IF(WEEKDAY($A16)=1,"So",IF(WEEKDAY($A16)=7,"Sa",IF(B16="freier Tag",B16,IF(ISERROR(VLOOKUP(A16,Feiertage!$A$3:$E$14,2,FALSE))=FALSE,"Feiertag",IF(B16="","",B16)))))</f>
        <v/>
      </c>
      <c r="AB16" s="78">
        <f t="shared" si="37"/>
        <v>0</v>
      </c>
      <c r="AC16" s="80">
        <f t="shared" si="38"/>
        <v>0</v>
      </c>
      <c r="AD16" s="80">
        <f t="shared" si="39"/>
        <v>0</v>
      </c>
      <c r="AE16" s="81" t="str">
        <f t="shared" si="5"/>
        <v/>
      </c>
      <c r="AF16" s="81" t="str">
        <f t="shared" si="6"/>
        <v/>
      </c>
      <c r="AG16" s="81" t="str">
        <f t="shared" si="7"/>
        <v/>
      </c>
      <c r="AH16" s="81" t="str">
        <f t="shared" si="8"/>
        <v/>
      </c>
      <c r="AI16" s="82" t="str">
        <f t="shared" si="9"/>
        <v/>
      </c>
      <c r="AJ16" s="86" t="str">
        <f t="shared" si="10"/>
        <v/>
      </c>
      <c r="AK16" s="91" t="str">
        <f t="shared" si="40"/>
        <v>0</v>
      </c>
      <c r="AL16" s="85">
        <f t="shared" si="11"/>
        <v>0</v>
      </c>
      <c r="AM16" s="86">
        <f t="shared" si="12"/>
        <v>0</v>
      </c>
      <c r="AN16" s="83">
        <f t="shared" si="13"/>
        <v>0</v>
      </c>
      <c r="AO16" s="86">
        <f t="shared" si="14"/>
        <v>0</v>
      </c>
      <c r="AP16" s="86">
        <f t="shared" si="15"/>
        <v>0</v>
      </c>
      <c r="AQ16" s="83">
        <f t="shared" si="16"/>
        <v>0</v>
      </c>
      <c r="AR16" s="86">
        <f t="shared" si="17"/>
        <v>0</v>
      </c>
      <c r="AS16" s="86">
        <f t="shared" si="18"/>
        <v>0</v>
      </c>
      <c r="AT16" s="83">
        <f t="shared" si="19"/>
        <v>0</v>
      </c>
      <c r="AU16" s="86">
        <f t="shared" si="20"/>
        <v>0</v>
      </c>
      <c r="AV16" s="87">
        <f t="shared" si="21"/>
        <v>0</v>
      </c>
      <c r="AW16" s="83">
        <f t="shared" si="22"/>
        <v>0</v>
      </c>
      <c r="AX16" s="87">
        <f t="shared" si="23"/>
        <v>0</v>
      </c>
      <c r="AY16" s="83">
        <f t="shared" si="24"/>
        <v>0</v>
      </c>
      <c r="AZ16" s="88" t="str">
        <f t="shared" si="41"/>
        <v/>
      </c>
      <c r="BA16" s="89">
        <f t="shared" si="42"/>
        <v>0</v>
      </c>
      <c r="BB16" s="89">
        <f t="shared" si="43"/>
        <v>0</v>
      </c>
      <c r="BC16" s="85">
        <f t="shared" si="25"/>
        <v>0</v>
      </c>
      <c r="BD16" s="86">
        <f t="shared" si="26"/>
        <v>0</v>
      </c>
      <c r="BE16" s="83">
        <f t="shared" si="44"/>
        <v>0</v>
      </c>
      <c r="BF16" s="86">
        <f t="shared" si="27"/>
        <v>0</v>
      </c>
      <c r="BG16" s="86">
        <f t="shared" si="28"/>
        <v>0</v>
      </c>
      <c r="BH16" s="83">
        <f t="shared" si="45"/>
        <v>0</v>
      </c>
      <c r="BI16" s="86">
        <f t="shared" si="29"/>
        <v>0</v>
      </c>
      <c r="BJ16" s="86">
        <f t="shared" si="30"/>
        <v>0</v>
      </c>
      <c r="BK16" s="83">
        <f t="shared" si="46"/>
        <v>0</v>
      </c>
      <c r="BL16" s="86">
        <f t="shared" si="31"/>
        <v>0</v>
      </c>
      <c r="BM16" s="87">
        <f t="shared" si="32"/>
        <v>0</v>
      </c>
      <c r="BN16" s="83">
        <f t="shared" si="47"/>
        <v>0</v>
      </c>
      <c r="BO16" s="87">
        <f t="shared" si="33"/>
        <v>0</v>
      </c>
      <c r="BP16" s="83">
        <f t="shared" si="48"/>
        <v>0</v>
      </c>
      <c r="BQ16" s="88" t="str">
        <f t="shared" si="49"/>
        <v/>
      </c>
      <c r="BR16" s="89">
        <f t="shared" si="50"/>
        <v>0</v>
      </c>
      <c r="BS16" s="89">
        <f t="shared" si="51"/>
        <v>0</v>
      </c>
    </row>
    <row r="17" spans="1:76" x14ac:dyDescent="0.2">
      <c r="A17" s="69">
        <f t="shared" si="52"/>
        <v>45146</v>
      </c>
      <c r="B17" s="70" t="str">
        <f>IF(ISERROR(VLOOKUP(A17,Feiertage!$A$3:$E$24,2,FALSE))=FALSE,"Feiertag","")</f>
        <v/>
      </c>
      <c r="C17" s="71"/>
      <c r="D17" s="71"/>
      <c r="E17" s="210"/>
      <c r="F17" s="71"/>
      <c r="G17" s="71"/>
      <c r="H17" s="210"/>
      <c r="I17" s="71"/>
      <c r="J17" s="71"/>
      <c r="K17" s="212"/>
      <c r="L17" s="71"/>
      <c r="M17" s="71"/>
      <c r="N17" s="210"/>
      <c r="O17" s="71"/>
      <c r="P17" s="71"/>
      <c r="Q17" s="72">
        <f t="shared" si="0"/>
        <v>0</v>
      </c>
      <c r="R17" s="73">
        <f t="shared" si="1"/>
        <v>-4</v>
      </c>
      <c r="S17" s="74">
        <f t="shared" si="34"/>
        <v>-337.25</v>
      </c>
      <c r="T17" s="74">
        <f t="shared" si="35"/>
        <v>0</v>
      </c>
      <c r="U17" s="75"/>
      <c r="V17" s="76" t="str">
        <f t="shared" si="2"/>
        <v/>
      </c>
      <c r="W17" s="76" t="s">
        <v>195</v>
      </c>
      <c r="X17" s="76" t="str">
        <f t="shared" si="36"/>
        <v/>
      </c>
      <c r="Y17" s="77">
        <f t="shared" si="3"/>
        <v>0</v>
      </c>
      <c r="Z17" s="78">
        <f t="shared" si="4"/>
        <v>4</v>
      </c>
      <c r="AA17" s="79" t="str">
        <f>IF(WEEKDAY($A17)=1,"So",IF(WEEKDAY($A17)=7,"Sa",IF(B17="freier Tag",B17,IF(ISERROR(VLOOKUP(A17,Feiertage!$A$3:$E$14,2,FALSE))=FALSE,"Feiertag",IF(B17="","",B17)))))</f>
        <v/>
      </c>
      <c r="AB17" s="78">
        <f t="shared" si="37"/>
        <v>0</v>
      </c>
      <c r="AC17" s="80">
        <f t="shared" si="38"/>
        <v>0</v>
      </c>
      <c r="AD17" s="80">
        <f t="shared" si="39"/>
        <v>0</v>
      </c>
      <c r="AE17" s="81" t="str">
        <f t="shared" si="5"/>
        <v/>
      </c>
      <c r="AF17" s="81" t="str">
        <f t="shared" si="6"/>
        <v/>
      </c>
      <c r="AG17" s="81" t="str">
        <f t="shared" si="7"/>
        <v/>
      </c>
      <c r="AH17" s="81" t="str">
        <f t="shared" si="8"/>
        <v/>
      </c>
      <c r="AI17" s="82" t="str">
        <f t="shared" si="9"/>
        <v/>
      </c>
      <c r="AJ17" s="86" t="str">
        <f t="shared" si="10"/>
        <v/>
      </c>
      <c r="AK17" s="91" t="str">
        <f t="shared" si="40"/>
        <v>0</v>
      </c>
      <c r="AL17" s="85">
        <f t="shared" si="11"/>
        <v>0</v>
      </c>
      <c r="AM17" s="86">
        <f t="shared" si="12"/>
        <v>0</v>
      </c>
      <c r="AN17" s="83">
        <f t="shared" si="13"/>
        <v>0</v>
      </c>
      <c r="AO17" s="86">
        <f t="shared" si="14"/>
        <v>0</v>
      </c>
      <c r="AP17" s="86">
        <f t="shared" si="15"/>
        <v>0</v>
      </c>
      <c r="AQ17" s="83">
        <f t="shared" si="16"/>
        <v>0</v>
      </c>
      <c r="AR17" s="86">
        <f t="shared" si="17"/>
        <v>0</v>
      </c>
      <c r="AS17" s="86">
        <f t="shared" si="18"/>
        <v>0</v>
      </c>
      <c r="AT17" s="83">
        <f t="shared" si="19"/>
        <v>0</v>
      </c>
      <c r="AU17" s="86">
        <f t="shared" si="20"/>
        <v>0</v>
      </c>
      <c r="AV17" s="87">
        <f t="shared" si="21"/>
        <v>0</v>
      </c>
      <c r="AW17" s="83">
        <f t="shared" si="22"/>
        <v>0</v>
      </c>
      <c r="AX17" s="87">
        <f t="shared" si="23"/>
        <v>0</v>
      </c>
      <c r="AY17" s="83">
        <f t="shared" si="24"/>
        <v>0</v>
      </c>
      <c r="AZ17" s="88" t="str">
        <f t="shared" si="41"/>
        <v/>
      </c>
      <c r="BA17" s="89">
        <f t="shared" si="42"/>
        <v>0</v>
      </c>
      <c r="BB17" s="89">
        <f t="shared" si="43"/>
        <v>0</v>
      </c>
      <c r="BC17" s="85">
        <f t="shared" si="25"/>
        <v>0</v>
      </c>
      <c r="BD17" s="86">
        <f t="shared" si="26"/>
        <v>0</v>
      </c>
      <c r="BE17" s="83">
        <f t="shared" si="44"/>
        <v>0</v>
      </c>
      <c r="BF17" s="86">
        <f t="shared" si="27"/>
        <v>0</v>
      </c>
      <c r="BG17" s="86">
        <f t="shared" si="28"/>
        <v>0</v>
      </c>
      <c r="BH17" s="83">
        <f t="shared" si="45"/>
        <v>0</v>
      </c>
      <c r="BI17" s="86">
        <f t="shared" si="29"/>
        <v>0</v>
      </c>
      <c r="BJ17" s="86">
        <f t="shared" si="30"/>
        <v>0</v>
      </c>
      <c r="BK17" s="83">
        <f t="shared" si="46"/>
        <v>0</v>
      </c>
      <c r="BL17" s="86">
        <f t="shared" si="31"/>
        <v>0</v>
      </c>
      <c r="BM17" s="87">
        <f t="shared" si="32"/>
        <v>0</v>
      </c>
      <c r="BN17" s="83">
        <f t="shared" si="47"/>
        <v>0</v>
      </c>
      <c r="BO17" s="87">
        <f t="shared" si="33"/>
        <v>0</v>
      </c>
      <c r="BP17" s="83">
        <f t="shared" si="48"/>
        <v>0</v>
      </c>
      <c r="BQ17" s="88" t="str">
        <f t="shared" si="49"/>
        <v/>
      </c>
      <c r="BR17" s="92">
        <f t="shared" si="50"/>
        <v>0</v>
      </c>
      <c r="BS17" s="89">
        <f t="shared" si="51"/>
        <v>0</v>
      </c>
    </row>
    <row r="18" spans="1:76" x14ac:dyDescent="0.2">
      <c r="A18" s="69">
        <f t="shared" si="52"/>
        <v>45147</v>
      </c>
      <c r="B18" s="90" t="str">
        <f>IF(ISERROR(VLOOKUP(A18,Feiertage!$A$3:$E$24,2,FALSE))=FALSE,"Feiertag","")</f>
        <v/>
      </c>
      <c r="C18" s="71"/>
      <c r="D18" s="71"/>
      <c r="E18" s="210"/>
      <c r="F18" s="71"/>
      <c r="G18" s="71"/>
      <c r="H18" s="210"/>
      <c r="I18" s="71"/>
      <c r="J18" s="71"/>
      <c r="K18" s="212"/>
      <c r="L18" s="71"/>
      <c r="M18" s="71"/>
      <c r="N18" s="210"/>
      <c r="O18" s="71"/>
      <c r="P18" s="71"/>
      <c r="Q18" s="72">
        <f t="shared" si="0"/>
        <v>0</v>
      </c>
      <c r="R18" s="73">
        <f t="shared" si="1"/>
        <v>-4</v>
      </c>
      <c r="S18" s="74">
        <f t="shared" si="34"/>
        <v>-341.25</v>
      </c>
      <c r="T18" s="74">
        <f t="shared" si="35"/>
        <v>0</v>
      </c>
      <c r="U18" s="75"/>
      <c r="V18" s="76" t="str">
        <f t="shared" si="2"/>
        <v/>
      </c>
      <c r="W18" s="76" t="s">
        <v>195</v>
      </c>
      <c r="X18" s="76" t="str">
        <f t="shared" si="36"/>
        <v/>
      </c>
      <c r="Y18" s="77">
        <f t="shared" si="3"/>
        <v>0</v>
      </c>
      <c r="Z18" s="78">
        <f t="shared" si="4"/>
        <v>4</v>
      </c>
      <c r="AA18" s="79" t="str">
        <f>IF(WEEKDAY($A18)=1,"So",IF(WEEKDAY($A18)=7,"Sa",IF(B18="freier Tag",B18,IF(ISERROR(VLOOKUP(A18,Feiertage!$A$3:$E$14,2,FALSE))=FALSE,"Feiertag",IF(B18="","",B18)))))</f>
        <v/>
      </c>
      <c r="AB18" s="78">
        <f t="shared" si="37"/>
        <v>0</v>
      </c>
      <c r="AC18" s="80">
        <f t="shared" si="38"/>
        <v>0</v>
      </c>
      <c r="AD18" s="80">
        <f t="shared" si="39"/>
        <v>0</v>
      </c>
      <c r="AE18" s="81" t="str">
        <f t="shared" si="5"/>
        <v/>
      </c>
      <c r="AF18" s="81" t="str">
        <f t="shared" si="6"/>
        <v/>
      </c>
      <c r="AG18" s="81" t="str">
        <f t="shared" si="7"/>
        <v/>
      </c>
      <c r="AH18" s="81" t="str">
        <f t="shared" si="8"/>
        <v/>
      </c>
      <c r="AI18" s="82" t="str">
        <f t="shared" si="9"/>
        <v/>
      </c>
      <c r="AJ18" s="86" t="str">
        <f t="shared" si="10"/>
        <v/>
      </c>
      <c r="AK18" s="91" t="str">
        <f t="shared" si="40"/>
        <v>0</v>
      </c>
      <c r="AL18" s="85">
        <f t="shared" si="11"/>
        <v>0</v>
      </c>
      <c r="AM18" s="86">
        <f t="shared" si="12"/>
        <v>0</v>
      </c>
      <c r="AN18" s="83">
        <f t="shared" si="13"/>
        <v>0</v>
      </c>
      <c r="AO18" s="86">
        <f t="shared" si="14"/>
        <v>0</v>
      </c>
      <c r="AP18" s="86">
        <f t="shared" si="15"/>
        <v>0</v>
      </c>
      <c r="AQ18" s="83">
        <f t="shared" si="16"/>
        <v>0</v>
      </c>
      <c r="AR18" s="86">
        <f t="shared" si="17"/>
        <v>0</v>
      </c>
      <c r="AS18" s="86">
        <f t="shared" si="18"/>
        <v>0</v>
      </c>
      <c r="AT18" s="83">
        <f t="shared" si="19"/>
        <v>0</v>
      </c>
      <c r="AU18" s="86">
        <f t="shared" si="20"/>
        <v>0</v>
      </c>
      <c r="AV18" s="87">
        <f t="shared" si="21"/>
        <v>0</v>
      </c>
      <c r="AW18" s="83">
        <f t="shared" si="22"/>
        <v>0</v>
      </c>
      <c r="AX18" s="87">
        <f t="shared" si="23"/>
        <v>0</v>
      </c>
      <c r="AY18" s="83">
        <f t="shared" si="24"/>
        <v>0</v>
      </c>
      <c r="AZ18" s="88" t="str">
        <f t="shared" si="41"/>
        <v/>
      </c>
      <c r="BA18" s="89">
        <f t="shared" si="42"/>
        <v>0</v>
      </c>
      <c r="BB18" s="89">
        <f t="shared" si="43"/>
        <v>0</v>
      </c>
      <c r="BC18" s="85">
        <f t="shared" si="25"/>
        <v>0</v>
      </c>
      <c r="BD18" s="86">
        <f t="shared" si="26"/>
        <v>0</v>
      </c>
      <c r="BE18" s="83">
        <f t="shared" si="44"/>
        <v>0</v>
      </c>
      <c r="BF18" s="86">
        <f t="shared" si="27"/>
        <v>0</v>
      </c>
      <c r="BG18" s="86">
        <f t="shared" si="28"/>
        <v>0</v>
      </c>
      <c r="BH18" s="83">
        <f t="shared" si="45"/>
        <v>0</v>
      </c>
      <c r="BI18" s="86">
        <f t="shared" si="29"/>
        <v>0</v>
      </c>
      <c r="BJ18" s="86">
        <f t="shared" si="30"/>
        <v>0</v>
      </c>
      <c r="BK18" s="83">
        <f t="shared" si="46"/>
        <v>0</v>
      </c>
      <c r="BL18" s="86">
        <f t="shared" si="31"/>
        <v>0</v>
      </c>
      <c r="BM18" s="87">
        <f t="shared" si="32"/>
        <v>0</v>
      </c>
      <c r="BN18" s="83">
        <f t="shared" si="47"/>
        <v>0</v>
      </c>
      <c r="BO18" s="87">
        <f t="shared" si="33"/>
        <v>0</v>
      </c>
      <c r="BP18" s="83">
        <f t="shared" si="48"/>
        <v>0</v>
      </c>
      <c r="BQ18" s="88" t="str">
        <f t="shared" si="49"/>
        <v/>
      </c>
      <c r="BR18" s="92">
        <f t="shared" si="50"/>
        <v>0</v>
      </c>
      <c r="BS18" s="89">
        <f t="shared" si="51"/>
        <v>0</v>
      </c>
    </row>
    <row r="19" spans="1:76" x14ac:dyDescent="0.2">
      <c r="A19" s="69">
        <f t="shared" si="52"/>
        <v>45148</v>
      </c>
      <c r="B19" s="90" t="str">
        <f>IF(ISERROR(VLOOKUP(A19,Feiertage!$A$3:$E$24,2,FALSE))=FALSE,"Feiertag","")</f>
        <v/>
      </c>
      <c r="C19" s="71"/>
      <c r="D19" s="71"/>
      <c r="E19" s="210"/>
      <c r="F19" s="71"/>
      <c r="G19" s="71"/>
      <c r="H19" s="210"/>
      <c r="I19" s="71"/>
      <c r="J19" s="71"/>
      <c r="K19" s="212"/>
      <c r="L19" s="71"/>
      <c r="M19" s="71"/>
      <c r="N19" s="210"/>
      <c r="O19" s="71"/>
      <c r="P19" s="71"/>
      <c r="Q19" s="72">
        <f t="shared" si="0"/>
        <v>0</v>
      </c>
      <c r="R19" s="73">
        <f t="shared" si="1"/>
        <v>-4</v>
      </c>
      <c r="S19" s="74">
        <f t="shared" si="34"/>
        <v>-345.25</v>
      </c>
      <c r="T19" s="74">
        <f t="shared" si="35"/>
        <v>0</v>
      </c>
      <c r="U19" s="75"/>
      <c r="V19" s="76" t="str">
        <f t="shared" si="2"/>
        <v/>
      </c>
      <c r="W19" s="76" t="s">
        <v>195</v>
      </c>
      <c r="X19" s="76" t="str">
        <f t="shared" si="36"/>
        <v/>
      </c>
      <c r="Y19" s="77">
        <f t="shared" si="3"/>
        <v>0</v>
      </c>
      <c r="Z19" s="78">
        <f t="shared" si="4"/>
        <v>4</v>
      </c>
      <c r="AA19" s="79" t="str">
        <f>IF(WEEKDAY($A19)=1,"So",IF(WEEKDAY($A19)=7,"Sa",IF(B19="freier Tag",B19,IF(ISERROR(VLOOKUP(A19,Feiertage!$A$3:$E$14,2,FALSE))=FALSE,"Feiertag",IF(B19="","",B19)))))</f>
        <v/>
      </c>
      <c r="AB19" s="78">
        <f t="shared" si="37"/>
        <v>0</v>
      </c>
      <c r="AC19" s="80">
        <f t="shared" si="38"/>
        <v>0</v>
      </c>
      <c r="AD19" s="80">
        <f t="shared" si="39"/>
        <v>0</v>
      </c>
      <c r="AE19" s="81" t="str">
        <f t="shared" si="5"/>
        <v/>
      </c>
      <c r="AF19" s="81" t="str">
        <f t="shared" si="6"/>
        <v/>
      </c>
      <c r="AG19" s="81" t="str">
        <f t="shared" si="7"/>
        <v/>
      </c>
      <c r="AH19" s="81" t="str">
        <f t="shared" si="8"/>
        <v/>
      </c>
      <c r="AI19" s="82" t="str">
        <f t="shared" si="9"/>
        <v/>
      </c>
      <c r="AJ19" s="86" t="str">
        <f t="shared" si="10"/>
        <v/>
      </c>
      <c r="AK19" s="91" t="str">
        <f t="shared" si="40"/>
        <v>0</v>
      </c>
      <c r="AL19" s="85">
        <f t="shared" si="11"/>
        <v>0</v>
      </c>
      <c r="AM19" s="86">
        <f t="shared" si="12"/>
        <v>0</v>
      </c>
      <c r="AN19" s="83">
        <f t="shared" si="13"/>
        <v>0</v>
      </c>
      <c r="AO19" s="86">
        <f t="shared" si="14"/>
        <v>0</v>
      </c>
      <c r="AP19" s="86">
        <f t="shared" si="15"/>
        <v>0</v>
      </c>
      <c r="AQ19" s="83">
        <f t="shared" si="16"/>
        <v>0</v>
      </c>
      <c r="AR19" s="86">
        <f t="shared" si="17"/>
        <v>0</v>
      </c>
      <c r="AS19" s="86">
        <f t="shared" si="18"/>
        <v>0</v>
      </c>
      <c r="AT19" s="83">
        <f t="shared" si="19"/>
        <v>0</v>
      </c>
      <c r="AU19" s="86">
        <f t="shared" si="20"/>
        <v>0</v>
      </c>
      <c r="AV19" s="87">
        <f t="shared" si="21"/>
        <v>0</v>
      </c>
      <c r="AW19" s="83">
        <f t="shared" si="22"/>
        <v>0</v>
      </c>
      <c r="AX19" s="87">
        <f t="shared" si="23"/>
        <v>0</v>
      </c>
      <c r="AY19" s="83">
        <f t="shared" si="24"/>
        <v>0</v>
      </c>
      <c r="AZ19" s="88" t="str">
        <f t="shared" si="41"/>
        <v/>
      </c>
      <c r="BA19" s="89">
        <f t="shared" si="42"/>
        <v>0</v>
      </c>
      <c r="BB19" s="89">
        <f t="shared" si="43"/>
        <v>0</v>
      </c>
      <c r="BC19" s="85">
        <f t="shared" si="25"/>
        <v>0</v>
      </c>
      <c r="BD19" s="86">
        <f t="shared" si="26"/>
        <v>0</v>
      </c>
      <c r="BE19" s="83">
        <f t="shared" si="44"/>
        <v>0</v>
      </c>
      <c r="BF19" s="86">
        <f t="shared" si="27"/>
        <v>0</v>
      </c>
      <c r="BG19" s="86">
        <f t="shared" si="28"/>
        <v>0</v>
      </c>
      <c r="BH19" s="83">
        <f t="shared" si="45"/>
        <v>0</v>
      </c>
      <c r="BI19" s="86">
        <f t="shared" si="29"/>
        <v>0</v>
      </c>
      <c r="BJ19" s="86">
        <f t="shared" si="30"/>
        <v>0</v>
      </c>
      <c r="BK19" s="83">
        <f t="shared" si="46"/>
        <v>0</v>
      </c>
      <c r="BL19" s="86">
        <f t="shared" si="31"/>
        <v>0</v>
      </c>
      <c r="BM19" s="87">
        <f t="shared" si="32"/>
        <v>0</v>
      </c>
      <c r="BN19" s="83">
        <f t="shared" si="47"/>
        <v>0</v>
      </c>
      <c r="BO19" s="87">
        <f t="shared" si="33"/>
        <v>0</v>
      </c>
      <c r="BP19" s="83">
        <f t="shared" si="48"/>
        <v>0</v>
      </c>
      <c r="BQ19" s="88" t="str">
        <f t="shared" si="49"/>
        <v/>
      </c>
      <c r="BR19" s="92">
        <f t="shared" si="50"/>
        <v>0</v>
      </c>
      <c r="BS19" s="89">
        <f t="shared" si="51"/>
        <v>0</v>
      </c>
    </row>
    <row r="20" spans="1:76" x14ac:dyDescent="0.2">
      <c r="A20" s="69">
        <f t="shared" si="52"/>
        <v>45149</v>
      </c>
      <c r="B20" s="70" t="str">
        <f>IF(ISERROR(VLOOKUP(A20,Feiertage!$A$3:$E$24,2,FALSE))=FALSE,"Feiertag","")</f>
        <v/>
      </c>
      <c r="C20" s="71"/>
      <c r="D20" s="71"/>
      <c r="E20" s="210"/>
      <c r="F20" s="71"/>
      <c r="G20" s="71"/>
      <c r="H20" s="210"/>
      <c r="I20" s="71"/>
      <c r="J20" s="71"/>
      <c r="K20" s="212"/>
      <c r="L20" s="71"/>
      <c r="M20" s="71"/>
      <c r="N20" s="210"/>
      <c r="O20" s="71"/>
      <c r="P20" s="71"/>
      <c r="Q20" s="72">
        <f t="shared" si="0"/>
        <v>0</v>
      </c>
      <c r="R20" s="73">
        <f t="shared" si="1"/>
        <v>-4</v>
      </c>
      <c r="S20" s="74">
        <f t="shared" si="34"/>
        <v>-349.25</v>
      </c>
      <c r="T20" s="74">
        <f t="shared" si="35"/>
        <v>0</v>
      </c>
      <c r="U20" s="75"/>
      <c r="V20" s="76" t="str">
        <f t="shared" si="2"/>
        <v/>
      </c>
      <c r="W20" s="76" t="s">
        <v>195</v>
      </c>
      <c r="X20" s="76" t="str">
        <f t="shared" si="36"/>
        <v/>
      </c>
      <c r="Y20" s="77">
        <f t="shared" si="3"/>
        <v>0</v>
      </c>
      <c r="Z20" s="78">
        <f t="shared" si="4"/>
        <v>4</v>
      </c>
      <c r="AA20" s="79" t="str">
        <f>IF(WEEKDAY($A20)=1,"So",IF(WEEKDAY($A20)=7,"Sa",IF(B20="freier Tag",B20,IF(ISERROR(VLOOKUP(A20,Feiertage!$A$3:$E$14,2,FALSE))=FALSE,"Feiertag",IF(B20="","",B20)))))</f>
        <v/>
      </c>
      <c r="AB20" s="78">
        <f t="shared" si="37"/>
        <v>0</v>
      </c>
      <c r="AC20" s="80">
        <f t="shared" si="38"/>
        <v>0</v>
      </c>
      <c r="AD20" s="80">
        <f t="shared" si="39"/>
        <v>0</v>
      </c>
      <c r="AE20" s="81" t="str">
        <f t="shared" si="5"/>
        <v/>
      </c>
      <c r="AF20" s="81" t="str">
        <f t="shared" si="6"/>
        <v/>
      </c>
      <c r="AG20" s="81" t="str">
        <f t="shared" si="7"/>
        <v/>
      </c>
      <c r="AH20" s="81" t="str">
        <f t="shared" si="8"/>
        <v/>
      </c>
      <c r="AI20" s="82" t="str">
        <f t="shared" si="9"/>
        <v/>
      </c>
      <c r="AJ20" s="86" t="str">
        <f t="shared" si="10"/>
        <v/>
      </c>
      <c r="AK20" s="91" t="str">
        <f t="shared" si="40"/>
        <v>0</v>
      </c>
      <c r="AL20" s="85">
        <f t="shared" si="11"/>
        <v>0</v>
      </c>
      <c r="AM20" s="86">
        <f t="shared" si="12"/>
        <v>0</v>
      </c>
      <c r="AN20" s="83">
        <f t="shared" si="13"/>
        <v>0</v>
      </c>
      <c r="AO20" s="86">
        <f t="shared" si="14"/>
        <v>0</v>
      </c>
      <c r="AP20" s="86">
        <f t="shared" si="15"/>
        <v>0</v>
      </c>
      <c r="AQ20" s="83">
        <f t="shared" si="16"/>
        <v>0</v>
      </c>
      <c r="AR20" s="86">
        <f t="shared" si="17"/>
        <v>0</v>
      </c>
      <c r="AS20" s="86">
        <f t="shared" si="18"/>
        <v>0</v>
      </c>
      <c r="AT20" s="83">
        <f t="shared" si="19"/>
        <v>0</v>
      </c>
      <c r="AU20" s="86">
        <f t="shared" si="20"/>
        <v>0</v>
      </c>
      <c r="AV20" s="87">
        <f t="shared" si="21"/>
        <v>0</v>
      </c>
      <c r="AW20" s="83">
        <f t="shared" si="22"/>
        <v>0</v>
      </c>
      <c r="AX20" s="87">
        <f t="shared" si="23"/>
        <v>0</v>
      </c>
      <c r="AY20" s="83">
        <f t="shared" si="24"/>
        <v>0</v>
      </c>
      <c r="AZ20" s="88" t="str">
        <f t="shared" si="41"/>
        <v/>
      </c>
      <c r="BA20" s="89">
        <f t="shared" si="42"/>
        <v>0</v>
      </c>
      <c r="BB20" s="89">
        <f t="shared" si="43"/>
        <v>0</v>
      </c>
      <c r="BC20" s="85">
        <f t="shared" si="25"/>
        <v>0</v>
      </c>
      <c r="BD20" s="86">
        <f t="shared" si="26"/>
        <v>0</v>
      </c>
      <c r="BE20" s="83">
        <f t="shared" si="44"/>
        <v>0</v>
      </c>
      <c r="BF20" s="86">
        <f t="shared" si="27"/>
        <v>0</v>
      </c>
      <c r="BG20" s="86">
        <f t="shared" si="28"/>
        <v>0</v>
      </c>
      <c r="BH20" s="83">
        <f t="shared" si="45"/>
        <v>0</v>
      </c>
      <c r="BI20" s="86">
        <f t="shared" si="29"/>
        <v>0</v>
      </c>
      <c r="BJ20" s="86">
        <f t="shared" si="30"/>
        <v>0</v>
      </c>
      <c r="BK20" s="83">
        <f t="shared" si="46"/>
        <v>0</v>
      </c>
      <c r="BL20" s="86">
        <f t="shared" si="31"/>
        <v>0</v>
      </c>
      <c r="BM20" s="87">
        <f t="shared" si="32"/>
        <v>0</v>
      </c>
      <c r="BN20" s="83">
        <f t="shared" si="47"/>
        <v>0</v>
      </c>
      <c r="BO20" s="87">
        <f t="shared" si="33"/>
        <v>0</v>
      </c>
      <c r="BP20" s="83">
        <f t="shared" si="48"/>
        <v>0</v>
      </c>
      <c r="BQ20" s="88" t="str">
        <f t="shared" si="49"/>
        <v/>
      </c>
      <c r="BR20" s="92">
        <f t="shared" si="50"/>
        <v>0</v>
      </c>
      <c r="BS20" s="89">
        <f t="shared" si="51"/>
        <v>0</v>
      </c>
    </row>
    <row r="21" spans="1:76" x14ac:dyDescent="0.2">
      <c r="A21" s="69">
        <f t="shared" si="52"/>
        <v>45150</v>
      </c>
      <c r="B21" s="70" t="str">
        <f>IF(ISERROR(VLOOKUP(A21,Feiertage!$A$3:$E$24,2,FALSE))=FALSE,"Feiertag","")</f>
        <v/>
      </c>
      <c r="C21" s="71"/>
      <c r="D21" s="71"/>
      <c r="E21" s="210"/>
      <c r="F21" s="71"/>
      <c r="G21" s="71"/>
      <c r="H21" s="210"/>
      <c r="I21" s="71"/>
      <c r="J21" s="71"/>
      <c r="K21" s="212"/>
      <c r="L21" s="71"/>
      <c r="M21" s="71"/>
      <c r="N21" s="210"/>
      <c r="O21" s="71"/>
      <c r="P21" s="71"/>
      <c r="Q21" s="72">
        <f t="shared" si="0"/>
        <v>0</v>
      </c>
      <c r="R21" s="73">
        <f t="shared" si="1"/>
        <v>0</v>
      </c>
      <c r="S21" s="74">
        <f t="shared" si="34"/>
        <v>-349.25</v>
      </c>
      <c r="T21" s="74">
        <f t="shared" si="35"/>
        <v>0</v>
      </c>
      <c r="U21" s="75"/>
      <c r="V21" s="76" t="str">
        <f t="shared" si="2"/>
        <v/>
      </c>
      <c r="W21" s="76" t="s">
        <v>195</v>
      </c>
      <c r="X21" s="76" t="str">
        <f t="shared" si="36"/>
        <v/>
      </c>
      <c r="Y21" s="77">
        <f t="shared" si="3"/>
        <v>0</v>
      </c>
      <c r="Z21" s="78">
        <f t="shared" si="4"/>
        <v>0</v>
      </c>
      <c r="AA21" s="79" t="str">
        <f>IF(WEEKDAY($A21)=1,"So",IF(WEEKDAY($A21)=7,"Sa",IF(B21="freier Tag",B21,IF(ISERROR(VLOOKUP(A21,Feiertage!$A$3:$E$14,2,FALSE))=FALSE,"Feiertag",IF(B21="","",B21)))))</f>
        <v>Sa</v>
      </c>
      <c r="AB21" s="78">
        <f t="shared" si="37"/>
        <v>0</v>
      </c>
      <c r="AC21" s="80">
        <f t="shared" si="38"/>
        <v>0</v>
      </c>
      <c r="AD21" s="80">
        <f t="shared" si="39"/>
        <v>0</v>
      </c>
      <c r="AE21" s="81" t="str">
        <f t="shared" si="5"/>
        <v/>
      </c>
      <c r="AF21" s="81" t="str">
        <f t="shared" si="6"/>
        <v/>
      </c>
      <c r="AG21" s="81" t="str">
        <f t="shared" si="7"/>
        <v/>
      </c>
      <c r="AH21" s="81" t="str">
        <f t="shared" si="8"/>
        <v/>
      </c>
      <c r="AI21" s="82" t="str">
        <f t="shared" si="9"/>
        <v/>
      </c>
      <c r="AJ21" s="86" t="str">
        <f t="shared" si="10"/>
        <v/>
      </c>
      <c r="AK21" s="91" t="str">
        <f t="shared" si="40"/>
        <v>0</v>
      </c>
      <c r="AL21" s="85">
        <f t="shared" si="11"/>
        <v>0</v>
      </c>
      <c r="AM21" s="86">
        <f t="shared" si="12"/>
        <v>0</v>
      </c>
      <c r="AN21" s="83">
        <f t="shared" si="13"/>
        <v>0</v>
      </c>
      <c r="AO21" s="86">
        <f t="shared" si="14"/>
        <v>0</v>
      </c>
      <c r="AP21" s="86">
        <f t="shared" si="15"/>
        <v>0</v>
      </c>
      <c r="AQ21" s="83">
        <f t="shared" si="16"/>
        <v>0</v>
      </c>
      <c r="AR21" s="86">
        <f t="shared" si="17"/>
        <v>0</v>
      </c>
      <c r="AS21" s="86">
        <f t="shared" si="18"/>
        <v>0</v>
      </c>
      <c r="AT21" s="83">
        <f t="shared" si="19"/>
        <v>0</v>
      </c>
      <c r="AU21" s="86">
        <f t="shared" si="20"/>
        <v>0</v>
      </c>
      <c r="AV21" s="87">
        <f t="shared" si="21"/>
        <v>0</v>
      </c>
      <c r="AW21" s="83">
        <f t="shared" si="22"/>
        <v>0</v>
      </c>
      <c r="AX21" s="87">
        <f t="shared" si="23"/>
        <v>0</v>
      </c>
      <c r="AY21" s="83">
        <f t="shared" si="24"/>
        <v>0</v>
      </c>
      <c r="AZ21" s="88" t="str">
        <f t="shared" si="41"/>
        <v/>
      </c>
      <c r="BA21" s="89">
        <f t="shared" si="42"/>
        <v>0</v>
      </c>
      <c r="BB21" s="89">
        <f t="shared" si="43"/>
        <v>0</v>
      </c>
      <c r="BC21" s="85">
        <f t="shared" si="25"/>
        <v>0</v>
      </c>
      <c r="BD21" s="86">
        <f t="shared" si="26"/>
        <v>0</v>
      </c>
      <c r="BE21" s="83">
        <f t="shared" si="44"/>
        <v>0</v>
      </c>
      <c r="BF21" s="86">
        <f t="shared" si="27"/>
        <v>0</v>
      </c>
      <c r="BG21" s="86">
        <f t="shared" si="28"/>
        <v>0</v>
      </c>
      <c r="BH21" s="83">
        <f t="shared" si="45"/>
        <v>0</v>
      </c>
      <c r="BI21" s="86">
        <f t="shared" si="29"/>
        <v>0</v>
      </c>
      <c r="BJ21" s="86">
        <f t="shared" si="30"/>
        <v>0</v>
      </c>
      <c r="BK21" s="83">
        <f t="shared" si="46"/>
        <v>0</v>
      </c>
      <c r="BL21" s="86">
        <f t="shared" si="31"/>
        <v>0</v>
      </c>
      <c r="BM21" s="87">
        <f t="shared" si="32"/>
        <v>0</v>
      </c>
      <c r="BN21" s="83">
        <f t="shared" si="47"/>
        <v>0</v>
      </c>
      <c r="BO21" s="87">
        <f t="shared" si="33"/>
        <v>0</v>
      </c>
      <c r="BP21" s="83">
        <f t="shared" si="48"/>
        <v>0</v>
      </c>
      <c r="BQ21" s="88" t="str">
        <f t="shared" si="49"/>
        <v/>
      </c>
      <c r="BR21" s="92">
        <f t="shared" si="50"/>
        <v>0</v>
      </c>
      <c r="BS21" s="89">
        <f t="shared" si="51"/>
        <v>0</v>
      </c>
    </row>
    <row r="22" spans="1:76" x14ac:dyDescent="0.2">
      <c r="A22" s="69">
        <f t="shared" si="52"/>
        <v>45151</v>
      </c>
      <c r="B22" s="70" t="str">
        <f>IF(ISERROR(VLOOKUP(A22,Feiertage!$A$3:$E$24,2,FALSE))=FALSE,"Feiertag","")</f>
        <v/>
      </c>
      <c r="C22" s="71"/>
      <c r="D22" s="71"/>
      <c r="E22" s="210"/>
      <c r="F22" s="71"/>
      <c r="G22" s="71"/>
      <c r="H22" s="210"/>
      <c r="I22" s="71"/>
      <c r="J22" s="71"/>
      <c r="K22" s="212"/>
      <c r="L22" s="71"/>
      <c r="M22" s="71"/>
      <c r="N22" s="210"/>
      <c r="O22" s="71"/>
      <c r="P22" s="71"/>
      <c r="Q22" s="72">
        <f t="shared" si="0"/>
        <v>0</v>
      </c>
      <c r="R22" s="73">
        <f t="shared" si="1"/>
        <v>0</v>
      </c>
      <c r="S22" s="74">
        <f t="shared" si="34"/>
        <v>-349.25</v>
      </c>
      <c r="T22" s="74">
        <f t="shared" si="35"/>
        <v>0</v>
      </c>
      <c r="U22" s="75"/>
      <c r="V22" s="76" t="str">
        <f t="shared" si="2"/>
        <v/>
      </c>
      <c r="W22" s="76" t="s">
        <v>195</v>
      </c>
      <c r="X22" s="76" t="str">
        <f t="shared" si="36"/>
        <v/>
      </c>
      <c r="Y22" s="77">
        <f t="shared" si="3"/>
        <v>0</v>
      </c>
      <c r="Z22" s="78">
        <f t="shared" si="4"/>
        <v>0</v>
      </c>
      <c r="AA22" s="79" t="str">
        <f>IF(WEEKDAY($A22)=1,"So",IF(WEEKDAY($A22)=7,"Sa",IF(B22="freier Tag",B22,IF(ISERROR(VLOOKUP(A22,Feiertage!$A$3:$E$14,2,FALSE))=FALSE,"Feiertag",IF(B22="","",B22)))))</f>
        <v>So</v>
      </c>
      <c r="AB22" s="78">
        <f t="shared" si="37"/>
        <v>0</v>
      </c>
      <c r="AC22" s="80">
        <f t="shared" si="38"/>
        <v>0</v>
      </c>
      <c r="AD22" s="80">
        <f t="shared" si="39"/>
        <v>0</v>
      </c>
      <c r="AE22" s="81" t="str">
        <f t="shared" si="5"/>
        <v/>
      </c>
      <c r="AF22" s="81" t="str">
        <f t="shared" si="6"/>
        <v/>
      </c>
      <c r="AG22" s="81" t="str">
        <f t="shared" si="7"/>
        <v/>
      </c>
      <c r="AH22" s="81" t="str">
        <f t="shared" si="8"/>
        <v/>
      </c>
      <c r="AI22" s="82" t="str">
        <f t="shared" si="9"/>
        <v/>
      </c>
      <c r="AJ22" s="86" t="str">
        <f t="shared" si="10"/>
        <v/>
      </c>
      <c r="AK22" s="91" t="str">
        <f t="shared" si="40"/>
        <v>0</v>
      </c>
      <c r="AL22" s="85">
        <f t="shared" si="11"/>
        <v>0</v>
      </c>
      <c r="AM22" s="86">
        <f t="shared" si="12"/>
        <v>0</v>
      </c>
      <c r="AN22" s="83">
        <f t="shared" si="13"/>
        <v>0</v>
      </c>
      <c r="AO22" s="86">
        <f t="shared" si="14"/>
        <v>0</v>
      </c>
      <c r="AP22" s="86">
        <f t="shared" si="15"/>
        <v>0</v>
      </c>
      <c r="AQ22" s="83">
        <f t="shared" si="16"/>
        <v>0</v>
      </c>
      <c r="AR22" s="86">
        <f t="shared" si="17"/>
        <v>0</v>
      </c>
      <c r="AS22" s="86">
        <f t="shared" si="18"/>
        <v>0</v>
      </c>
      <c r="AT22" s="83">
        <f t="shared" si="19"/>
        <v>0</v>
      </c>
      <c r="AU22" s="86">
        <f t="shared" si="20"/>
        <v>0</v>
      </c>
      <c r="AV22" s="87">
        <f t="shared" si="21"/>
        <v>0</v>
      </c>
      <c r="AW22" s="83">
        <f t="shared" si="22"/>
        <v>0</v>
      </c>
      <c r="AX22" s="87">
        <f t="shared" si="23"/>
        <v>0</v>
      </c>
      <c r="AY22" s="83">
        <f t="shared" si="24"/>
        <v>0</v>
      </c>
      <c r="AZ22" s="88" t="str">
        <f t="shared" si="41"/>
        <v/>
      </c>
      <c r="BA22" s="89">
        <f t="shared" si="42"/>
        <v>0</v>
      </c>
      <c r="BB22" s="89">
        <f t="shared" si="43"/>
        <v>0</v>
      </c>
      <c r="BC22" s="85">
        <f t="shared" si="25"/>
        <v>0</v>
      </c>
      <c r="BD22" s="86">
        <f t="shared" si="26"/>
        <v>0</v>
      </c>
      <c r="BE22" s="83">
        <f t="shared" si="44"/>
        <v>0</v>
      </c>
      <c r="BF22" s="86">
        <f t="shared" si="27"/>
        <v>0</v>
      </c>
      <c r="BG22" s="86">
        <f t="shared" si="28"/>
        <v>0</v>
      </c>
      <c r="BH22" s="83">
        <f t="shared" si="45"/>
        <v>0</v>
      </c>
      <c r="BI22" s="86">
        <f t="shared" si="29"/>
        <v>0</v>
      </c>
      <c r="BJ22" s="86">
        <f t="shared" si="30"/>
        <v>0</v>
      </c>
      <c r="BK22" s="83">
        <f t="shared" si="46"/>
        <v>0</v>
      </c>
      <c r="BL22" s="86">
        <f t="shared" si="31"/>
        <v>0</v>
      </c>
      <c r="BM22" s="87">
        <f t="shared" si="32"/>
        <v>0</v>
      </c>
      <c r="BN22" s="83">
        <f t="shared" si="47"/>
        <v>0</v>
      </c>
      <c r="BO22" s="87">
        <f t="shared" si="33"/>
        <v>0</v>
      </c>
      <c r="BP22" s="83">
        <f t="shared" si="48"/>
        <v>0</v>
      </c>
      <c r="BQ22" s="88" t="str">
        <f t="shared" si="49"/>
        <v/>
      </c>
      <c r="BR22" s="92">
        <f t="shared" si="50"/>
        <v>0</v>
      </c>
      <c r="BS22" s="89">
        <f t="shared" si="51"/>
        <v>0</v>
      </c>
    </row>
    <row r="23" spans="1:76" x14ac:dyDescent="0.2">
      <c r="A23" s="69">
        <f t="shared" si="52"/>
        <v>45152</v>
      </c>
      <c r="B23" s="90" t="str">
        <f>IF(ISERROR(VLOOKUP(A23,Feiertage!$A$3:$E$24,2,FALSE))=FALSE,"Feiertag","")</f>
        <v/>
      </c>
      <c r="C23" s="71"/>
      <c r="D23" s="71"/>
      <c r="E23" s="210"/>
      <c r="F23" s="71"/>
      <c r="G23" s="71"/>
      <c r="H23" s="210"/>
      <c r="I23" s="71"/>
      <c r="J23" s="71"/>
      <c r="K23" s="212"/>
      <c r="L23" s="71"/>
      <c r="M23" s="71"/>
      <c r="N23" s="210"/>
      <c r="O23" s="71"/>
      <c r="P23" s="71"/>
      <c r="Q23" s="72">
        <f t="shared" si="0"/>
        <v>0</v>
      </c>
      <c r="R23" s="73">
        <f t="shared" si="1"/>
        <v>-4</v>
      </c>
      <c r="S23" s="74">
        <f t="shared" si="34"/>
        <v>-353.25</v>
      </c>
      <c r="T23" s="74">
        <f t="shared" si="35"/>
        <v>0</v>
      </c>
      <c r="U23" s="75"/>
      <c r="V23" s="76" t="str">
        <f t="shared" si="2"/>
        <v/>
      </c>
      <c r="W23" s="76" t="s">
        <v>195</v>
      </c>
      <c r="X23" s="76" t="str">
        <f t="shared" si="36"/>
        <v/>
      </c>
      <c r="Y23" s="77">
        <f t="shared" si="3"/>
        <v>0</v>
      </c>
      <c r="Z23" s="78">
        <f t="shared" si="4"/>
        <v>4</v>
      </c>
      <c r="AA23" s="79" t="str">
        <f>IF(WEEKDAY($A23)=1,"So",IF(WEEKDAY($A23)=7,"Sa",IF(B23="freier Tag",B23,IF(ISERROR(VLOOKUP(A23,Feiertage!$A$3:$E$14,2,FALSE))=FALSE,"Feiertag",IF(B23="","",B23)))))</f>
        <v/>
      </c>
      <c r="AB23" s="78">
        <f t="shared" si="37"/>
        <v>0</v>
      </c>
      <c r="AC23" s="80">
        <f t="shared" si="38"/>
        <v>0</v>
      </c>
      <c r="AD23" s="80">
        <f t="shared" si="39"/>
        <v>0</v>
      </c>
      <c r="AE23" s="81" t="str">
        <f t="shared" si="5"/>
        <v/>
      </c>
      <c r="AF23" s="81" t="str">
        <f t="shared" si="6"/>
        <v/>
      </c>
      <c r="AG23" s="81" t="str">
        <f t="shared" si="7"/>
        <v/>
      </c>
      <c r="AH23" s="81" t="str">
        <f t="shared" si="8"/>
        <v/>
      </c>
      <c r="AI23" s="82" t="str">
        <f t="shared" si="9"/>
        <v/>
      </c>
      <c r="AJ23" s="86" t="str">
        <f t="shared" si="10"/>
        <v/>
      </c>
      <c r="AK23" s="91" t="str">
        <f t="shared" si="40"/>
        <v>0</v>
      </c>
      <c r="AL23" s="85">
        <f t="shared" si="11"/>
        <v>0</v>
      </c>
      <c r="AM23" s="86">
        <f t="shared" si="12"/>
        <v>0</v>
      </c>
      <c r="AN23" s="83">
        <f>IF(AL23&lt;=9,,IF(AL23&lt;=9.75,AL23-9,IF(AL23&gt;9.75,0.75)))</f>
        <v>0</v>
      </c>
      <c r="AO23" s="86">
        <f t="shared" si="14"/>
        <v>0</v>
      </c>
      <c r="AP23" s="86">
        <f t="shared" si="15"/>
        <v>0</v>
      </c>
      <c r="AQ23" s="83">
        <f>IF(AO23=AL23,0,IF(AN23&gt;0,0,IF(AO23&lt;=9,0,IF(AO23&gt;9,0.75-AM23))))</f>
        <v>0</v>
      </c>
      <c r="AR23" s="86">
        <f t="shared" si="17"/>
        <v>0</v>
      </c>
      <c r="AS23" s="86">
        <f t="shared" si="18"/>
        <v>0</v>
      </c>
      <c r="AT23" s="83">
        <f>IF(AR23=AO23,0,IF(AQ23&gt;0,0,IF(AR23&lt;=9,0,IF(AR23&gt;9,0.75-AP23))))</f>
        <v>0</v>
      </c>
      <c r="AU23" s="86">
        <f t="shared" si="20"/>
        <v>0</v>
      </c>
      <c r="AV23" s="87">
        <f t="shared" si="21"/>
        <v>0</v>
      </c>
      <c r="AW23" s="83">
        <f>IF(AU23=AR23,0,IF(AT23&gt;0,0,IF(AU23&lt;=9,0,IF(AU23&gt;9,0.75-AS23))))</f>
        <v>0</v>
      </c>
      <c r="AX23" s="87">
        <f t="shared" si="23"/>
        <v>0</v>
      </c>
      <c r="AY23" s="83">
        <f>IF(AX23=AU23,0,IF(AW23&gt;0,0,IF(AX23&lt;=9,0,IF(AX23&gt;9,0.75-AV23))))</f>
        <v>0</v>
      </c>
      <c r="AZ23" s="88" t="str">
        <f t="shared" si="41"/>
        <v/>
      </c>
      <c r="BA23" s="89">
        <f t="shared" si="42"/>
        <v>0</v>
      </c>
      <c r="BB23" s="89">
        <f t="shared" si="43"/>
        <v>0</v>
      </c>
      <c r="BC23" s="85">
        <f t="shared" si="25"/>
        <v>0</v>
      </c>
      <c r="BD23" s="86">
        <f t="shared" si="26"/>
        <v>0</v>
      </c>
      <c r="BE23" s="83">
        <f t="shared" si="44"/>
        <v>0</v>
      </c>
      <c r="BF23" s="86">
        <f t="shared" si="27"/>
        <v>0</v>
      </c>
      <c r="BG23" s="86">
        <f t="shared" si="28"/>
        <v>0</v>
      </c>
      <c r="BH23" s="83">
        <f t="shared" si="45"/>
        <v>0</v>
      </c>
      <c r="BI23" s="86">
        <f t="shared" si="29"/>
        <v>0</v>
      </c>
      <c r="BJ23" s="86">
        <f t="shared" si="30"/>
        <v>0</v>
      </c>
      <c r="BK23" s="83">
        <f t="shared" si="46"/>
        <v>0</v>
      </c>
      <c r="BL23" s="86">
        <f t="shared" si="31"/>
        <v>0</v>
      </c>
      <c r="BM23" s="87">
        <f t="shared" si="32"/>
        <v>0</v>
      </c>
      <c r="BN23" s="83">
        <f t="shared" si="47"/>
        <v>0</v>
      </c>
      <c r="BO23" s="87">
        <f t="shared" si="33"/>
        <v>0</v>
      </c>
      <c r="BP23" s="83">
        <f t="shared" si="48"/>
        <v>0</v>
      </c>
      <c r="BQ23" s="88" t="str">
        <f t="shared" si="49"/>
        <v/>
      </c>
      <c r="BR23" s="92">
        <f t="shared" si="50"/>
        <v>0</v>
      </c>
      <c r="BS23" s="89">
        <f t="shared" si="51"/>
        <v>0</v>
      </c>
    </row>
    <row r="24" spans="1:76" x14ac:dyDescent="0.2">
      <c r="A24" s="69">
        <f t="shared" si="52"/>
        <v>45153</v>
      </c>
      <c r="B24" s="70" t="s">
        <v>266</v>
      </c>
      <c r="C24" s="71"/>
      <c r="D24" s="71"/>
      <c r="E24" s="210"/>
      <c r="F24" s="71"/>
      <c r="G24" s="71"/>
      <c r="H24" s="210"/>
      <c r="I24" s="71"/>
      <c r="J24" s="71"/>
      <c r="K24" s="212"/>
      <c r="L24" s="71"/>
      <c r="M24" s="71"/>
      <c r="N24" s="210"/>
      <c r="O24" s="71"/>
      <c r="P24" s="71"/>
      <c r="Q24" s="72">
        <f t="shared" si="0"/>
        <v>4</v>
      </c>
      <c r="R24" s="73">
        <f t="shared" si="1"/>
        <v>0</v>
      </c>
      <c r="S24" s="74">
        <f t="shared" si="34"/>
        <v>-353.25</v>
      </c>
      <c r="T24" s="74">
        <f t="shared" si="35"/>
        <v>0</v>
      </c>
      <c r="U24" s="75"/>
      <c r="V24" s="76" t="str">
        <f t="shared" si="2"/>
        <v/>
      </c>
      <c r="W24" s="76" t="s">
        <v>195</v>
      </c>
      <c r="X24" s="76" t="str">
        <f t="shared" si="36"/>
        <v/>
      </c>
      <c r="Y24" s="77">
        <f t="shared" si="3"/>
        <v>0</v>
      </c>
      <c r="Z24" s="78">
        <f t="shared" si="4"/>
        <v>4</v>
      </c>
      <c r="AA24" s="79" t="str">
        <f>IF(WEEKDAY($A24)=1,"So",IF(WEEKDAY($A24)=7,"Sa",IF(B24="freier Tag",B24,IF(ISERROR(VLOOKUP(A24,Feiertage!$A$3:$E$14,2,FALSE))=FALSE,"Feiertag",IF(B24="","",B24)))))</f>
        <v>Urlaub</v>
      </c>
      <c r="AB24" s="78">
        <f t="shared" si="37"/>
        <v>4</v>
      </c>
      <c r="AC24" s="80">
        <f t="shared" si="38"/>
        <v>0</v>
      </c>
      <c r="AD24" s="80">
        <f t="shared" si="39"/>
        <v>0</v>
      </c>
      <c r="AE24" s="81" t="str">
        <f t="shared" si="5"/>
        <v/>
      </c>
      <c r="AF24" s="81" t="str">
        <f t="shared" si="6"/>
        <v/>
      </c>
      <c r="AG24" s="81" t="str">
        <f t="shared" si="7"/>
        <v/>
      </c>
      <c r="AH24" s="81" t="str">
        <f t="shared" si="8"/>
        <v/>
      </c>
      <c r="AI24" s="82" t="str">
        <f t="shared" si="9"/>
        <v/>
      </c>
      <c r="AJ24" s="86" t="str">
        <f t="shared" si="10"/>
        <v/>
      </c>
      <c r="AK24" s="91" t="str">
        <f t="shared" si="40"/>
        <v>0</v>
      </c>
      <c r="AL24" s="85">
        <f t="shared" si="11"/>
        <v>0</v>
      </c>
      <c r="AM24" s="86">
        <f t="shared" si="12"/>
        <v>0</v>
      </c>
      <c r="AN24" s="83">
        <f t="shared" ref="AN24:AN40" si="53">IF(AL24&lt;=9,,IF(AL24&lt;=9.75,AL24-9,IF(AL24&gt;9.75,0.75)))</f>
        <v>0</v>
      </c>
      <c r="AO24" s="86">
        <f t="shared" si="14"/>
        <v>0</v>
      </c>
      <c r="AP24" s="86">
        <f t="shared" si="15"/>
        <v>0</v>
      </c>
      <c r="AQ24" s="83">
        <f t="shared" ref="AQ24:AQ40" si="54">IF(AO24=AL24,0,IF(AN24&gt;0,0,IF(AO24&lt;=9,0,IF(AO24&gt;9,0.75-AM24))))</f>
        <v>0</v>
      </c>
      <c r="AR24" s="86">
        <f t="shared" si="17"/>
        <v>0</v>
      </c>
      <c r="AS24" s="86">
        <f t="shared" si="18"/>
        <v>0</v>
      </c>
      <c r="AT24" s="83">
        <f t="shared" ref="AT24:AT40" si="55">IF(AR24=AO24,0,IF(AQ24&gt;0,0,IF(AR24&lt;=9,0,IF(AR24&gt;9,0.75-AP24))))</f>
        <v>0</v>
      </c>
      <c r="AU24" s="86">
        <f t="shared" si="20"/>
        <v>0</v>
      </c>
      <c r="AV24" s="87">
        <f t="shared" si="21"/>
        <v>0</v>
      </c>
      <c r="AW24" s="83">
        <f t="shared" ref="AW24:AW40" si="56">IF(AU24=AR24,0,IF(AT24&gt;0,0,IF(AU24&lt;=9,0,IF(AU24&gt;9,0.75-AS24))))</f>
        <v>0</v>
      </c>
      <c r="AX24" s="87">
        <f t="shared" si="23"/>
        <v>0</v>
      </c>
      <c r="AY24" s="83">
        <f t="shared" ref="AY24:AY40" si="57">IF(AX24=AU24,0,IF(AW24&gt;0,0,IF(AX24&lt;=9,0,IF(AX24&gt;9,0.75-AV24))))</f>
        <v>0</v>
      </c>
      <c r="AZ24" s="88" t="str">
        <f t="shared" si="41"/>
        <v/>
      </c>
      <c r="BA24" s="89">
        <f t="shared" si="42"/>
        <v>0</v>
      </c>
      <c r="BB24" s="89">
        <f t="shared" si="43"/>
        <v>0</v>
      </c>
      <c r="BC24" s="85">
        <f t="shared" si="25"/>
        <v>0</v>
      </c>
      <c r="BD24" s="86">
        <f t="shared" si="26"/>
        <v>0</v>
      </c>
      <c r="BE24" s="83">
        <f t="shared" si="44"/>
        <v>0</v>
      </c>
      <c r="BF24" s="86">
        <f t="shared" si="27"/>
        <v>0</v>
      </c>
      <c r="BG24" s="86">
        <f t="shared" si="28"/>
        <v>0</v>
      </c>
      <c r="BH24" s="83">
        <f t="shared" si="45"/>
        <v>0</v>
      </c>
      <c r="BI24" s="86">
        <f t="shared" si="29"/>
        <v>0</v>
      </c>
      <c r="BJ24" s="86">
        <f t="shared" si="30"/>
        <v>0</v>
      </c>
      <c r="BK24" s="83">
        <f t="shared" si="46"/>
        <v>0</v>
      </c>
      <c r="BL24" s="86">
        <f t="shared" si="31"/>
        <v>0</v>
      </c>
      <c r="BM24" s="87">
        <f t="shared" si="32"/>
        <v>0</v>
      </c>
      <c r="BN24" s="83">
        <f t="shared" si="47"/>
        <v>0</v>
      </c>
      <c r="BO24" s="87">
        <f t="shared" si="33"/>
        <v>0</v>
      </c>
      <c r="BP24" s="83">
        <f t="shared" si="48"/>
        <v>0</v>
      </c>
      <c r="BQ24" s="88" t="str">
        <f t="shared" si="49"/>
        <v/>
      </c>
      <c r="BR24" s="92">
        <f t="shared" si="50"/>
        <v>0</v>
      </c>
      <c r="BS24" s="89">
        <f t="shared" si="51"/>
        <v>0</v>
      </c>
      <c r="BX24" s="93"/>
    </row>
    <row r="25" spans="1:76" x14ac:dyDescent="0.2">
      <c r="A25" s="69">
        <f t="shared" si="52"/>
        <v>45154</v>
      </c>
      <c r="B25" s="70" t="s">
        <v>266</v>
      </c>
      <c r="C25" s="71"/>
      <c r="D25" s="71"/>
      <c r="E25" s="210"/>
      <c r="F25" s="71"/>
      <c r="G25" s="71"/>
      <c r="H25" s="210"/>
      <c r="I25" s="71"/>
      <c r="J25" s="71"/>
      <c r="K25" s="212"/>
      <c r="L25" s="71"/>
      <c r="M25" s="71"/>
      <c r="N25" s="210"/>
      <c r="O25" s="71"/>
      <c r="P25" s="71"/>
      <c r="Q25" s="72">
        <f t="shared" si="0"/>
        <v>4</v>
      </c>
      <c r="R25" s="73">
        <f t="shared" si="1"/>
        <v>0</v>
      </c>
      <c r="S25" s="74">
        <f t="shared" si="34"/>
        <v>-353.25</v>
      </c>
      <c r="T25" s="74">
        <f t="shared" si="35"/>
        <v>0</v>
      </c>
      <c r="U25" s="75"/>
      <c r="V25" s="76" t="str">
        <f t="shared" si="2"/>
        <v/>
      </c>
      <c r="W25" s="76" t="s">
        <v>195</v>
      </c>
      <c r="X25" s="76" t="str">
        <f t="shared" si="36"/>
        <v/>
      </c>
      <c r="Y25" s="77">
        <f t="shared" si="3"/>
        <v>0</v>
      </c>
      <c r="Z25" s="78">
        <f t="shared" si="4"/>
        <v>4</v>
      </c>
      <c r="AA25" s="79" t="str">
        <f>IF(WEEKDAY($A25)=1,"So",IF(WEEKDAY($A25)=7,"Sa",IF(B25="freier Tag",B25,IF(ISERROR(VLOOKUP(A25,Feiertage!$A$3:$E$14,2,FALSE))=FALSE,"Feiertag",IF(B25="","",B25)))))</f>
        <v>Urlaub</v>
      </c>
      <c r="AB25" s="78">
        <f t="shared" si="37"/>
        <v>4</v>
      </c>
      <c r="AC25" s="80">
        <f t="shared" si="38"/>
        <v>0</v>
      </c>
      <c r="AD25" s="80">
        <f t="shared" si="39"/>
        <v>0</v>
      </c>
      <c r="AE25" s="81" t="str">
        <f t="shared" si="5"/>
        <v/>
      </c>
      <c r="AF25" s="81" t="str">
        <f t="shared" si="6"/>
        <v/>
      </c>
      <c r="AG25" s="81" t="str">
        <f t="shared" si="7"/>
        <v/>
      </c>
      <c r="AH25" s="81" t="str">
        <f t="shared" si="8"/>
        <v/>
      </c>
      <c r="AI25" s="82" t="str">
        <f t="shared" si="9"/>
        <v/>
      </c>
      <c r="AJ25" s="86" t="str">
        <f t="shared" si="10"/>
        <v/>
      </c>
      <c r="AK25" s="91" t="str">
        <f t="shared" si="40"/>
        <v>0</v>
      </c>
      <c r="AL25" s="85">
        <f t="shared" si="11"/>
        <v>0</v>
      </c>
      <c r="AM25" s="86">
        <f t="shared" si="12"/>
        <v>0</v>
      </c>
      <c r="AN25" s="83">
        <f t="shared" si="53"/>
        <v>0</v>
      </c>
      <c r="AO25" s="86">
        <f t="shared" si="14"/>
        <v>0</v>
      </c>
      <c r="AP25" s="86">
        <f t="shared" si="15"/>
        <v>0</v>
      </c>
      <c r="AQ25" s="83">
        <f t="shared" si="54"/>
        <v>0</v>
      </c>
      <c r="AR25" s="86">
        <f t="shared" si="17"/>
        <v>0</v>
      </c>
      <c r="AS25" s="86">
        <f t="shared" si="18"/>
        <v>0</v>
      </c>
      <c r="AT25" s="83">
        <f t="shared" si="55"/>
        <v>0</v>
      </c>
      <c r="AU25" s="86">
        <f t="shared" si="20"/>
        <v>0</v>
      </c>
      <c r="AV25" s="87">
        <f t="shared" si="21"/>
        <v>0</v>
      </c>
      <c r="AW25" s="83">
        <f t="shared" si="56"/>
        <v>0</v>
      </c>
      <c r="AX25" s="87">
        <f t="shared" si="23"/>
        <v>0</v>
      </c>
      <c r="AY25" s="83">
        <f t="shared" si="57"/>
        <v>0</v>
      </c>
      <c r="AZ25" s="88" t="str">
        <f t="shared" si="41"/>
        <v/>
      </c>
      <c r="BA25" s="89">
        <f t="shared" si="42"/>
        <v>0</v>
      </c>
      <c r="BB25" s="89">
        <f t="shared" si="43"/>
        <v>0</v>
      </c>
      <c r="BC25" s="85">
        <f t="shared" si="25"/>
        <v>0</v>
      </c>
      <c r="BD25" s="86">
        <f t="shared" si="26"/>
        <v>0</v>
      </c>
      <c r="BE25" s="83">
        <f t="shared" si="44"/>
        <v>0</v>
      </c>
      <c r="BF25" s="86">
        <f t="shared" si="27"/>
        <v>0</v>
      </c>
      <c r="BG25" s="86">
        <f t="shared" si="28"/>
        <v>0</v>
      </c>
      <c r="BH25" s="83">
        <f t="shared" si="45"/>
        <v>0</v>
      </c>
      <c r="BI25" s="86">
        <f t="shared" si="29"/>
        <v>0</v>
      </c>
      <c r="BJ25" s="86">
        <f t="shared" si="30"/>
        <v>0</v>
      </c>
      <c r="BK25" s="83">
        <f t="shared" si="46"/>
        <v>0</v>
      </c>
      <c r="BL25" s="86">
        <f t="shared" si="31"/>
        <v>0</v>
      </c>
      <c r="BM25" s="87">
        <f t="shared" si="32"/>
        <v>0</v>
      </c>
      <c r="BN25" s="83">
        <f t="shared" si="47"/>
        <v>0</v>
      </c>
      <c r="BO25" s="87">
        <f t="shared" si="33"/>
        <v>0</v>
      </c>
      <c r="BP25" s="83">
        <f t="shared" si="48"/>
        <v>0</v>
      </c>
      <c r="BQ25" s="88" t="str">
        <f t="shared" si="49"/>
        <v/>
      </c>
      <c r="BR25" s="92">
        <f t="shared" si="50"/>
        <v>0</v>
      </c>
      <c r="BS25" s="89">
        <f t="shared" si="51"/>
        <v>0</v>
      </c>
    </row>
    <row r="26" spans="1:76" x14ac:dyDescent="0.2">
      <c r="A26" s="69">
        <f t="shared" si="52"/>
        <v>45155</v>
      </c>
      <c r="B26" s="70" t="s">
        <v>266</v>
      </c>
      <c r="C26" s="71"/>
      <c r="D26" s="71"/>
      <c r="E26" s="210"/>
      <c r="F26" s="71"/>
      <c r="G26" s="71"/>
      <c r="H26" s="210"/>
      <c r="I26" s="71"/>
      <c r="J26" s="71"/>
      <c r="K26" s="212"/>
      <c r="L26" s="71"/>
      <c r="M26" s="71"/>
      <c r="N26" s="210"/>
      <c r="O26" s="71"/>
      <c r="P26" s="71"/>
      <c r="Q26" s="72">
        <f t="shared" si="0"/>
        <v>4</v>
      </c>
      <c r="R26" s="73">
        <f t="shared" si="1"/>
        <v>0</v>
      </c>
      <c r="S26" s="74">
        <f t="shared" si="34"/>
        <v>-353.25</v>
      </c>
      <c r="T26" s="74">
        <f t="shared" si="35"/>
        <v>0</v>
      </c>
      <c r="U26" s="75"/>
      <c r="V26" s="76" t="str">
        <f t="shared" si="2"/>
        <v/>
      </c>
      <c r="W26" s="76" t="s">
        <v>195</v>
      </c>
      <c r="X26" s="76" t="str">
        <f t="shared" si="36"/>
        <v/>
      </c>
      <c r="Y26" s="77">
        <f t="shared" si="3"/>
        <v>0</v>
      </c>
      <c r="Z26" s="78">
        <f t="shared" si="4"/>
        <v>4</v>
      </c>
      <c r="AA26" s="79" t="str">
        <f>IF(WEEKDAY($A26)=1,"So",IF(WEEKDAY($A26)=7,"Sa",IF(B26="freier Tag",B26,IF(ISERROR(VLOOKUP(A26,Feiertage!$A$3:$E$14,2,FALSE))=FALSE,"Feiertag",IF(B26="","",B26)))))</f>
        <v>Urlaub</v>
      </c>
      <c r="AB26" s="78">
        <f t="shared" si="37"/>
        <v>4</v>
      </c>
      <c r="AC26" s="80">
        <f t="shared" si="38"/>
        <v>0</v>
      </c>
      <c r="AD26" s="80">
        <f t="shared" si="39"/>
        <v>0</v>
      </c>
      <c r="AE26" s="81" t="str">
        <f t="shared" si="5"/>
        <v/>
      </c>
      <c r="AF26" s="81" t="str">
        <f t="shared" si="6"/>
        <v/>
      </c>
      <c r="AG26" s="81" t="str">
        <f t="shared" si="7"/>
        <v/>
      </c>
      <c r="AH26" s="81" t="str">
        <f t="shared" si="8"/>
        <v/>
      </c>
      <c r="AI26" s="82" t="str">
        <f t="shared" si="9"/>
        <v/>
      </c>
      <c r="AJ26" s="86" t="str">
        <f t="shared" si="10"/>
        <v/>
      </c>
      <c r="AK26" s="91" t="str">
        <f t="shared" si="40"/>
        <v>0</v>
      </c>
      <c r="AL26" s="85">
        <f t="shared" si="11"/>
        <v>0</v>
      </c>
      <c r="AM26" s="86">
        <f t="shared" si="12"/>
        <v>0</v>
      </c>
      <c r="AN26" s="83">
        <f t="shared" si="53"/>
        <v>0</v>
      </c>
      <c r="AO26" s="86">
        <f t="shared" si="14"/>
        <v>0</v>
      </c>
      <c r="AP26" s="86">
        <f t="shared" si="15"/>
        <v>0</v>
      </c>
      <c r="AQ26" s="83">
        <f t="shared" si="54"/>
        <v>0</v>
      </c>
      <c r="AR26" s="86">
        <f t="shared" si="17"/>
        <v>0</v>
      </c>
      <c r="AS26" s="86">
        <f t="shared" si="18"/>
        <v>0</v>
      </c>
      <c r="AT26" s="83">
        <f t="shared" si="55"/>
        <v>0</v>
      </c>
      <c r="AU26" s="86">
        <f t="shared" si="20"/>
        <v>0</v>
      </c>
      <c r="AV26" s="87">
        <f t="shared" si="21"/>
        <v>0</v>
      </c>
      <c r="AW26" s="83">
        <f t="shared" si="56"/>
        <v>0</v>
      </c>
      <c r="AX26" s="87">
        <f t="shared" si="23"/>
        <v>0</v>
      </c>
      <c r="AY26" s="83">
        <f t="shared" si="57"/>
        <v>0</v>
      </c>
      <c r="AZ26" s="88" t="str">
        <f t="shared" si="41"/>
        <v/>
      </c>
      <c r="BA26" s="89">
        <f t="shared" si="42"/>
        <v>0</v>
      </c>
      <c r="BB26" s="89">
        <f t="shared" si="43"/>
        <v>0</v>
      </c>
      <c r="BC26" s="85">
        <f t="shared" si="25"/>
        <v>0</v>
      </c>
      <c r="BD26" s="86">
        <f t="shared" si="26"/>
        <v>0</v>
      </c>
      <c r="BE26" s="83">
        <f t="shared" si="44"/>
        <v>0</v>
      </c>
      <c r="BF26" s="86">
        <f t="shared" si="27"/>
        <v>0</v>
      </c>
      <c r="BG26" s="86">
        <f t="shared" si="28"/>
        <v>0</v>
      </c>
      <c r="BH26" s="83">
        <f t="shared" si="45"/>
        <v>0</v>
      </c>
      <c r="BI26" s="86">
        <f t="shared" si="29"/>
        <v>0</v>
      </c>
      <c r="BJ26" s="86">
        <f t="shared" si="30"/>
        <v>0</v>
      </c>
      <c r="BK26" s="83">
        <f t="shared" si="46"/>
        <v>0</v>
      </c>
      <c r="BL26" s="86">
        <f t="shared" si="31"/>
        <v>0</v>
      </c>
      <c r="BM26" s="87">
        <f t="shared" si="32"/>
        <v>0</v>
      </c>
      <c r="BN26" s="83">
        <f t="shared" si="47"/>
        <v>0</v>
      </c>
      <c r="BO26" s="87">
        <f t="shared" si="33"/>
        <v>0</v>
      </c>
      <c r="BP26" s="83">
        <f t="shared" si="48"/>
        <v>0</v>
      </c>
      <c r="BQ26" s="88" t="str">
        <f t="shared" si="49"/>
        <v/>
      </c>
      <c r="BR26" s="92">
        <f t="shared" si="50"/>
        <v>0</v>
      </c>
      <c r="BS26" s="89">
        <f t="shared" si="51"/>
        <v>0</v>
      </c>
    </row>
    <row r="27" spans="1:76" x14ac:dyDescent="0.2">
      <c r="A27" s="69">
        <f t="shared" si="52"/>
        <v>45156</v>
      </c>
      <c r="B27" s="70" t="s">
        <v>266</v>
      </c>
      <c r="C27" s="71"/>
      <c r="D27" s="71"/>
      <c r="E27" s="210"/>
      <c r="F27" s="71"/>
      <c r="G27" s="71"/>
      <c r="H27" s="210"/>
      <c r="I27" s="71"/>
      <c r="J27" s="71"/>
      <c r="K27" s="212"/>
      <c r="L27" s="71"/>
      <c r="M27" s="71"/>
      <c r="N27" s="210"/>
      <c r="O27" s="71"/>
      <c r="P27" s="71"/>
      <c r="Q27" s="72">
        <f t="shared" si="0"/>
        <v>4</v>
      </c>
      <c r="R27" s="73">
        <f t="shared" si="1"/>
        <v>0</v>
      </c>
      <c r="S27" s="74">
        <f t="shared" si="34"/>
        <v>-353.25</v>
      </c>
      <c r="T27" s="74">
        <f t="shared" si="35"/>
        <v>0</v>
      </c>
      <c r="U27" s="75"/>
      <c r="V27" s="76" t="str">
        <f t="shared" si="2"/>
        <v/>
      </c>
      <c r="W27" s="76" t="s">
        <v>195</v>
      </c>
      <c r="X27" s="76" t="str">
        <f t="shared" si="36"/>
        <v/>
      </c>
      <c r="Y27" s="77">
        <f t="shared" si="3"/>
        <v>0</v>
      </c>
      <c r="Z27" s="78">
        <f t="shared" si="4"/>
        <v>4</v>
      </c>
      <c r="AA27" s="79" t="str">
        <f>IF(WEEKDAY($A27)=1,"So",IF(WEEKDAY($A27)=7,"Sa",IF(B27="freier Tag",B27,IF(ISERROR(VLOOKUP(A27,Feiertage!$A$3:$E$14,2,FALSE))=FALSE,"Feiertag",IF(B27="","",B27)))))</f>
        <v>Urlaub</v>
      </c>
      <c r="AB27" s="78">
        <f t="shared" si="37"/>
        <v>4</v>
      </c>
      <c r="AC27" s="80">
        <f t="shared" si="38"/>
        <v>0</v>
      </c>
      <c r="AD27" s="80">
        <f t="shared" si="39"/>
        <v>0</v>
      </c>
      <c r="AE27" s="81" t="str">
        <f t="shared" si="5"/>
        <v/>
      </c>
      <c r="AF27" s="81" t="str">
        <f t="shared" si="6"/>
        <v/>
      </c>
      <c r="AG27" s="81" t="str">
        <f t="shared" si="7"/>
        <v/>
      </c>
      <c r="AH27" s="81" t="str">
        <f t="shared" si="8"/>
        <v/>
      </c>
      <c r="AI27" s="82" t="str">
        <f t="shared" si="9"/>
        <v/>
      </c>
      <c r="AJ27" s="86" t="str">
        <f t="shared" si="10"/>
        <v/>
      </c>
      <c r="AK27" s="91" t="str">
        <f t="shared" si="40"/>
        <v>0</v>
      </c>
      <c r="AL27" s="85">
        <f t="shared" si="11"/>
        <v>0</v>
      </c>
      <c r="AM27" s="86">
        <f t="shared" si="12"/>
        <v>0</v>
      </c>
      <c r="AN27" s="83">
        <f t="shared" si="53"/>
        <v>0</v>
      </c>
      <c r="AO27" s="86">
        <f t="shared" si="14"/>
        <v>0</v>
      </c>
      <c r="AP27" s="86">
        <f t="shared" si="15"/>
        <v>0</v>
      </c>
      <c r="AQ27" s="83">
        <f t="shared" si="54"/>
        <v>0</v>
      </c>
      <c r="AR27" s="86">
        <f t="shared" si="17"/>
        <v>0</v>
      </c>
      <c r="AS27" s="86">
        <f t="shared" si="18"/>
        <v>0</v>
      </c>
      <c r="AT27" s="83">
        <f t="shared" si="55"/>
        <v>0</v>
      </c>
      <c r="AU27" s="86">
        <f t="shared" si="20"/>
        <v>0</v>
      </c>
      <c r="AV27" s="87">
        <f t="shared" si="21"/>
        <v>0</v>
      </c>
      <c r="AW27" s="83">
        <f t="shared" si="56"/>
        <v>0</v>
      </c>
      <c r="AX27" s="87">
        <f t="shared" si="23"/>
        <v>0</v>
      </c>
      <c r="AY27" s="83">
        <f t="shared" si="57"/>
        <v>0</v>
      </c>
      <c r="AZ27" s="88" t="str">
        <f t="shared" si="41"/>
        <v/>
      </c>
      <c r="BA27" s="89">
        <f t="shared" si="42"/>
        <v>0</v>
      </c>
      <c r="BB27" s="89">
        <f t="shared" si="43"/>
        <v>0</v>
      </c>
      <c r="BC27" s="85">
        <f t="shared" si="25"/>
        <v>0</v>
      </c>
      <c r="BD27" s="86">
        <f t="shared" si="26"/>
        <v>0</v>
      </c>
      <c r="BE27" s="83">
        <f t="shared" si="44"/>
        <v>0</v>
      </c>
      <c r="BF27" s="86">
        <f t="shared" si="27"/>
        <v>0</v>
      </c>
      <c r="BG27" s="86">
        <f t="shared" si="28"/>
        <v>0</v>
      </c>
      <c r="BH27" s="83">
        <f t="shared" si="45"/>
        <v>0</v>
      </c>
      <c r="BI27" s="86">
        <f t="shared" si="29"/>
        <v>0</v>
      </c>
      <c r="BJ27" s="86">
        <f t="shared" si="30"/>
        <v>0</v>
      </c>
      <c r="BK27" s="83">
        <f t="shared" si="46"/>
        <v>0</v>
      </c>
      <c r="BL27" s="86">
        <f t="shared" si="31"/>
        <v>0</v>
      </c>
      <c r="BM27" s="87">
        <f t="shared" si="32"/>
        <v>0</v>
      </c>
      <c r="BN27" s="83">
        <f t="shared" si="47"/>
        <v>0</v>
      </c>
      <c r="BO27" s="87">
        <f t="shared" si="33"/>
        <v>0</v>
      </c>
      <c r="BP27" s="83">
        <f t="shared" si="48"/>
        <v>0</v>
      </c>
      <c r="BQ27" s="88" t="str">
        <f t="shared" si="49"/>
        <v/>
      </c>
      <c r="BR27" s="92">
        <f t="shared" si="50"/>
        <v>0</v>
      </c>
      <c r="BS27" s="89">
        <f t="shared" si="51"/>
        <v>0</v>
      </c>
    </row>
    <row r="28" spans="1:76" x14ac:dyDescent="0.2">
      <c r="A28" s="69">
        <f t="shared" si="52"/>
        <v>45157</v>
      </c>
      <c r="B28" s="70" t="str">
        <f>IF(ISERROR(VLOOKUP(A28,Feiertage!$A$3:$E$24,2,FALSE))=FALSE,"Feiertag","")</f>
        <v/>
      </c>
      <c r="C28" s="71"/>
      <c r="D28" s="71"/>
      <c r="E28" s="210"/>
      <c r="F28" s="71"/>
      <c r="G28" s="71"/>
      <c r="H28" s="210"/>
      <c r="I28" s="71"/>
      <c r="J28" s="71"/>
      <c r="K28" s="212"/>
      <c r="L28" s="71"/>
      <c r="M28" s="71"/>
      <c r="N28" s="210"/>
      <c r="O28" s="71"/>
      <c r="P28" s="71"/>
      <c r="Q28" s="72">
        <f t="shared" si="0"/>
        <v>0</v>
      </c>
      <c r="R28" s="73">
        <f t="shared" si="1"/>
        <v>0</v>
      </c>
      <c r="S28" s="74">
        <f t="shared" si="34"/>
        <v>-353.25</v>
      </c>
      <c r="T28" s="74">
        <f t="shared" si="35"/>
        <v>0</v>
      </c>
      <c r="U28" s="75"/>
      <c r="V28" s="76" t="str">
        <f t="shared" si="2"/>
        <v/>
      </c>
      <c r="W28" s="76" t="s">
        <v>195</v>
      </c>
      <c r="X28" s="76" t="str">
        <f t="shared" si="36"/>
        <v/>
      </c>
      <c r="Y28" s="77">
        <f t="shared" si="3"/>
        <v>0</v>
      </c>
      <c r="Z28" s="78">
        <f t="shared" si="4"/>
        <v>0</v>
      </c>
      <c r="AA28" s="79" t="str">
        <f>IF(WEEKDAY($A28)=1,"So",IF(WEEKDAY($A28)=7,"Sa",IF(B28="freier Tag",B28,IF(ISERROR(VLOOKUP(A28,Feiertage!$A$3:$E$14,2,FALSE))=FALSE,"Feiertag",IF(B28="","",B28)))))</f>
        <v>Sa</v>
      </c>
      <c r="AB28" s="78">
        <f t="shared" si="37"/>
        <v>0</v>
      </c>
      <c r="AC28" s="80">
        <f t="shared" si="38"/>
        <v>0</v>
      </c>
      <c r="AD28" s="80">
        <f t="shared" si="39"/>
        <v>0</v>
      </c>
      <c r="AE28" s="81" t="str">
        <f t="shared" si="5"/>
        <v/>
      </c>
      <c r="AF28" s="81" t="str">
        <f t="shared" si="6"/>
        <v/>
      </c>
      <c r="AG28" s="81" t="str">
        <f t="shared" si="7"/>
        <v/>
      </c>
      <c r="AH28" s="81" t="str">
        <f t="shared" si="8"/>
        <v/>
      </c>
      <c r="AI28" s="82" t="str">
        <f t="shared" si="9"/>
        <v/>
      </c>
      <c r="AJ28" s="86" t="str">
        <f t="shared" si="10"/>
        <v/>
      </c>
      <c r="AK28" s="91" t="str">
        <f t="shared" si="40"/>
        <v>0</v>
      </c>
      <c r="AL28" s="85">
        <f t="shared" si="11"/>
        <v>0</v>
      </c>
      <c r="AM28" s="86">
        <f t="shared" si="12"/>
        <v>0</v>
      </c>
      <c r="AN28" s="83">
        <f t="shared" si="53"/>
        <v>0</v>
      </c>
      <c r="AO28" s="86">
        <f t="shared" si="14"/>
        <v>0</v>
      </c>
      <c r="AP28" s="86">
        <f t="shared" si="15"/>
        <v>0</v>
      </c>
      <c r="AQ28" s="83">
        <f t="shared" si="54"/>
        <v>0</v>
      </c>
      <c r="AR28" s="86">
        <f t="shared" si="17"/>
        <v>0</v>
      </c>
      <c r="AS28" s="86">
        <f t="shared" si="18"/>
        <v>0</v>
      </c>
      <c r="AT28" s="83">
        <f t="shared" si="55"/>
        <v>0</v>
      </c>
      <c r="AU28" s="86">
        <f t="shared" si="20"/>
        <v>0</v>
      </c>
      <c r="AV28" s="87">
        <f t="shared" si="21"/>
        <v>0</v>
      </c>
      <c r="AW28" s="83">
        <f t="shared" si="56"/>
        <v>0</v>
      </c>
      <c r="AX28" s="87">
        <f t="shared" si="23"/>
        <v>0</v>
      </c>
      <c r="AY28" s="83">
        <f t="shared" si="57"/>
        <v>0</v>
      </c>
      <c r="AZ28" s="88" t="str">
        <f t="shared" si="41"/>
        <v/>
      </c>
      <c r="BA28" s="89">
        <f t="shared" si="42"/>
        <v>0</v>
      </c>
      <c r="BB28" s="89">
        <f t="shared" si="43"/>
        <v>0</v>
      </c>
      <c r="BC28" s="85">
        <f t="shared" si="25"/>
        <v>0</v>
      </c>
      <c r="BD28" s="86">
        <f t="shared" si="26"/>
        <v>0</v>
      </c>
      <c r="BE28" s="83">
        <f>IF(BC28&lt;=6,0,IF(BC28&lt;=6.5,BC28-6,IF(BC28&gt;6.5,0.5)))</f>
        <v>0</v>
      </c>
      <c r="BF28" s="86">
        <f t="shared" si="27"/>
        <v>0</v>
      </c>
      <c r="BG28" s="86">
        <f t="shared" si="28"/>
        <v>0</v>
      </c>
      <c r="BH28" s="83">
        <f t="shared" si="45"/>
        <v>0</v>
      </c>
      <c r="BI28" s="86">
        <f t="shared" si="29"/>
        <v>0</v>
      </c>
      <c r="BJ28" s="86">
        <f t="shared" si="30"/>
        <v>0</v>
      </c>
      <c r="BK28" s="83">
        <f t="shared" si="46"/>
        <v>0</v>
      </c>
      <c r="BL28" s="86">
        <f t="shared" si="31"/>
        <v>0</v>
      </c>
      <c r="BM28" s="87">
        <f t="shared" si="32"/>
        <v>0</v>
      </c>
      <c r="BN28" s="83">
        <f t="shared" si="47"/>
        <v>0</v>
      </c>
      <c r="BO28" s="87">
        <f t="shared" si="33"/>
        <v>0</v>
      </c>
      <c r="BP28" s="83">
        <f t="shared" si="48"/>
        <v>0</v>
      </c>
      <c r="BQ28" s="88" t="str">
        <f t="shared" si="49"/>
        <v/>
      </c>
      <c r="BR28" s="92">
        <f t="shared" si="50"/>
        <v>0</v>
      </c>
      <c r="BS28" s="89">
        <f t="shared" si="51"/>
        <v>0</v>
      </c>
    </row>
    <row r="29" spans="1:76" x14ac:dyDescent="0.2">
      <c r="A29" s="69">
        <f t="shared" si="52"/>
        <v>45158</v>
      </c>
      <c r="B29" s="70" t="str">
        <f>IF(ISERROR(VLOOKUP(A29,Feiertage!$A$3:$E$24,2,FALSE))=FALSE,"Feiertag","")</f>
        <v/>
      </c>
      <c r="C29" s="71"/>
      <c r="D29" s="71"/>
      <c r="E29" s="210"/>
      <c r="F29" s="71"/>
      <c r="G29" s="71"/>
      <c r="H29" s="210"/>
      <c r="I29" s="71"/>
      <c r="J29" s="71"/>
      <c r="K29" s="212"/>
      <c r="L29" s="71"/>
      <c r="M29" s="71"/>
      <c r="N29" s="210"/>
      <c r="O29" s="71"/>
      <c r="P29" s="71"/>
      <c r="Q29" s="72">
        <f t="shared" si="0"/>
        <v>0</v>
      </c>
      <c r="R29" s="73">
        <f t="shared" si="1"/>
        <v>0</v>
      </c>
      <c r="S29" s="74">
        <f t="shared" si="34"/>
        <v>-353.25</v>
      </c>
      <c r="T29" s="74">
        <f t="shared" si="35"/>
        <v>0</v>
      </c>
      <c r="U29" s="75"/>
      <c r="V29" s="76" t="str">
        <f t="shared" si="2"/>
        <v/>
      </c>
      <c r="W29" s="76" t="s">
        <v>195</v>
      </c>
      <c r="X29" s="76" t="str">
        <f t="shared" si="36"/>
        <v/>
      </c>
      <c r="Y29" s="77">
        <f t="shared" si="3"/>
        <v>0</v>
      </c>
      <c r="Z29" s="78">
        <f t="shared" si="4"/>
        <v>0</v>
      </c>
      <c r="AA29" s="79" t="str">
        <f>IF(WEEKDAY($A29)=1,"So",IF(WEEKDAY($A29)=7,"Sa",IF(B29="freier Tag",B29,IF(ISERROR(VLOOKUP(A29,Feiertage!$A$3:$E$14,2,FALSE))=FALSE,"Feiertag",IF(B29="","",B29)))))</f>
        <v>So</v>
      </c>
      <c r="AB29" s="78">
        <f t="shared" si="37"/>
        <v>0</v>
      </c>
      <c r="AC29" s="80">
        <f t="shared" si="38"/>
        <v>0</v>
      </c>
      <c r="AD29" s="80">
        <f t="shared" si="39"/>
        <v>0</v>
      </c>
      <c r="AE29" s="81" t="str">
        <f t="shared" si="5"/>
        <v/>
      </c>
      <c r="AF29" s="81" t="str">
        <f t="shared" si="6"/>
        <v/>
      </c>
      <c r="AG29" s="81" t="str">
        <f t="shared" si="7"/>
        <v/>
      </c>
      <c r="AH29" s="81" t="str">
        <f t="shared" si="8"/>
        <v/>
      </c>
      <c r="AI29" s="82" t="str">
        <f t="shared" si="9"/>
        <v/>
      </c>
      <c r="AJ29" s="86" t="str">
        <f t="shared" si="10"/>
        <v/>
      </c>
      <c r="AK29" s="91" t="str">
        <f t="shared" si="40"/>
        <v>0</v>
      </c>
      <c r="AL29" s="85">
        <f t="shared" si="11"/>
        <v>0</v>
      </c>
      <c r="AM29" s="86">
        <f t="shared" si="12"/>
        <v>0</v>
      </c>
      <c r="AN29" s="83">
        <f t="shared" si="53"/>
        <v>0</v>
      </c>
      <c r="AO29" s="86">
        <f t="shared" si="14"/>
        <v>0</v>
      </c>
      <c r="AP29" s="86">
        <f t="shared" si="15"/>
        <v>0</v>
      </c>
      <c r="AQ29" s="83">
        <f t="shared" si="54"/>
        <v>0</v>
      </c>
      <c r="AR29" s="86">
        <f t="shared" si="17"/>
        <v>0</v>
      </c>
      <c r="AS29" s="86">
        <f t="shared" si="18"/>
        <v>0</v>
      </c>
      <c r="AT29" s="83">
        <f t="shared" si="55"/>
        <v>0</v>
      </c>
      <c r="AU29" s="86">
        <f t="shared" si="20"/>
        <v>0</v>
      </c>
      <c r="AV29" s="87">
        <f t="shared" si="21"/>
        <v>0</v>
      </c>
      <c r="AW29" s="83">
        <f t="shared" si="56"/>
        <v>0</v>
      </c>
      <c r="AX29" s="87">
        <f t="shared" si="23"/>
        <v>0</v>
      </c>
      <c r="AY29" s="83">
        <f t="shared" si="57"/>
        <v>0</v>
      </c>
      <c r="AZ29" s="88" t="str">
        <f t="shared" si="41"/>
        <v/>
      </c>
      <c r="BA29" s="89">
        <f t="shared" si="42"/>
        <v>0</v>
      </c>
      <c r="BB29" s="89">
        <f t="shared" si="43"/>
        <v>0</v>
      </c>
      <c r="BC29" s="85">
        <f t="shared" si="25"/>
        <v>0</v>
      </c>
      <c r="BD29" s="86">
        <f t="shared" si="26"/>
        <v>0</v>
      </c>
      <c r="BE29" s="83">
        <f t="shared" si="44"/>
        <v>0</v>
      </c>
      <c r="BF29" s="86">
        <f t="shared" si="27"/>
        <v>0</v>
      </c>
      <c r="BG29" s="86">
        <f t="shared" si="28"/>
        <v>0</v>
      </c>
      <c r="BH29" s="83">
        <f t="shared" si="45"/>
        <v>0</v>
      </c>
      <c r="BI29" s="86">
        <f t="shared" si="29"/>
        <v>0</v>
      </c>
      <c r="BJ29" s="86">
        <f t="shared" si="30"/>
        <v>0</v>
      </c>
      <c r="BK29" s="83">
        <f t="shared" si="46"/>
        <v>0</v>
      </c>
      <c r="BL29" s="86">
        <f t="shared" si="31"/>
        <v>0</v>
      </c>
      <c r="BM29" s="87">
        <f t="shared" si="32"/>
        <v>0</v>
      </c>
      <c r="BN29" s="83">
        <f t="shared" si="47"/>
        <v>0</v>
      </c>
      <c r="BO29" s="87">
        <f t="shared" si="33"/>
        <v>0</v>
      </c>
      <c r="BP29" s="83">
        <f t="shared" si="48"/>
        <v>0</v>
      </c>
      <c r="BQ29" s="88" t="str">
        <f t="shared" si="49"/>
        <v/>
      </c>
      <c r="BR29" s="92">
        <f t="shared" si="50"/>
        <v>0</v>
      </c>
      <c r="BS29" s="89">
        <f t="shared" si="51"/>
        <v>0</v>
      </c>
    </row>
    <row r="30" spans="1:76" x14ac:dyDescent="0.2">
      <c r="A30" s="69">
        <f t="shared" si="52"/>
        <v>45159</v>
      </c>
      <c r="B30" s="70" t="str">
        <f>IF(ISERROR(VLOOKUP(A30,Feiertage!$A$3:$E$24,2,FALSE))=FALSE,"Feiertag","")</f>
        <v/>
      </c>
      <c r="C30" s="71"/>
      <c r="D30" s="71"/>
      <c r="E30" s="210"/>
      <c r="F30" s="71"/>
      <c r="G30" s="71"/>
      <c r="H30" s="210"/>
      <c r="I30" s="71"/>
      <c r="J30" s="71"/>
      <c r="K30" s="212"/>
      <c r="L30" s="71"/>
      <c r="M30" s="71"/>
      <c r="N30" s="210"/>
      <c r="O30" s="71"/>
      <c r="P30" s="71"/>
      <c r="Q30" s="72">
        <f t="shared" si="0"/>
        <v>0</v>
      </c>
      <c r="R30" s="73">
        <f t="shared" si="1"/>
        <v>-4</v>
      </c>
      <c r="S30" s="74">
        <f t="shared" si="34"/>
        <v>-357.25</v>
      </c>
      <c r="T30" s="74">
        <f t="shared" si="35"/>
        <v>0</v>
      </c>
      <c r="U30" s="75"/>
      <c r="V30" s="76" t="str">
        <f t="shared" si="2"/>
        <v/>
      </c>
      <c r="W30" s="76" t="s">
        <v>195</v>
      </c>
      <c r="X30" s="76" t="str">
        <f t="shared" si="36"/>
        <v/>
      </c>
      <c r="Y30" s="77">
        <f t="shared" si="3"/>
        <v>0</v>
      </c>
      <c r="Z30" s="78">
        <f t="shared" si="4"/>
        <v>4</v>
      </c>
      <c r="AA30" s="79" t="str">
        <f>IF(WEEKDAY($A30)=1,"So",IF(WEEKDAY($A30)=7,"Sa",IF(B30="freier Tag",B30,IF(ISERROR(VLOOKUP(A30,Feiertage!$A$3:$E$14,2,FALSE))=FALSE,"Feiertag",IF(B30="","",B30)))))</f>
        <v/>
      </c>
      <c r="AB30" s="78">
        <f t="shared" si="37"/>
        <v>0</v>
      </c>
      <c r="AC30" s="80">
        <f t="shared" si="38"/>
        <v>0</v>
      </c>
      <c r="AD30" s="80">
        <f t="shared" si="39"/>
        <v>0</v>
      </c>
      <c r="AE30" s="81" t="str">
        <f t="shared" si="5"/>
        <v/>
      </c>
      <c r="AF30" s="81" t="str">
        <f t="shared" si="6"/>
        <v/>
      </c>
      <c r="AG30" s="81" t="str">
        <f t="shared" si="7"/>
        <v/>
      </c>
      <c r="AH30" s="81" t="str">
        <f t="shared" si="8"/>
        <v/>
      </c>
      <c r="AI30" s="82" t="str">
        <f t="shared" si="9"/>
        <v/>
      </c>
      <c r="AJ30" s="86" t="str">
        <f t="shared" si="10"/>
        <v/>
      </c>
      <c r="AK30" s="91" t="str">
        <f t="shared" si="40"/>
        <v>0</v>
      </c>
      <c r="AL30" s="85">
        <f t="shared" si="11"/>
        <v>0</v>
      </c>
      <c r="AM30" s="86">
        <f t="shared" si="12"/>
        <v>0</v>
      </c>
      <c r="AN30" s="83">
        <f t="shared" si="53"/>
        <v>0</v>
      </c>
      <c r="AO30" s="86">
        <f t="shared" si="14"/>
        <v>0</v>
      </c>
      <c r="AP30" s="86">
        <f t="shared" si="15"/>
        <v>0</v>
      </c>
      <c r="AQ30" s="83">
        <f t="shared" si="54"/>
        <v>0</v>
      </c>
      <c r="AR30" s="86">
        <f t="shared" si="17"/>
        <v>0</v>
      </c>
      <c r="AS30" s="86">
        <f t="shared" si="18"/>
        <v>0</v>
      </c>
      <c r="AT30" s="83">
        <f t="shared" si="55"/>
        <v>0</v>
      </c>
      <c r="AU30" s="86">
        <f t="shared" si="20"/>
        <v>0</v>
      </c>
      <c r="AV30" s="87">
        <f t="shared" si="21"/>
        <v>0</v>
      </c>
      <c r="AW30" s="83">
        <f t="shared" si="56"/>
        <v>0</v>
      </c>
      <c r="AX30" s="87">
        <f t="shared" si="23"/>
        <v>0</v>
      </c>
      <c r="AY30" s="83">
        <f t="shared" si="57"/>
        <v>0</v>
      </c>
      <c r="AZ30" s="88" t="str">
        <f t="shared" si="41"/>
        <v/>
      </c>
      <c r="BA30" s="89">
        <f t="shared" si="42"/>
        <v>0</v>
      </c>
      <c r="BB30" s="89">
        <f t="shared" si="43"/>
        <v>0</v>
      </c>
      <c r="BC30" s="85">
        <f t="shared" si="25"/>
        <v>0</v>
      </c>
      <c r="BD30" s="86">
        <f t="shared" si="26"/>
        <v>0</v>
      </c>
      <c r="BE30" s="83">
        <f t="shared" si="44"/>
        <v>0</v>
      </c>
      <c r="BF30" s="86">
        <f t="shared" si="27"/>
        <v>0</v>
      </c>
      <c r="BG30" s="86">
        <f t="shared" si="28"/>
        <v>0</v>
      </c>
      <c r="BH30" s="83">
        <f t="shared" si="45"/>
        <v>0</v>
      </c>
      <c r="BI30" s="86">
        <f t="shared" si="29"/>
        <v>0</v>
      </c>
      <c r="BJ30" s="86">
        <f t="shared" si="30"/>
        <v>0</v>
      </c>
      <c r="BK30" s="83">
        <f t="shared" si="46"/>
        <v>0</v>
      </c>
      <c r="BL30" s="86">
        <f t="shared" si="31"/>
        <v>0</v>
      </c>
      <c r="BM30" s="87">
        <f t="shared" si="32"/>
        <v>0</v>
      </c>
      <c r="BN30" s="83">
        <f t="shared" si="47"/>
        <v>0</v>
      </c>
      <c r="BO30" s="87">
        <f t="shared" si="33"/>
        <v>0</v>
      </c>
      <c r="BP30" s="83">
        <f t="shared" si="48"/>
        <v>0</v>
      </c>
      <c r="BQ30" s="88" t="str">
        <f t="shared" si="49"/>
        <v/>
      </c>
      <c r="BR30" s="92">
        <f t="shared" si="50"/>
        <v>0</v>
      </c>
      <c r="BS30" s="89">
        <f t="shared" si="51"/>
        <v>0</v>
      </c>
    </row>
    <row r="31" spans="1:76" x14ac:dyDescent="0.2">
      <c r="A31" s="69">
        <f t="shared" si="52"/>
        <v>45160</v>
      </c>
      <c r="B31" s="90" t="str">
        <f>IF(ISERROR(VLOOKUP(A31,Feiertage!$A$3:$E$24,2,FALSE))=FALSE,"Feiertag","")</f>
        <v/>
      </c>
      <c r="C31" s="71"/>
      <c r="D31" s="71"/>
      <c r="E31" s="210"/>
      <c r="F31" s="71"/>
      <c r="G31" s="71"/>
      <c r="H31" s="210"/>
      <c r="I31" s="71"/>
      <c r="J31" s="71"/>
      <c r="K31" s="212"/>
      <c r="L31" s="71"/>
      <c r="M31" s="71"/>
      <c r="N31" s="210"/>
      <c r="O31" s="71"/>
      <c r="P31" s="71"/>
      <c r="Q31" s="72">
        <f t="shared" si="0"/>
        <v>0</v>
      </c>
      <c r="R31" s="73">
        <f t="shared" si="1"/>
        <v>-4</v>
      </c>
      <c r="S31" s="74">
        <f t="shared" si="34"/>
        <v>-361.25</v>
      </c>
      <c r="T31" s="74">
        <f t="shared" si="35"/>
        <v>0</v>
      </c>
      <c r="U31" s="75"/>
      <c r="V31" s="76" t="str">
        <f t="shared" si="2"/>
        <v/>
      </c>
      <c r="W31" s="76" t="s">
        <v>195</v>
      </c>
      <c r="X31" s="76" t="str">
        <f t="shared" si="36"/>
        <v/>
      </c>
      <c r="Y31" s="77">
        <f t="shared" si="3"/>
        <v>0</v>
      </c>
      <c r="Z31" s="78">
        <f t="shared" si="4"/>
        <v>4</v>
      </c>
      <c r="AA31" s="79" t="str">
        <f>IF(WEEKDAY($A31)=1,"So",IF(WEEKDAY($A31)=7,"Sa",IF(B31="freier Tag",B31,IF(ISERROR(VLOOKUP(A31,Feiertage!$A$3:$E$14,2,FALSE))=FALSE,"Feiertag",IF(B31="","",B31)))))</f>
        <v/>
      </c>
      <c r="AB31" s="78">
        <f t="shared" si="37"/>
        <v>0</v>
      </c>
      <c r="AC31" s="80">
        <f t="shared" si="38"/>
        <v>0</v>
      </c>
      <c r="AD31" s="80">
        <f t="shared" si="39"/>
        <v>0</v>
      </c>
      <c r="AE31" s="81" t="str">
        <f t="shared" si="5"/>
        <v/>
      </c>
      <c r="AF31" s="81" t="str">
        <f t="shared" si="6"/>
        <v/>
      </c>
      <c r="AG31" s="81" t="str">
        <f t="shared" si="7"/>
        <v/>
      </c>
      <c r="AH31" s="81" t="str">
        <f t="shared" si="8"/>
        <v/>
      </c>
      <c r="AI31" s="82" t="str">
        <f t="shared" si="9"/>
        <v/>
      </c>
      <c r="AJ31" s="86" t="str">
        <f t="shared" si="10"/>
        <v/>
      </c>
      <c r="AK31" s="91" t="str">
        <f t="shared" si="40"/>
        <v>0</v>
      </c>
      <c r="AL31" s="85">
        <f t="shared" si="11"/>
        <v>0</v>
      </c>
      <c r="AM31" s="86">
        <f t="shared" si="12"/>
        <v>0</v>
      </c>
      <c r="AN31" s="83">
        <f t="shared" si="53"/>
        <v>0</v>
      </c>
      <c r="AO31" s="86">
        <f t="shared" si="14"/>
        <v>0</v>
      </c>
      <c r="AP31" s="86">
        <f t="shared" si="15"/>
        <v>0</v>
      </c>
      <c r="AQ31" s="83">
        <f t="shared" si="54"/>
        <v>0</v>
      </c>
      <c r="AR31" s="86">
        <f t="shared" si="17"/>
        <v>0</v>
      </c>
      <c r="AS31" s="86">
        <f t="shared" si="18"/>
        <v>0</v>
      </c>
      <c r="AT31" s="83">
        <f t="shared" si="55"/>
        <v>0</v>
      </c>
      <c r="AU31" s="86">
        <f t="shared" si="20"/>
        <v>0</v>
      </c>
      <c r="AV31" s="87">
        <f t="shared" si="21"/>
        <v>0</v>
      </c>
      <c r="AW31" s="83">
        <f t="shared" si="56"/>
        <v>0</v>
      </c>
      <c r="AX31" s="87">
        <f t="shared" si="23"/>
        <v>0</v>
      </c>
      <c r="AY31" s="83">
        <f t="shared" si="57"/>
        <v>0</v>
      </c>
      <c r="AZ31" s="88" t="str">
        <f t="shared" si="41"/>
        <v/>
      </c>
      <c r="BA31" s="89">
        <f t="shared" si="42"/>
        <v>0</v>
      </c>
      <c r="BB31" s="89">
        <f t="shared" si="43"/>
        <v>0</v>
      </c>
      <c r="BC31" s="85">
        <f t="shared" si="25"/>
        <v>0</v>
      </c>
      <c r="BD31" s="86">
        <f t="shared" si="26"/>
        <v>0</v>
      </c>
      <c r="BE31" s="83">
        <f t="shared" si="44"/>
        <v>0</v>
      </c>
      <c r="BF31" s="86">
        <f t="shared" si="27"/>
        <v>0</v>
      </c>
      <c r="BG31" s="86">
        <f t="shared" si="28"/>
        <v>0</v>
      </c>
      <c r="BH31" s="83">
        <f t="shared" si="45"/>
        <v>0</v>
      </c>
      <c r="BI31" s="86">
        <f t="shared" si="29"/>
        <v>0</v>
      </c>
      <c r="BJ31" s="86">
        <f t="shared" si="30"/>
        <v>0</v>
      </c>
      <c r="BK31" s="83">
        <f t="shared" si="46"/>
        <v>0</v>
      </c>
      <c r="BL31" s="86">
        <f t="shared" si="31"/>
        <v>0</v>
      </c>
      <c r="BM31" s="87">
        <f t="shared" si="32"/>
        <v>0</v>
      </c>
      <c r="BN31" s="83">
        <f t="shared" si="47"/>
        <v>0</v>
      </c>
      <c r="BO31" s="87">
        <f t="shared" si="33"/>
        <v>0</v>
      </c>
      <c r="BP31" s="83">
        <f t="shared" si="48"/>
        <v>0</v>
      </c>
      <c r="BQ31" s="88" t="str">
        <f t="shared" si="49"/>
        <v/>
      </c>
      <c r="BR31" s="92">
        <f t="shared" si="50"/>
        <v>0</v>
      </c>
      <c r="BS31" s="89">
        <f t="shared" si="51"/>
        <v>0</v>
      </c>
    </row>
    <row r="32" spans="1:76" x14ac:dyDescent="0.2">
      <c r="A32" s="69">
        <f t="shared" si="52"/>
        <v>45161</v>
      </c>
      <c r="B32" s="90" t="str">
        <f>IF(ISERROR(VLOOKUP(A32,Feiertage!$A$3:$E$24,2,FALSE))=FALSE,"Feiertag","")</f>
        <v/>
      </c>
      <c r="C32" s="71"/>
      <c r="D32" s="71"/>
      <c r="E32" s="210"/>
      <c r="F32" s="71"/>
      <c r="G32" s="71"/>
      <c r="H32" s="210"/>
      <c r="I32" s="71"/>
      <c r="J32" s="71"/>
      <c r="K32" s="212"/>
      <c r="L32" s="71"/>
      <c r="M32" s="71"/>
      <c r="N32" s="210"/>
      <c r="O32" s="71"/>
      <c r="P32" s="71"/>
      <c r="Q32" s="72">
        <f t="shared" si="0"/>
        <v>0</v>
      </c>
      <c r="R32" s="73">
        <f t="shared" si="1"/>
        <v>-4</v>
      </c>
      <c r="S32" s="74">
        <f t="shared" si="34"/>
        <v>-365.25</v>
      </c>
      <c r="T32" s="74">
        <f t="shared" si="35"/>
        <v>0</v>
      </c>
      <c r="U32" s="75"/>
      <c r="V32" s="76" t="str">
        <f t="shared" si="2"/>
        <v/>
      </c>
      <c r="W32" s="76" t="s">
        <v>195</v>
      </c>
      <c r="X32" s="76" t="str">
        <f t="shared" si="36"/>
        <v/>
      </c>
      <c r="Y32" s="77">
        <f t="shared" si="3"/>
        <v>0</v>
      </c>
      <c r="Z32" s="78">
        <f t="shared" si="4"/>
        <v>4</v>
      </c>
      <c r="AA32" s="79" t="str">
        <f>IF(WEEKDAY($A32)=1,"So",IF(WEEKDAY($A32)=7,"Sa",IF(B32="freier Tag",B32,IF(ISERROR(VLOOKUP(A32,Feiertage!$A$3:$E$14,2,FALSE))=FALSE,"Feiertag",IF(B32="","",B32)))))</f>
        <v/>
      </c>
      <c r="AB32" s="78">
        <f t="shared" si="37"/>
        <v>0</v>
      </c>
      <c r="AC32" s="80">
        <f t="shared" si="38"/>
        <v>0</v>
      </c>
      <c r="AD32" s="80">
        <f t="shared" si="39"/>
        <v>0</v>
      </c>
      <c r="AE32" s="81" t="str">
        <f t="shared" si="5"/>
        <v/>
      </c>
      <c r="AF32" s="81" t="str">
        <f t="shared" si="6"/>
        <v/>
      </c>
      <c r="AG32" s="81" t="str">
        <f t="shared" si="7"/>
        <v/>
      </c>
      <c r="AH32" s="81" t="str">
        <f t="shared" si="8"/>
        <v/>
      </c>
      <c r="AI32" s="82" t="str">
        <f t="shared" si="9"/>
        <v/>
      </c>
      <c r="AJ32" s="86" t="str">
        <f t="shared" si="10"/>
        <v/>
      </c>
      <c r="AK32" s="91" t="str">
        <f t="shared" si="40"/>
        <v>0</v>
      </c>
      <c r="AL32" s="85">
        <f t="shared" si="11"/>
        <v>0</v>
      </c>
      <c r="AM32" s="86">
        <f t="shared" si="12"/>
        <v>0</v>
      </c>
      <c r="AN32" s="83">
        <f t="shared" si="53"/>
        <v>0</v>
      </c>
      <c r="AO32" s="86">
        <f t="shared" si="14"/>
        <v>0</v>
      </c>
      <c r="AP32" s="86">
        <f t="shared" si="15"/>
        <v>0</v>
      </c>
      <c r="AQ32" s="83">
        <f t="shared" si="54"/>
        <v>0</v>
      </c>
      <c r="AR32" s="86">
        <f t="shared" si="17"/>
        <v>0</v>
      </c>
      <c r="AS32" s="86">
        <f t="shared" si="18"/>
        <v>0</v>
      </c>
      <c r="AT32" s="83">
        <f t="shared" si="55"/>
        <v>0</v>
      </c>
      <c r="AU32" s="86">
        <f t="shared" si="20"/>
        <v>0</v>
      </c>
      <c r="AV32" s="87">
        <f t="shared" si="21"/>
        <v>0</v>
      </c>
      <c r="AW32" s="83">
        <f t="shared" si="56"/>
        <v>0</v>
      </c>
      <c r="AX32" s="87">
        <f t="shared" si="23"/>
        <v>0</v>
      </c>
      <c r="AY32" s="83">
        <f t="shared" si="57"/>
        <v>0</v>
      </c>
      <c r="AZ32" s="88" t="str">
        <f t="shared" si="41"/>
        <v/>
      </c>
      <c r="BA32" s="89">
        <f t="shared" si="42"/>
        <v>0</v>
      </c>
      <c r="BB32" s="89">
        <f t="shared" si="43"/>
        <v>0</v>
      </c>
      <c r="BC32" s="85">
        <f t="shared" si="25"/>
        <v>0</v>
      </c>
      <c r="BD32" s="86">
        <f t="shared" si="26"/>
        <v>0</v>
      </c>
      <c r="BE32" s="83">
        <f t="shared" si="44"/>
        <v>0</v>
      </c>
      <c r="BF32" s="86">
        <f t="shared" si="27"/>
        <v>0</v>
      </c>
      <c r="BG32" s="86">
        <f t="shared" si="28"/>
        <v>0</v>
      </c>
      <c r="BH32" s="83">
        <f t="shared" si="45"/>
        <v>0</v>
      </c>
      <c r="BI32" s="86">
        <f t="shared" si="29"/>
        <v>0</v>
      </c>
      <c r="BJ32" s="86">
        <f t="shared" si="30"/>
        <v>0</v>
      </c>
      <c r="BK32" s="83">
        <f t="shared" si="46"/>
        <v>0</v>
      </c>
      <c r="BL32" s="86">
        <f t="shared" si="31"/>
        <v>0</v>
      </c>
      <c r="BM32" s="87">
        <f t="shared" si="32"/>
        <v>0</v>
      </c>
      <c r="BN32" s="83">
        <f t="shared" si="47"/>
        <v>0</v>
      </c>
      <c r="BO32" s="87">
        <f t="shared" si="33"/>
        <v>0</v>
      </c>
      <c r="BP32" s="83">
        <f t="shared" si="48"/>
        <v>0</v>
      </c>
      <c r="BQ32" s="88" t="str">
        <f t="shared" si="49"/>
        <v/>
      </c>
      <c r="BR32" s="92">
        <f t="shared" si="50"/>
        <v>0</v>
      </c>
      <c r="BS32" s="89">
        <f t="shared" si="51"/>
        <v>0</v>
      </c>
    </row>
    <row r="33" spans="1:72" x14ac:dyDescent="0.2">
      <c r="A33" s="69">
        <f t="shared" si="52"/>
        <v>45162</v>
      </c>
      <c r="B33" s="70" t="str">
        <f>IF(ISERROR(VLOOKUP(A33,Feiertage!$A$3:$E$24,2,FALSE))=FALSE,"Feiertag","")</f>
        <v/>
      </c>
      <c r="C33" s="71"/>
      <c r="D33" s="71"/>
      <c r="E33" s="210"/>
      <c r="F33" s="71"/>
      <c r="G33" s="71"/>
      <c r="H33" s="210"/>
      <c r="I33" s="71"/>
      <c r="J33" s="71"/>
      <c r="K33" s="212"/>
      <c r="L33" s="71"/>
      <c r="M33" s="71"/>
      <c r="N33" s="210"/>
      <c r="O33" s="71"/>
      <c r="P33" s="71"/>
      <c r="Q33" s="72">
        <f t="shared" si="0"/>
        <v>0</v>
      </c>
      <c r="R33" s="73">
        <f t="shared" si="1"/>
        <v>-4</v>
      </c>
      <c r="S33" s="74">
        <f t="shared" si="34"/>
        <v>-369.25</v>
      </c>
      <c r="T33" s="74">
        <f t="shared" si="35"/>
        <v>0</v>
      </c>
      <c r="U33" s="75"/>
      <c r="V33" s="76" t="str">
        <f t="shared" si="2"/>
        <v/>
      </c>
      <c r="W33" s="76" t="s">
        <v>195</v>
      </c>
      <c r="X33" s="76" t="str">
        <f t="shared" si="36"/>
        <v/>
      </c>
      <c r="Y33" s="77">
        <f t="shared" si="3"/>
        <v>0</v>
      </c>
      <c r="Z33" s="78">
        <f t="shared" si="4"/>
        <v>4</v>
      </c>
      <c r="AA33" s="79" t="str">
        <f>IF(WEEKDAY($A33)=1,"So",IF(WEEKDAY($A33)=7,"Sa",IF(B33="freier Tag",B33,IF(ISERROR(VLOOKUP(A33,Feiertage!$A$3:$E$14,2,FALSE))=FALSE,"Feiertag",IF(B33="","",B33)))))</f>
        <v/>
      </c>
      <c r="AB33" s="78">
        <f t="shared" si="37"/>
        <v>0</v>
      </c>
      <c r="AC33" s="80">
        <f t="shared" si="38"/>
        <v>0</v>
      </c>
      <c r="AD33" s="80">
        <f t="shared" si="39"/>
        <v>0</v>
      </c>
      <c r="AE33" s="81" t="str">
        <f t="shared" si="5"/>
        <v/>
      </c>
      <c r="AF33" s="81" t="str">
        <f t="shared" si="6"/>
        <v/>
      </c>
      <c r="AG33" s="81" t="str">
        <f t="shared" si="7"/>
        <v/>
      </c>
      <c r="AH33" s="81" t="str">
        <f t="shared" si="8"/>
        <v/>
      </c>
      <c r="AI33" s="82" t="str">
        <f t="shared" si="9"/>
        <v/>
      </c>
      <c r="AJ33" s="86" t="str">
        <f t="shared" si="10"/>
        <v/>
      </c>
      <c r="AK33" s="91" t="str">
        <f t="shared" si="40"/>
        <v>0</v>
      </c>
      <c r="AL33" s="85">
        <f t="shared" si="11"/>
        <v>0</v>
      </c>
      <c r="AM33" s="86">
        <f t="shared" si="12"/>
        <v>0</v>
      </c>
      <c r="AN33" s="83">
        <f t="shared" si="53"/>
        <v>0</v>
      </c>
      <c r="AO33" s="86">
        <f t="shared" si="14"/>
        <v>0</v>
      </c>
      <c r="AP33" s="86">
        <f t="shared" si="15"/>
        <v>0</v>
      </c>
      <c r="AQ33" s="83">
        <f t="shared" si="54"/>
        <v>0</v>
      </c>
      <c r="AR33" s="86">
        <f t="shared" si="17"/>
        <v>0</v>
      </c>
      <c r="AS33" s="86">
        <f t="shared" si="18"/>
        <v>0</v>
      </c>
      <c r="AT33" s="83">
        <f t="shared" si="55"/>
        <v>0</v>
      </c>
      <c r="AU33" s="86">
        <f t="shared" si="20"/>
        <v>0</v>
      </c>
      <c r="AV33" s="87">
        <f t="shared" si="21"/>
        <v>0</v>
      </c>
      <c r="AW33" s="83">
        <f t="shared" si="56"/>
        <v>0</v>
      </c>
      <c r="AX33" s="87">
        <f t="shared" si="23"/>
        <v>0</v>
      </c>
      <c r="AY33" s="83">
        <f t="shared" si="57"/>
        <v>0</v>
      </c>
      <c r="AZ33" s="88" t="str">
        <f t="shared" si="41"/>
        <v/>
      </c>
      <c r="BA33" s="89">
        <f t="shared" si="42"/>
        <v>0</v>
      </c>
      <c r="BB33" s="89">
        <f t="shared" si="43"/>
        <v>0</v>
      </c>
      <c r="BC33" s="85">
        <f t="shared" si="25"/>
        <v>0</v>
      </c>
      <c r="BD33" s="86">
        <f t="shared" si="26"/>
        <v>0</v>
      </c>
      <c r="BE33" s="83">
        <f t="shared" si="44"/>
        <v>0</v>
      </c>
      <c r="BF33" s="86">
        <f t="shared" si="27"/>
        <v>0</v>
      </c>
      <c r="BG33" s="86">
        <f t="shared" si="28"/>
        <v>0</v>
      </c>
      <c r="BH33" s="83">
        <f t="shared" si="45"/>
        <v>0</v>
      </c>
      <c r="BI33" s="86">
        <f t="shared" si="29"/>
        <v>0</v>
      </c>
      <c r="BJ33" s="86">
        <f t="shared" si="30"/>
        <v>0</v>
      </c>
      <c r="BK33" s="83">
        <f t="shared" si="46"/>
        <v>0</v>
      </c>
      <c r="BL33" s="86">
        <f t="shared" si="31"/>
        <v>0</v>
      </c>
      <c r="BM33" s="87">
        <f t="shared" si="32"/>
        <v>0</v>
      </c>
      <c r="BN33" s="83">
        <f t="shared" si="47"/>
        <v>0</v>
      </c>
      <c r="BO33" s="87">
        <f t="shared" si="33"/>
        <v>0</v>
      </c>
      <c r="BP33" s="83">
        <f t="shared" si="48"/>
        <v>0</v>
      </c>
      <c r="BQ33" s="88" t="str">
        <f t="shared" si="49"/>
        <v/>
      </c>
      <c r="BR33" s="92">
        <f t="shared" si="50"/>
        <v>0</v>
      </c>
      <c r="BS33" s="89">
        <f t="shared" si="51"/>
        <v>0</v>
      </c>
    </row>
    <row r="34" spans="1:72" x14ac:dyDescent="0.2">
      <c r="A34" s="69">
        <f t="shared" si="52"/>
        <v>45163</v>
      </c>
      <c r="B34" s="70" t="str">
        <f>IF(ISERROR(VLOOKUP(A34,Feiertage!$A$3:$E$24,2,FALSE))=FALSE,"Feiertag","")</f>
        <v/>
      </c>
      <c r="C34" s="71"/>
      <c r="D34" s="71"/>
      <c r="E34" s="210"/>
      <c r="F34" s="71"/>
      <c r="G34" s="71"/>
      <c r="H34" s="210"/>
      <c r="I34" s="71"/>
      <c r="J34" s="71"/>
      <c r="K34" s="212"/>
      <c r="L34" s="71"/>
      <c r="M34" s="71"/>
      <c r="N34" s="210"/>
      <c r="O34" s="71"/>
      <c r="P34" s="71"/>
      <c r="Q34" s="72">
        <f t="shared" si="0"/>
        <v>0</v>
      </c>
      <c r="R34" s="73">
        <f t="shared" si="1"/>
        <v>-4</v>
      </c>
      <c r="S34" s="74">
        <f t="shared" si="34"/>
        <v>-373.25</v>
      </c>
      <c r="T34" s="74">
        <f t="shared" si="35"/>
        <v>0</v>
      </c>
      <c r="U34" s="75"/>
      <c r="V34" s="76" t="str">
        <f t="shared" si="2"/>
        <v/>
      </c>
      <c r="W34" s="76" t="s">
        <v>195</v>
      </c>
      <c r="X34" s="76" t="str">
        <f t="shared" si="36"/>
        <v/>
      </c>
      <c r="Y34" s="77">
        <f t="shared" si="3"/>
        <v>0</v>
      </c>
      <c r="Z34" s="78">
        <f t="shared" si="4"/>
        <v>4</v>
      </c>
      <c r="AA34" s="79" t="str">
        <f>IF(WEEKDAY($A34)=1,"So",IF(WEEKDAY($A34)=7,"Sa",IF(B34="freier Tag",B34,IF(ISERROR(VLOOKUP(A34,Feiertage!$A$3:$E$14,2,FALSE))=FALSE,"Feiertag",IF(B34="","",B34)))))</f>
        <v/>
      </c>
      <c r="AB34" s="78">
        <f t="shared" si="37"/>
        <v>0</v>
      </c>
      <c r="AC34" s="80">
        <f t="shared" si="38"/>
        <v>0</v>
      </c>
      <c r="AD34" s="80">
        <f t="shared" si="39"/>
        <v>0</v>
      </c>
      <c r="AE34" s="81" t="str">
        <f t="shared" si="5"/>
        <v/>
      </c>
      <c r="AF34" s="81" t="str">
        <f t="shared" si="6"/>
        <v/>
      </c>
      <c r="AG34" s="81" t="str">
        <f t="shared" si="7"/>
        <v/>
      </c>
      <c r="AH34" s="81" t="str">
        <f t="shared" si="8"/>
        <v/>
      </c>
      <c r="AI34" s="82" t="str">
        <f t="shared" si="9"/>
        <v/>
      </c>
      <c r="AJ34" s="86" t="str">
        <f t="shared" si="10"/>
        <v/>
      </c>
      <c r="AK34" s="91" t="str">
        <f t="shared" si="40"/>
        <v>0</v>
      </c>
      <c r="AL34" s="85">
        <f t="shared" si="11"/>
        <v>0</v>
      </c>
      <c r="AM34" s="86">
        <f t="shared" si="12"/>
        <v>0</v>
      </c>
      <c r="AN34" s="83">
        <f t="shared" si="53"/>
        <v>0</v>
      </c>
      <c r="AO34" s="86">
        <f t="shared" si="14"/>
        <v>0</v>
      </c>
      <c r="AP34" s="86">
        <f t="shared" si="15"/>
        <v>0</v>
      </c>
      <c r="AQ34" s="83">
        <f t="shared" si="54"/>
        <v>0</v>
      </c>
      <c r="AR34" s="86">
        <f t="shared" si="17"/>
        <v>0</v>
      </c>
      <c r="AS34" s="86">
        <f t="shared" si="18"/>
        <v>0</v>
      </c>
      <c r="AT34" s="83">
        <f t="shared" si="55"/>
        <v>0</v>
      </c>
      <c r="AU34" s="86">
        <f t="shared" si="20"/>
        <v>0</v>
      </c>
      <c r="AV34" s="87">
        <f t="shared" si="21"/>
        <v>0</v>
      </c>
      <c r="AW34" s="83">
        <f t="shared" si="56"/>
        <v>0</v>
      </c>
      <c r="AX34" s="87">
        <f t="shared" si="23"/>
        <v>0</v>
      </c>
      <c r="AY34" s="83">
        <f t="shared" si="57"/>
        <v>0</v>
      </c>
      <c r="AZ34" s="88" t="str">
        <f t="shared" si="41"/>
        <v/>
      </c>
      <c r="BA34" s="89">
        <f t="shared" si="42"/>
        <v>0</v>
      </c>
      <c r="BB34" s="89">
        <f t="shared" si="43"/>
        <v>0</v>
      </c>
      <c r="BC34" s="85">
        <f t="shared" si="25"/>
        <v>0</v>
      </c>
      <c r="BD34" s="86">
        <f t="shared" si="26"/>
        <v>0</v>
      </c>
      <c r="BE34" s="83">
        <f t="shared" si="44"/>
        <v>0</v>
      </c>
      <c r="BF34" s="86">
        <f t="shared" si="27"/>
        <v>0</v>
      </c>
      <c r="BG34" s="86">
        <f t="shared" si="28"/>
        <v>0</v>
      </c>
      <c r="BH34" s="83">
        <f t="shared" si="45"/>
        <v>0</v>
      </c>
      <c r="BI34" s="86">
        <f t="shared" si="29"/>
        <v>0</v>
      </c>
      <c r="BJ34" s="86">
        <f t="shared" si="30"/>
        <v>0</v>
      </c>
      <c r="BK34" s="83">
        <f t="shared" si="46"/>
        <v>0</v>
      </c>
      <c r="BL34" s="86">
        <f t="shared" si="31"/>
        <v>0</v>
      </c>
      <c r="BM34" s="87">
        <f t="shared" si="32"/>
        <v>0</v>
      </c>
      <c r="BN34" s="83">
        <f t="shared" si="47"/>
        <v>0</v>
      </c>
      <c r="BO34" s="87">
        <f t="shared" si="33"/>
        <v>0</v>
      </c>
      <c r="BP34" s="83">
        <f t="shared" si="48"/>
        <v>0</v>
      </c>
      <c r="BQ34" s="88" t="str">
        <f t="shared" si="49"/>
        <v/>
      </c>
      <c r="BR34" s="92">
        <f t="shared" si="50"/>
        <v>0</v>
      </c>
      <c r="BS34" s="89">
        <f t="shared" si="51"/>
        <v>0</v>
      </c>
    </row>
    <row r="35" spans="1:72" x14ac:dyDescent="0.2">
      <c r="A35" s="69">
        <f t="shared" si="52"/>
        <v>45164</v>
      </c>
      <c r="B35" s="70" t="str">
        <f>IF(ISERROR(VLOOKUP(A35,Feiertage!$A$3:$E$24,2,FALSE))=FALSE,"Feiertag","")</f>
        <v/>
      </c>
      <c r="C35" s="71"/>
      <c r="D35" s="71"/>
      <c r="E35" s="210"/>
      <c r="F35" s="71"/>
      <c r="G35" s="71"/>
      <c r="H35" s="210"/>
      <c r="I35" s="71"/>
      <c r="J35" s="71"/>
      <c r="K35" s="212"/>
      <c r="L35" s="71"/>
      <c r="M35" s="71"/>
      <c r="N35" s="210"/>
      <c r="O35" s="71"/>
      <c r="P35" s="71"/>
      <c r="Q35" s="72">
        <f t="shared" si="0"/>
        <v>0</v>
      </c>
      <c r="R35" s="73">
        <f t="shared" si="1"/>
        <v>0</v>
      </c>
      <c r="S35" s="74">
        <f t="shared" si="34"/>
        <v>-373.25</v>
      </c>
      <c r="T35" s="74">
        <f t="shared" si="35"/>
        <v>0</v>
      </c>
      <c r="U35" s="75"/>
      <c r="V35" s="76" t="str">
        <f t="shared" si="2"/>
        <v/>
      </c>
      <c r="W35" s="76" t="s">
        <v>195</v>
      </c>
      <c r="X35" s="76" t="str">
        <f t="shared" si="36"/>
        <v/>
      </c>
      <c r="Y35" s="77">
        <f t="shared" si="3"/>
        <v>0</v>
      </c>
      <c r="Z35" s="78">
        <f t="shared" si="4"/>
        <v>0</v>
      </c>
      <c r="AA35" s="79" t="str">
        <f>IF(WEEKDAY($A35)=1,"So",IF(WEEKDAY($A35)=7,"Sa",IF(B35="freier Tag",B35,IF(ISERROR(VLOOKUP(A35,Feiertage!$A$3:$E$14,2,FALSE))=FALSE,"Feiertag",IF(B35="","",B35)))))</f>
        <v>Sa</v>
      </c>
      <c r="AB35" s="78">
        <f t="shared" si="37"/>
        <v>0</v>
      </c>
      <c r="AC35" s="80">
        <f t="shared" si="38"/>
        <v>0</v>
      </c>
      <c r="AD35" s="80">
        <f t="shared" si="39"/>
        <v>0</v>
      </c>
      <c r="AE35" s="81" t="str">
        <f t="shared" si="5"/>
        <v/>
      </c>
      <c r="AF35" s="81" t="str">
        <f t="shared" si="6"/>
        <v/>
      </c>
      <c r="AG35" s="81" t="str">
        <f t="shared" si="7"/>
        <v/>
      </c>
      <c r="AH35" s="81" t="str">
        <f t="shared" si="8"/>
        <v/>
      </c>
      <c r="AI35" s="82" t="str">
        <f t="shared" si="9"/>
        <v/>
      </c>
      <c r="AJ35" s="86" t="str">
        <f t="shared" si="10"/>
        <v/>
      </c>
      <c r="AK35" s="91" t="str">
        <f t="shared" si="40"/>
        <v>0</v>
      </c>
      <c r="AL35" s="85">
        <f t="shared" si="11"/>
        <v>0</v>
      </c>
      <c r="AM35" s="86">
        <f t="shared" si="12"/>
        <v>0</v>
      </c>
      <c r="AN35" s="83">
        <f t="shared" si="53"/>
        <v>0</v>
      </c>
      <c r="AO35" s="86">
        <f t="shared" si="14"/>
        <v>0</v>
      </c>
      <c r="AP35" s="86">
        <f t="shared" si="15"/>
        <v>0</v>
      </c>
      <c r="AQ35" s="83">
        <f t="shared" si="54"/>
        <v>0</v>
      </c>
      <c r="AR35" s="86">
        <f t="shared" si="17"/>
        <v>0</v>
      </c>
      <c r="AS35" s="86">
        <f t="shared" si="18"/>
        <v>0</v>
      </c>
      <c r="AT35" s="83">
        <f t="shared" si="55"/>
        <v>0</v>
      </c>
      <c r="AU35" s="86">
        <f t="shared" si="20"/>
        <v>0</v>
      </c>
      <c r="AV35" s="87">
        <f t="shared" si="21"/>
        <v>0</v>
      </c>
      <c r="AW35" s="83">
        <f t="shared" si="56"/>
        <v>0</v>
      </c>
      <c r="AX35" s="87">
        <f t="shared" si="23"/>
        <v>0</v>
      </c>
      <c r="AY35" s="83">
        <f t="shared" si="57"/>
        <v>0</v>
      </c>
      <c r="AZ35" s="88" t="str">
        <f t="shared" si="41"/>
        <v/>
      </c>
      <c r="BA35" s="89">
        <f t="shared" si="42"/>
        <v>0</v>
      </c>
      <c r="BB35" s="89">
        <f t="shared" si="43"/>
        <v>0</v>
      </c>
      <c r="BC35" s="85">
        <f t="shared" si="25"/>
        <v>0</v>
      </c>
      <c r="BD35" s="86">
        <f t="shared" si="26"/>
        <v>0</v>
      </c>
      <c r="BE35" s="83">
        <f t="shared" si="44"/>
        <v>0</v>
      </c>
      <c r="BF35" s="86">
        <f t="shared" si="27"/>
        <v>0</v>
      </c>
      <c r="BG35" s="86">
        <f t="shared" si="28"/>
        <v>0</v>
      </c>
      <c r="BH35" s="83">
        <f t="shared" si="45"/>
        <v>0</v>
      </c>
      <c r="BI35" s="86">
        <f t="shared" si="29"/>
        <v>0</v>
      </c>
      <c r="BJ35" s="86">
        <f t="shared" si="30"/>
        <v>0</v>
      </c>
      <c r="BK35" s="83">
        <f t="shared" si="46"/>
        <v>0</v>
      </c>
      <c r="BL35" s="86">
        <f t="shared" si="31"/>
        <v>0</v>
      </c>
      <c r="BM35" s="87">
        <f t="shared" si="32"/>
        <v>0</v>
      </c>
      <c r="BN35" s="83">
        <f t="shared" si="47"/>
        <v>0</v>
      </c>
      <c r="BO35" s="87">
        <f t="shared" si="33"/>
        <v>0</v>
      </c>
      <c r="BP35" s="83">
        <f t="shared" si="48"/>
        <v>0</v>
      </c>
      <c r="BQ35" s="88" t="str">
        <f t="shared" si="49"/>
        <v/>
      </c>
      <c r="BR35" s="92">
        <f t="shared" si="50"/>
        <v>0</v>
      </c>
      <c r="BS35" s="89">
        <f t="shared" si="51"/>
        <v>0</v>
      </c>
    </row>
    <row r="36" spans="1:72" x14ac:dyDescent="0.2">
      <c r="A36" s="69">
        <f t="shared" si="52"/>
        <v>45165</v>
      </c>
      <c r="B36" s="70" t="str">
        <f>IF(ISERROR(VLOOKUP(A36,Feiertage!$A$3:$E$24,2,FALSE))=FALSE,"Feiertag","")</f>
        <v/>
      </c>
      <c r="C36" s="71"/>
      <c r="D36" s="71"/>
      <c r="E36" s="210"/>
      <c r="F36" s="71"/>
      <c r="G36" s="71"/>
      <c r="H36" s="210"/>
      <c r="I36" s="71"/>
      <c r="J36" s="71"/>
      <c r="K36" s="212"/>
      <c r="L36" s="71"/>
      <c r="M36" s="71"/>
      <c r="N36" s="210"/>
      <c r="O36" s="71"/>
      <c r="P36" s="71"/>
      <c r="Q36" s="72">
        <f t="shared" si="0"/>
        <v>0</v>
      </c>
      <c r="R36" s="73">
        <f t="shared" si="1"/>
        <v>0</v>
      </c>
      <c r="S36" s="74">
        <f t="shared" si="34"/>
        <v>-373.25</v>
      </c>
      <c r="T36" s="74">
        <f t="shared" si="35"/>
        <v>0</v>
      </c>
      <c r="U36" s="75"/>
      <c r="V36" s="76" t="str">
        <f t="shared" si="2"/>
        <v/>
      </c>
      <c r="W36" s="76" t="s">
        <v>195</v>
      </c>
      <c r="X36" s="76" t="str">
        <f t="shared" si="36"/>
        <v/>
      </c>
      <c r="Y36" s="77">
        <f t="shared" si="3"/>
        <v>0</v>
      </c>
      <c r="Z36" s="78">
        <f t="shared" si="4"/>
        <v>0</v>
      </c>
      <c r="AA36" s="79" t="str">
        <f>IF(WEEKDAY($A36)=1,"So",IF(WEEKDAY($A36)=7,"Sa",IF(B36="freier Tag",B36,IF(ISERROR(VLOOKUP(A36,Feiertage!$A$3:$E$14,2,FALSE))=FALSE,"Feiertag",IF(B36="","",B36)))))</f>
        <v>So</v>
      </c>
      <c r="AB36" s="78">
        <f t="shared" si="37"/>
        <v>0</v>
      </c>
      <c r="AC36" s="80">
        <f t="shared" si="38"/>
        <v>0</v>
      </c>
      <c r="AD36" s="80">
        <f t="shared" si="39"/>
        <v>0</v>
      </c>
      <c r="AE36" s="81" t="str">
        <f t="shared" si="5"/>
        <v/>
      </c>
      <c r="AF36" s="81" t="str">
        <f t="shared" si="6"/>
        <v/>
      </c>
      <c r="AG36" s="81" t="str">
        <f t="shared" si="7"/>
        <v/>
      </c>
      <c r="AH36" s="81" t="str">
        <f t="shared" si="8"/>
        <v/>
      </c>
      <c r="AI36" s="82" t="str">
        <f t="shared" si="9"/>
        <v/>
      </c>
      <c r="AJ36" s="86" t="str">
        <f t="shared" si="10"/>
        <v/>
      </c>
      <c r="AK36" s="91" t="str">
        <f t="shared" si="40"/>
        <v>0</v>
      </c>
      <c r="AL36" s="85">
        <f t="shared" si="11"/>
        <v>0</v>
      </c>
      <c r="AM36" s="86">
        <f t="shared" si="12"/>
        <v>0</v>
      </c>
      <c r="AN36" s="83">
        <f t="shared" si="53"/>
        <v>0</v>
      </c>
      <c r="AO36" s="86">
        <f t="shared" si="14"/>
        <v>0</v>
      </c>
      <c r="AP36" s="86">
        <f t="shared" si="15"/>
        <v>0</v>
      </c>
      <c r="AQ36" s="83">
        <f t="shared" si="54"/>
        <v>0</v>
      </c>
      <c r="AR36" s="86">
        <f t="shared" si="17"/>
        <v>0</v>
      </c>
      <c r="AS36" s="86">
        <f t="shared" si="18"/>
        <v>0</v>
      </c>
      <c r="AT36" s="83">
        <f t="shared" si="55"/>
        <v>0</v>
      </c>
      <c r="AU36" s="86">
        <f t="shared" si="20"/>
        <v>0</v>
      </c>
      <c r="AV36" s="87">
        <f t="shared" si="21"/>
        <v>0</v>
      </c>
      <c r="AW36" s="83">
        <f t="shared" si="56"/>
        <v>0</v>
      </c>
      <c r="AX36" s="87">
        <f t="shared" si="23"/>
        <v>0</v>
      </c>
      <c r="AY36" s="83">
        <f t="shared" si="57"/>
        <v>0</v>
      </c>
      <c r="AZ36" s="88" t="str">
        <f t="shared" si="41"/>
        <v/>
      </c>
      <c r="BA36" s="89">
        <f t="shared" si="42"/>
        <v>0</v>
      </c>
      <c r="BB36" s="89">
        <f t="shared" si="43"/>
        <v>0</v>
      </c>
      <c r="BC36" s="85">
        <f t="shared" si="25"/>
        <v>0</v>
      </c>
      <c r="BD36" s="86">
        <f t="shared" si="26"/>
        <v>0</v>
      </c>
      <c r="BE36" s="83">
        <f t="shared" si="44"/>
        <v>0</v>
      </c>
      <c r="BF36" s="86">
        <f t="shared" si="27"/>
        <v>0</v>
      </c>
      <c r="BG36" s="86">
        <f t="shared" si="28"/>
        <v>0</v>
      </c>
      <c r="BH36" s="83">
        <f t="shared" si="45"/>
        <v>0</v>
      </c>
      <c r="BI36" s="86">
        <f t="shared" si="29"/>
        <v>0</v>
      </c>
      <c r="BJ36" s="86">
        <f t="shared" si="30"/>
        <v>0</v>
      </c>
      <c r="BK36" s="83">
        <f t="shared" si="46"/>
        <v>0</v>
      </c>
      <c r="BL36" s="86">
        <f t="shared" si="31"/>
        <v>0</v>
      </c>
      <c r="BM36" s="87">
        <f t="shared" si="32"/>
        <v>0</v>
      </c>
      <c r="BN36" s="83">
        <f t="shared" si="47"/>
        <v>0</v>
      </c>
      <c r="BO36" s="87">
        <f t="shared" si="33"/>
        <v>0</v>
      </c>
      <c r="BP36" s="83">
        <f t="shared" si="48"/>
        <v>0</v>
      </c>
      <c r="BQ36" s="88" t="str">
        <f t="shared" si="49"/>
        <v/>
      </c>
      <c r="BR36" s="92">
        <f t="shared" si="50"/>
        <v>0</v>
      </c>
      <c r="BS36" s="89">
        <f t="shared" si="51"/>
        <v>0</v>
      </c>
    </row>
    <row r="37" spans="1:72" x14ac:dyDescent="0.2">
      <c r="A37" s="69">
        <f t="shared" si="52"/>
        <v>45166</v>
      </c>
      <c r="B37" s="70" t="str">
        <f>IF(ISERROR(VLOOKUP(A37,Feiertage!$A$3:$E$24,2,FALSE))=FALSE,"Feiertag","")</f>
        <v/>
      </c>
      <c r="C37" s="71"/>
      <c r="D37" s="71"/>
      <c r="E37" s="210"/>
      <c r="F37" s="71"/>
      <c r="G37" s="71"/>
      <c r="H37" s="210"/>
      <c r="I37" s="71"/>
      <c r="J37" s="71"/>
      <c r="K37" s="212"/>
      <c r="L37" s="71"/>
      <c r="M37" s="71"/>
      <c r="N37" s="210"/>
      <c r="O37" s="71"/>
      <c r="P37" s="71"/>
      <c r="Q37" s="72">
        <f t="shared" si="0"/>
        <v>0</v>
      </c>
      <c r="R37" s="73">
        <f t="shared" si="1"/>
        <v>-4</v>
      </c>
      <c r="S37" s="74">
        <f t="shared" si="34"/>
        <v>-377.25</v>
      </c>
      <c r="T37" s="74">
        <f t="shared" si="35"/>
        <v>0</v>
      </c>
      <c r="U37" s="75"/>
      <c r="V37" s="76" t="str">
        <f t="shared" si="2"/>
        <v/>
      </c>
      <c r="W37" s="76" t="s">
        <v>196</v>
      </c>
      <c r="X37" s="76" t="str">
        <f t="shared" si="36"/>
        <v/>
      </c>
      <c r="Y37" s="77">
        <f t="shared" si="3"/>
        <v>0</v>
      </c>
      <c r="Z37" s="78">
        <f t="shared" si="4"/>
        <v>4</v>
      </c>
      <c r="AA37" s="79" t="str">
        <f>IF(WEEKDAY($A37)=1,"So",IF(WEEKDAY($A37)=7,"Sa",IF(B37="freier Tag",B37,IF(ISERROR(VLOOKUP(A37,Feiertage!$A$3:$E$14,2,FALSE))=FALSE,"Feiertag",IF(B37="","",B37)))))</f>
        <v/>
      </c>
      <c r="AB37" s="78">
        <f t="shared" si="37"/>
        <v>0</v>
      </c>
      <c r="AC37" s="80">
        <f t="shared" si="38"/>
        <v>0</v>
      </c>
      <c r="AD37" s="80">
        <f t="shared" si="39"/>
        <v>0</v>
      </c>
      <c r="AE37" s="81" t="str">
        <f t="shared" si="5"/>
        <v/>
      </c>
      <c r="AF37" s="81" t="str">
        <f t="shared" si="6"/>
        <v/>
      </c>
      <c r="AG37" s="81" t="str">
        <f t="shared" si="7"/>
        <v/>
      </c>
      <c r="AH37" s="81" t="str">
        <f t="shared" si="8"/>
        <v/>
      </c>
      <c r="AI37" s="82" t="str">
        <f t="shared" si="9"/>
        <v/>
      </c>
      <c r="AJ37" s="86" t="str">
        <f t="shared" si="10"/>
        <v/>
      </c>
      <c r="AK37" s="91" t="str">
        <f t="shared" si="40"/>
        <v>0</v>
      </c>
      <c r="AL37" s="85">
        <f t="shared" si="11"/>
        <v>0</v>
      </c>
      <c r="AM37" s="86">
        <f t="shared" si="12"/>
        <v>0</v>
      </c>
      <c r="AN37" s="83">
        <f t="shared" si="53"/>
        <v>0</v>
      </c>
      <c r="AO37" s="86">
        <f t="shared" si="14"/>
        <v>0</v>
      </c>
      <c r="AP37" s="86">
        <f t="shared" si="15"/>
        <v>0</v>
      </c>
      <c r="AQ37" s="83">
        <f t="shared" si="54"/>
        <v>0</v>
      </c>
      <c r="AR37" s="86">
        <f t="shared" si="17"/>
        <v>0</v>
      </c>
      <c r="AS37" s="86">
        <f t="shared" si="18"/>
        <v>0</v>
      </c>
      <c r="AT37" s="83">
        <f t="shared" si="55"/>
        <v>0</v>
      </c>
      <c r="AU37" s="86">
        <f t="shared" si="20"/>
        <v>0</v>
      </c>
      <c r="AV37" s="87">
        <f t="shared" si="21"/>
        <v>0</v>
      </c>
      <c r="AW37" s="83">
        <f t="shared" si="56"/>
        <v>0</v>
      </c>
      <c r="AX37" s="87">
        <f t="shared" si="23"/>
        <v>0</v>
      </c>
      <c r="AY37" s="83">
        <f t="shared" si="57"/>
        <v>0</v>
      </c>
      <c r="AZ37" s="88" t="str">
        <f t="shared" si="41"/>
        <v/>
      </c>
      <c r="BA37" s="89">
        <f t="shared" si="42"/>
        <v>0</v>
      </c>
      <c r="BB37" s="89">
        <f t="shared" si="43"/>
        <v>0</v>
      </c>
      <c r="BC37" s="85">
        <f t="shared" si="25"/>
        <v>0</v>
      </c>
      <c r="BD37" s="86">
        <f t="shared" si="26"/>
        <v>0</v>
      </c>
      <c r="BE37" s="83">
        <f t="shared" si="44"/>
        <v>0</v>
      </c>
      <c r="BF37" s="86">
        <f t="shared" si="27"/>
        <v>0</v>
      </c>
      <c r="BG37" s="86">
        <f t="shared" si="28"/>
        <v>0</v>
      </c>
      <c r="BH37" s="83">
        <f t="shared" si="45"/>
        <v>0</v>
      </c>
      <c r="BI37" s="86">
        <f t="shared" si="29"/>
        <v>0</v>
      </c>
      <c r="BJ37" s="86">
        <f t="shared" si="30"/>
        <v>0</v>
      </c>
      <c r="BK37" s="83">
        <f t="shared" si="46"/>
        <v>0</v>
      </c>
      <c r="BL37" s="86">
        <f t="shared" si="31"/>
        <v>0</v>
      </c>
      <c r="BM37" s="87">
        <f t="shared" si="32"/>
        <v>0</v>
      </c>
      <c r="BN37" s="83">
        <f t="shared" si="47"/>
        <v>0</v>
      </c>
      <c r="BO37" s="87">
        <f t="shared" si="33"/>
        <v>0</v>
      </c>
      <c r="BP37" s="83">
        <f t="shared" si="48"/>
        <v>0</v>
      </c>
      <c r="BQ37" s="88" t="str">
        <f t="shared" si="49"/>
        <v/>
      </c>
      <c r="BR37" s="92">
        <f t="shared" si="50"/>
        <v>0</v>
      </c>
      <c r="BS37" s="89">
        <f t="shared" si="51"/>
        <v>0</v>
      </c>
    </row>
    <row r="38" spans="1:72" x14ac:dyDescent="0.2">
      <c r="A38" s="69">
        <f t="shared" si="52"/>
        <v>45167</v>
      </c>
      <c r="B38" s="70" t="str">
        <f>IF(ISERROR(VLOOKUP(A38,Feiertage!$A$3:$E$24,2,FALSE))=FALSE,"Feiertag","")</f>
        <v/>
      </c>
      <c r="C38" s="71"/>
      <c r="D38" s="71"/>
      <c r="E38" s="210"/>
      <c r="F38" s="71"/>
      <c r="G38" s="71"/>
      <c r="H38" s="210"/>
      <c r="I38" s="71"/>
      <c r="J38" s="71"/>
      <c r="K38" s="212"/>
      <c r="L38" s="71"/>
      <c r="M38" s="71"/>
      <c r="N38" s="210"/>
      <c r="O38" s="71"/>
      <c r="P38" s="71"/>
      <c r="Q38" s="72">
        <f t="shared" si="0"/>
        <v>0</v>
      </c>
      <c r="R38" s="73">
        <f t="shared" si="1"/>
        <v>-4</v>
      </c>
      <c r="S38" s="74">
        <f t="shared" si="34"/>
        <v>-381.25</v>
      </c>
      <c r="T38" s="74">
        <f t="shared" si="35"/>
        <v>0</v>
      </c>
      <c r="U38" s="75"/>
      <c r="V38" s="76" t="str">
        <f t="shared" si="2"/>
        <v/>
      </c>
      <c r="W38" s="76" t="s">
        <v>196</v>
      </c>
      <c r="X38" s="76" t="str">
        <f t="shared" si="36"/>
        <v/>
      </c>
      <c r="Y38" s="77">
        <f t="shared" si="3"/>
        <v>0</v>
      </c>
      <c r="Z38" s="78">
        <f t="shared" si="4"/>
        <v>4</v>
      </c>
      <c r="AA38" s="79" t="str">
        <f>IF(WEEKDAY($A38)=1,"So",IF(WEEKDAY($A38)=7,"Sa",IF(B38="freier Tag",B38,IF(ISERROR(VLOOKUP(A38,Feiertage!$A$3:$E$14,2,FALSE))=FALSE,"Feiertag",IF(B38="","",B38)))))</f>
        <v/>
      </c>
      <c r="AB38" s="78">
        <f t="shared" si="37"/>
        <v>0</v>
      </c>
      <c r="AC38" s="80">
        <f t="shared" si="38"/>
        <v>0</v>
      </c>
      <c r="AD38" s="80">
        <f t="shared" si="39"/>
        <v>0</v>
      </c>
      <c r="AE38" s="81" t="str">
        <f t="shared" si="5"/>
        <v/>
      </c>
      <c r="AF38" s="81" t="str">
        <f t="shared" si="6"/>
        <v/>
      </c>
      <c r="AG38" s="81" t="str">
        <f t="shared" si="7"/>
        <v/>
      </c>
      <c r="AH38" s="81" t="str">
        <f t="shared" si="8"/>
        <v/>
      </c>
      <c r="AI38" s="82" t="str">
        <f t="shared" si="9"/>
        <v/>
      </c>
      <c r="AJ38" s="86" t="str">
        <f t="shared" si="10"/>
        <v/>
      </c>
      <c r="AK38" s="91" t="str">
        <f t="shared" si="40"/>
        <v>0</v>
      </c>
      <c r="AL38" s="85">
        <f t="shared" si="11"/>
        <v>0</v>
      </c>
      <c r="AM38" s="86">
        <f t="shared" si="12"/>
        <v>0</v>
      </c>
      <c r="AN38" s="83">
        <f t="shared" si="53"/>
        <v>0</v>
      </c>
      <c r="AO38" s="86">
        <f t="shared" si="14"/>
        <v>0</v>
      </c>
      <c r="AP38" s="86">
        <f t="shared" si="15"/>
        <v>0</v>
      </c>
      <c r="AQ38" s="83">
        <f t="shared" si="54"/>
        <v>0</v>
      </c>
      <c r="AR38" s="86">
        <f t="shared" si="17"/>
        <v>0</v>
      </c>
      <c r="AS38" s="86">
        <f t="shared" si="18"/>
        <v>0</v>
      </c>
      <c r="AT38" s="83">
        <f t="shared" si="55"/>
        <v>0</v>
      </c>
      <c r="AU38" s="86">
        <f t="shared" si="20"/>
        <v>0</v>
      </c>
      <c r="AV38" s="87">
        <f t="shared" si="21"/>
        <v>0</v>
      </c>
      <c r="AW38" s="83">
        <f t="shared" si="56"/>
        <v>0</v>
      </c>
      <c r="AX38" s="87">
        <f t="shared" si="23"/>
        <v>0</v>
      </c>
      <c r="AY38" s="83">
        <f t="shared" si="57"/>
        <v>0</v>
      </c>
      <c r="AZ38" s="88" t="str">
        <f t="shared" si="41"/>
        <v/>
      </c>
      <c r="BA38" s="89">
        <f t="shared" si="42"/>
        <v>0</v>
      </c>
      <c r="BB38" s="89">
        <f t="shared" si="43"/>
        <v>0</v>
      </c>
      <c r="BC38" s="85">
        <f t="shared" si="25"/>
        <v>0</v>
      </c>
      <c r="BD38" s="86">
        <f t="shared" si="26"/>
        <v>0</v>
      </c>
      <c r="BE38" s="83">
        <f t="shared" si="44"/>
        <v>0</v>
      </c>
      <c r="BF38" s="86">
        <f t="shared" si="27"/>
        <v>0</v>
      </c>
      <c r="BG38" s="86">
        <f t="shared" si="28"/>
        <v>0</v>
      </c>
      <c r="BH38" s="83">
        <f t="shared" si="45"/>
        <v>0</v>
      </c>
      <c r="BI38" s="86">
        <f t="shared" si="29"/>
        <v>0</v>
      </c>
      <c r="BJ38" s="86">
        <f t="shared" si="30"/>
        <v>0</v>
      </c>
      <c r="BK38" s="83">
        <f t="shared" si="46"/>
        <v>0</v>
      </c>
      <c r="BL38" s="86">
        <f t="shared" si="31"/>
        <v>0</v>
      </c>
      <c r="BM38" s="87">
        <f t="shared" si="32"/>
        <v>0</v>
      </c>
      <c r="BN38" s="83">
        <f t="shared" si="47"/>
        <v>0</v>
      </c>
      <c r="BO38" s="87">
        <f t="shared" si="33"/>
        <v>0</v>
      </c>
      <c r="BP38" s="83">
        <f t="shared" si="48"/>
        <v>0</v>
      </c>
      <c r="BQ38" s="88" t="str">
        <f t="shared" si="49"/>
        <v/>
      </c>
      <c r="BR38" s="92">
        <f t="shared" si="50"/>
        <v>0</v>
      </c>
      <c r="BS38" s="89">
        <f t="shared" si="51"/>
        <v>0</v>
      </c>
    </row>
    <row r="39" spans="1:72" x14ac:dyDescent="0.2">
      <c r="A39" s="69">
        <f t="shared" si="52"/>
        <v>45168</v>
      </c>
      <c r="B39" s="90" t="str">
        <f>IF(ISERROR(VLOOKUP(A39,Feiertage!$A$3:$E$24,2,FALSE))=FALSE,"Feiertag","")</f>
        <v/>
      </c>
      <c r="C39" s="71"/>
      <c r="D39" s="71"/>
      <c r="E39" s="210"/>
      <c r="F39" s="71"/>
      <c r="G39" s="71"/>
      <c r="H39" s="210"/>
      <c r="I39" s="71"/>
      <c r="J39" s="71"/>
      <c r="K39" s="212"/>
      <c r="L39" s="71"/>
      <c r="M39" s="71"/>
      <c r="N39" s="210"/>
      <c r="O39" s="71"/>
      <c r="P39" s="71"/>
      <c r="Q39" s="72">
        <f t="shared" si="0"/>
        <v>0</v>
      </c>
      <c r="R39" s="73">
        <f t="shared" si="1"/>
        <v>-4</v>
      </c>
      <c r="S39" s="74">
        <f t="shared" si="34"/>
        <v>-385.25</v>
      </c>
      <c r="T39" s="74">
        <f t="shared" si="35"/>
        <v>0</v>
      </c>
      <c r="U39" s="75"/>
      <c r="V39" s="76" t="str">
        <f t="shared" si="2"/>
        <v/>
      </c>
      <c r="W39" s="76" t="s">
        <v>196</v>
      </c>
      <c r="X39" s="76" t="str">
        <f t="shared" si="36"/>
        <v/>
      </c>
      <c r="Y39" s="77">
        <f t="shared" si="3"/>
        <v>0</v>
      </c>
      <c r="Z39" s="78">
        <f t="shared" si="4"/>
        <v>4</v>
      </c>
      <c r="AA39" s="79" t="str">
        <f>IF(WEEKDAY($A39)=1,"So",IF(WEEKDAY($A39)=7,"Sa",IF(B39="freier Tag",B39,IF(ISERROR(VLOOKUP(A39,Feiertage!$A$3:$E$14,2,FALSE))=FALSE,"Feiertag",IF(B39="","",B39)))))</f>
        <v/>
      </c>
      <c r="AB39" s="78">
        <f t="shared" si="37"/>
        <v>0</v>
      </c>
      <c r="AC39" s="80">
        <f t="shared" si="38"/>
        <v>0</v>
      </c>
      <c r="AD39" s="80">
        <f t="shared" si="39"/>
        <v>0</v>
      </c>
      <c r="AE39" s="81" t="str">
        <f t="shared" si="5"/>
        <v/>
      </c>
      <c r="AF39" s="81" t="str">
        <f t="shared" si="6"/>
        <v/>
      </c>
      <c r="AG39" s="81" t="str">
        <f t="shared" si="7"/>
        <v/>
      </c>
      <c r="AH39" s="81" t="str">
        <f t="shared" si="8"/>
        <v/>
      </c>
      <c r="AI39" s="82" t="str">
        <f t="shared" si="9"/>
        <v/>
      </c>
      <c r="AJ39" s="86" t="str">
        <f t="shared" si="10"/>
        <v/>
      </c>
      <c r="AK39" s="91" t="str">
        <f t="shared" si="40"/>
        <v>0</v>
      </c>
      <c r="AL39" s="85">
        <f t="shared" si="11"/>
        <v>0</v>
      </c>
      <c r="AM39" s="86">
        <f t="shared" si="12"/>
        <v>0</v>
      </c>
      <c r="AN39" s="83">
        <f t="shared" si="53"/>
        <v>0</v>
      </c>
      <c r="AO39" s="86">
        <f t="shared" si="14"/>
        <v>0</v>
      </c>
      <c r="AP39" s="86">
        <f t="shared" si="15"/>
        <v>0</v>
      </c>
      <c r="AQ39" s="83">
        <f t="shared" si="54"/>
        <v>0</v>
      </c>
      <c r="AR39" s="86">
        <f t="shared" si="17"/>
        <v>0</v>
      </c>
      <c r="AS39" s="86">
        <f t="shared" si="18"/>
        <v>0</v>
      </c>
      <c r="AT39" s="83">
        <f t="shared" si="55"/>
        <v>0</v>
      </c>
      <c r="AU39" s="86">
        <f t="shared" si="20"/>
        <v>0</v>
      </c>
      <c r="AV39" s="87">
        <f t="shared" si="21"/>
        <v>0</v>
      </c>
      <c r="AW39" s="83">
        <f t="shared" si="56"/>
        <v>0</v>
      </c>
      <c r="AX39" s="87">
        <f t="shared" si="23"/>
        <v>0</v>
      </c>
      <c r="AY39" s="83">
        <f t="shared" si="57"/>
        <v>0</v>
      </c>
      <c r="AZ39" s="88" t="str">
        <f t="shared" si="41"/>
        <v/>
      </c>
      <c r="BA39" s="89">
        <f t="shared" si="42"/>
        <v>0</v>
      </c>
      <c r="BB39" s="89">
        <f t="shared" si="43"/>
        <v>0</v>
      </c>
      <c r="BC39" s="85">
        <f t="shared" si="25"/>
        <v>0</v>
      </c>
      <c r="BD39" s="86">
        <f t="shared" si="26"/>
        <v>0</v>
      </c>
      <c r="BE39" s="83">
        <f t="shared" si="44"/>
        <v>0</v>
      </c>
      <c r="BF39" s="86">
        <f t="shared" si="27"/>
        <v>0</v>
      </c>
      <c r="BG39" s="86">
        <f t="shared" si="28"/>
        <v>0</v>
      </c>
      <c r="BH39" s="83">
        <f t="shared" si="45"/>
        <v>0</v>
      </c>
      <c r="BI39" s="86">
        <f t="shared" si="29"/>
        <v>0</v>
      </c>
      <c r="BJ39" s="86">
        <f t="shared" si="30"/>
        <v>0</v>
      </c>
      <c r="BK39" s="83">
        <f t="shared" si="46"/>
        <v>0</v>
      </c>
      <c r="BL39" s="86">
        <f t="shared" si="31"/>
        <v>0</v>
      </c>
      <c r="BM39" s="87">
        <f t="shared" si="32"/>
        <v>0</v>
      </c>
      <c r="BN39" s="83">
        <f t="shared" si="47"/>
        <v>0</v>
      </c>
      <c r="BO39" s="87">
        <f t="shared" si="33"/>
        <v>0</v>
      </c>
      <c r="BP39" s="83">
        <f t="shared" si="48"/>
        <v>0</v>
      </c>
      <c r="BQ39" s="88" t="str">
        <f t="shared" si="49"/>
        <v/>
      </c>
      <c r="BR39" s="92">
        <f t="shared" si="50"/>
        <v>0</v>
      </c>
      <c r="BS39" s="89">
        <f t="shared" si="51"/>
        <v>0</v>
      </c>
    </row>
    <row r="40" spans="1:72" ht="13.5" thickBot="1" x14ac:dyDescent="0.25">
      <c r="A40" s="69">
        <f t="shared" si="52"/>
        <v>45169</v>
      </c>
      <c r="B40" s="70" t="str">
        <f>IF(ISERROR(VLOOKUP(A40,Feiertage!$A$3:$E$24,2,FALSE))=FALSE,"Feiertag","")</f>
        <v/>
      </c>
      <c r="C40" s="71"/>
      <c r="D40" s="71"/>
      <c r="E40" s="211"/>
      <c r="F40" s="71"/>
      <c r="G40" s="71"/>
      <c r="H40" s="211"/>
      <c r="I40" s="71"/>
      <c r="J40" s="71"/>
      <c r="K40" s="213"/>
      <c r="L40" s="71"/>
      <c r="M40" s="71"/>
      <c r="N40" s="211"/>
      <c r="O40" s="71"/>
      <c r="P40" s="71"/>
      <c r="Q40" s="72">
        <f t="shared" si="0"/>
        <v>0</v>
      </c>
      <c r="R40" s="73">
        <f t="shared" si="1"/>
        <v>-4</v>
      </c>
      <c r="S40" s="74">
        <f t="shared" si="34"/>
        <v>-389.25</v>
      </c>
      <c r="T40" s="74">
        <f t="shared" si="35"/>
        <v>0</v>
      </c>
      <c r="U40" s="75"/>
      <c r="V40" s="76" t="str">
        <f t="shared" si="2"/>
        <v/>
      </c>
      <c r="W40" s="76" t="s">
        <v>196</v>
      </c>
      <c r="X40" s="76" t="str">
        <f t="shared" si="36"/>
        <v/>
      </c>
      <c r="Y40" s="77">
        <f t="shared" si="3"/>
        <v>0</v>
      </c>
      <c r="Z40" s="78">
        <f t="shared" si="4"/>
        <v>4</v>
      </c>
      <c r="AA40" s="79" t="str">
        <f>IF(WEEKDAY($A40)=1,"So",IF(WEEKDAY($A40)=7,"Sa",IF(B40="freier Tag",B40,IF(ISERROR(VLOOKUP(A40,Feiertage!$A$3:$E$14,2,FALSE))=FALSE,"Feiertag",IF(B40="","",B40)))))</f>
        <v/>
      </c>
      <c r="AB40" s="78">
        <f t="shared" si="37"/>
        <v>0</v>
      </c>
      <c r="AC40" s="80">
        <f t="shared" si="38"/>
        <v>0</v>
      </c>
      <c r="AD40" s="80">
        <f t="shared" si="39"/>
        <v>0</v>
      </c>
      <c r="AE40" s="81" t="str">
        <f t="shared" si="5"/>
        <v/>
      </c>
      <c r="AF40" s="81" t="str">
        <f t="shared" si="6"/>
        <v/>
      </c>
      <c r="AG40" s="81" t="str">
        <f t="shared" si="7"/>
        <v/>
      </c>
      <c r="AH40" s="81" t="str">
        <f t="shared" si="8"/>
        <v/>
      </c>
      <c r="AI40" s="82" t="str">
        <f t="shared" si="9"/>
        <v/>
      </c>
      <c r="AJ40" s="86" t="str">
        <f t="shared" si="10"/>
        <v/>
      </c>
      <c r="AK40" s="91" t="str">
        <f t="shared" si="40"/>
        <v>0</v>
      </c>
      <c r="AL40" s="85">
        <f t="shared" si="11"/>
        <v>0</v>
      </c>
      <c r="AM40" s="86">
        <f t="shared" si="12"/>
        <v>0</v>
      </c>
      <c r="AN40" s="83">
        <f t="shared" si="53"/>
        <v>0</v>
      </c>
      <c r="AO40" s="86">
        <f t="shared" si="14"/>
        <v>0</v>
      </c>
      <c r="AP40" s="86">
        <f t="shared" si="15"/>
        <v>0</v>
      </c>
      <c r="AQ40" s="83">
        <f t="shared" si="54"/>
        <v>0</v>
      </c>
      <c r="AR40" s="86">
        <f t="shared" si="17"/>
        <v>0</v>
      </c>
      <c r="AS40" s="86">
        <f t="shared" si="18"/>
        <v>0</v>
      </c>
      <c r="AT40" s="83">
        <f t="shared" si="55"/>
        <v>0</v>
      </c>
      <c r="AU40" s="86">
        <f t="shared" si="20"/>
        <v>0</v>
      </c>
      <c r="AV40" s="87">
        <f t="shared" si="21"/>
        <v>0</v>
      </c>
      <c r="AW40" s="83">
        <f t="shared" si="56"/>
        <v>0</v>
      </c>
      <c r="AX40" s="87">
        <f t="shared" si="23"/>
        <v>0</v>
      </c>
      <c r="AY40" s="83">
        <f t="shared" si="57"/>
        <v>0</v>
      </c>
      <c r="AZ40" s="88" t="str">
        <f t="shared" si="41"/>
        <v/>
      </c>
      <c r="BA40" s="89">
        <f t="shared" si="42"/>
        <v>0</v>
      </c>
      <c r="BB40" s="89">
        <f t="shared" si="43"/>
        <v>0</v>
      </c>
      <c r="BC40" s="94">
        <f t="shared" si="25"/>
        <v>0</v>
      </c>
      <c r="BD40" s="95">
        <f t="shared" si="26"/>
        <v>0</v>
      </c>
      <c r="BE40" s="83">
        <f t="shared" si="44"/>
        <v>0</v>
      </c>
      <c r="BF40" s="95">
        <f t="shared" si="27"/>
        <v>0</v>
      </c>
      <c r="BG40" s="95">
        <f t="shared" si="28"/>
        <v>0</v>
      </c>
      <c r="BH40" s="83">
        <f t="shared" si="45"/>
        <v>0</v>
      </c>
      <c r="BI40" s="95">
        <f t="shared" si="29"/>
        <v>0</v>
      </c>
      <c r="BJ40" s="95">
        <f t="shared" si="30"/>
        <v>0</v>
      </c>
      <c r="BK40" s="83">
        <f t="shared" si="46"/>
        <v>0</v>
      </c>
      <c r="BL40" s="95">
        <f t="shared" si="31"/>
        <v>0</v>
      </c>
      <c r="BM40" s="96">
        <f t="shared" si="32"/>
        <v>0</v>
      </c>
      <c r="BN40" s="83">
        <f t="shared" si="47"/>
        <v>0</v>
      </c>
      <c r="BO40" s="96">
        <f t="shared" si="33"/>
        <v>0</v>
      </c>
      <c r="BP40" s="83">
        <f t="shared" si="48"/>
        <v>0</v>
      </c>
      <c r="BQ40" s="97" t="str">
        <f t="shared" si="49"/>
        <v/>
      </c>
      <c r="BR40" s="98">
        <f t="shared" si="50"/>
        <v>0</v>
      </c>
      <c r="BS40" s="89">
        <f t="shared" si="51"/>
        <v>0</v>
      </c>
    </row>
    <row r="41" spans="1:72" x14ac:dyDescent="0.2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9"/>
      <c r="Q41" s="15"/>
      <c r="R41" s="15"/>
      <c r="S41" s="100"/>
      <c r="T41" s="100"/>
      <c r="U41" s="101"/>
      <c r="V41" s="101"/>
      <c r="W41" s="101"/>
      <c r="X41" s="101"/>
      <c r="Y41" s="77"/>
      <c r="Z41" s="15"/>
      <c r="AA41" s="102"/>
      <c r="AB41" s="15"/>
      <c r="AC41" s="39"/>
      <c r="AD41" s="39"/>
      <c r="AE41" s="39"/>
      <c r="AF41" s="39"/>
      <c r="AG41" s="39"/>
      <c r="AH41" s="39"/>
      <c r="AI41" s="39"/>
      <c r="AJ41" s="15"/>
      <c r="AK41" s="102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5"/>
      <c r="BO41" s="15"/>
      <c r="BP41" s="15"/>
      <c r="BQ41" s="15"/>
      <c r="BR41" s="15"/>
      <c r="BS41" s="15"/>
    </row>
    <row r="42" spans="1:72" ht="17.100000000000001" customHeight="1" x14ac:dyDescent="0.2">
      <c r="A42" s="103" t="s">
        <v>197</v>
      </c>
      <c r="J42" s="104"/>
      <c r="K42" s="104"/>
      <c r="L42" s="104"/>
      <c r="M42" s="104"/>
      <c r="N42" s="104"/>
      <c r="P42" s="19"/>
      <c r="Q42" s="19" t="s">
        <v>198</v>
      </c>
      <c r="R42" s="19"/>
      <c r="S42" s="105">
        <f>SUM(Q10:Q40)</f>
        <v>16</v>
      </c>
      <c r="T42" s="150" t="str">
        <f t="shared" ref="T42:T47" si="58">CONCATENATE("( ",INT(ABS(S42)),"h ",ROUND(MOD(ABS(S42),1)*60,2),"min )")</f>
        <v>( 16h 0min )</v>
      </c>
      <c r="U42" s="19"/>
      <c r="V42" s="19"/>
      <c r="W42" s="19"/>
      <c r="X42" s="19"/>
      <c r="Y42" s="15"/>
      <c r="Z42" s="15"/>
      <c r="AB42" s="15"/>
      <c r="AE42" s="106"/>
      <c r="AF42" s="106"/>
      <c r="AG42" s="106"/>
      <c r="AH42" s="106"/>
      <c r="AI42" s="107"/>
      <c r="AJ42" s="15"/>
      <c r="AL42" s="24"/>
      <c r="AM42" s="24"/>
      <c r="AN42" s="24"/>
      <c r="AO42" s="24"/>
      <c r="AP42" s="24"/>
      <c r="AQ42" s="24"/>
      <c r="AR42" s="24"/>
      <c r="AS42" s="24"/>
      <c r="AT42" s="24"/>
      <c r="AU42" s="24"/>
      <c r="AV42" s="24"/>
      <c r="AW42" s="24"/>
      <c r="AX42" s="24"/>
      <c r="AY42" s="24"/>
      <c r="AZ42" s="24"/>
      <c r="BA42" s="24"/>
      <c r="BB42" s="24"/>
      <c r="BC42" s="24"/>
      <c r="BD42" s="24"/>
      <c r="BE42" s="108"/>
      <c r="BF42" s="24"/>
      <c r="BG42" s="24"/>
      <c r="BH42" s="24"/>
      <c r="BI42" s="24"/>
      <c r="BJ42" s="24"/>
      <c r="BK42" s="24"/>
      <c r="BL42" s="24"/>
      <c r="BM42" s="24"/>
      <c r="BN42" s="24"/>
      <c r="BO42" s="24"/>
      <c r="BP42" s="24"/>
      <c r="BQ42" s="24"/>
      <c r="BR42" s="24"/>
      <c r="BS42" s="24"/>
    </row>
    <row r="43" spans="1:72" ht="17.100000000000001" customHeight="1" x14ac:dyDescent="0.2">
      <c r="A43" s="176"/>
      <c r="B43" s="192"/>
      <c r="C43" s="192"/>
      <c r="D43" s="192"/>
      <c r="E43" s="192"/>
      <c r="F43" s="192"/>
      <c r="G43" s="192"/>
      <c r="H43" s="192"/>
      <c r="I43" s="192"/>
      <c r="J43" s="192"/>
      <c r="K43" s="192"/>
      <c r="L43" s="193"/>
      <c r="Q43" s="19" t="s">
        <v>199</v>
      </c>
      <c r="R43" s="19"/>
      <c r="S43" s="109">
        <f>SUM(Z10:Z40)</f>
        <v>92</v>
      </c>
      <c r="T43" s="150" t="str">
        <f t="shared" si="58"/>
        <v>( 92h 0min )</v>
      </c>
      <c r="U43" s="19"/>
      <c r="Z43" s="15"/>
      <c r="AB43" s="15"/>
      <c r="AC43" s="110"/>
      <c r="AD43" s="110"/>
      <c r="AE43" s="111"/>
      <c r="AF43" s="111"/>
      <c r="AG43" s="111"/>
      <c r="AH43" s="111"/>
      <c r="AI43" s="110"/>
      <c r="AJ43" s="15"/>
      <c r="BH43" s="112"/>
    </row>
    <row r="44" spans="1:72" ht="17.100000000000001" customHeight="1" x14ac:dyDescent="0.2">
      <c r="A44" s="190"/>
      <c r="B44" s="194"/>
      <c r="C44" s="194"/>
      <c r="D44" s="194"/>
      <c r="E44" s="194"/>
      <c r="F44" s="194"/>
      <c r="G44" s="194"/>
      <c r="H44" s="194"/>
      <c r="I44" s="194"/>
      <c r="J44" s="194"/>
      <c r="K44" s="194"/>
      <c r="L44" s="195"/>
      <c r="Q44" s="113" t="s">
        <v>200</v>
      </c>
      <c r="R44" s="114"/>
      <c r="S44" s="115">
        <f>S6</f>
        <v>-313.25</v>
      </c>
      <c r="T44" s="150" t="str">
        <f t="shared" si="58"/>
        <v>( 313h 15min )</v>
      </c>
      <c r="U44" s="19"/>
      <c r="V44" s="19"/>
      <c r="W44" s="19"/>
      <c r="X44" s="19"/>
      <c r="Y44" s="106"/>
      <c r="Z44" s="15"/>
      <c r="AA44" s="112" t="s">
        <v>201</v>
      </c>
      <c r="AB44" s="15"/>
      <c r="AC44" s="15"/>
      <c r="AD44" s="15"/>
      <c r="AE44" s="15"/>
      <c r="AF44" s="15"/>
      <c r="AG44" s="15"/>
      <c r="AH44" s="15"/>
      <c r="AI44" s="15"/>
      <c r="AJ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  <c r="AX44" s="15"/>
      <c r="AY44" s="15"/>
      <c r="AZ44" s="15"/>
      <c r="BA44" s="15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15"/>
      <c r="BN44" s="15"/>
      <c r="BO44" s="15"/>
      <c r="BP44" s="15"/>
      <c r="BQ44" s="15"/>
      <c r="BR44" s="15"/>
      <c r="BS44" s="15"/>
      <c r="BT44" s="15"/>
    </row>
    <row r="45" spans="1:72" ht="17.100000000000001" customHeight="1" thickBot="1" x14ac:dyDescent="0.25">
      <c r="A45" s="191"/>
      <c r="B45" s="196"/>
      <c r="C45" s="196"/>
      <c r="D45" s="196"/>
      <c r="E45" s="196"/>
      <c r="F45" s="196"/>
      <c r="G45" s="196"/>
      <c r="H45" s="196"/>
      <c r="I45" s="196"/>
      <c r="J45" s="196"/>
      <c r="K45" s="196"/>
      <c r="L45" s="197"/>
      <c r="Q45" s="116" t="s">
        <v>202</v>
      </c>
      <c r="R45" s="116"/>
      <c r="S45" s="117"/>
      <c r="T45" s="150" t="str">
        <f t="shared" si="58"/>
        <v>( 0h 0min )</v>
      </c>
      <c r="U45" s="19"/>
      <c r="V45" s="19"/>
      <c r="W45" s="19"/>
      <c r="X45" s="19"/>
      <c r="Y45" s="106"/>
      <c r="Z45" s="15"/>
      <c r="AB45" s="15"/>
      <c r="AC45" s="15" t="s">
        <v>203</v>
      </c>
      <c r="AD45" s="15"/>
      <c r="AE45" s="108"/>
      <c r="AF45" s="108"/>
      <c r="AG45" s="108"/>
      <c r="AH45" s="108"/>
      <c r="AI45" s="15"/>
      <c r="AJ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  <c r="AX45" s="15"/>
      <c r="AY45" s="15"/>
      <c r="AZ45" s="15"/>
      <c r="BA45" s="15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  <c r="BR45" s="15"/>
      <c r="BS45" s="15"/>
      <c r="BT45" s="15"/>
    </row>
    <row r="46" spans="1:72" ht="10.5" customHeight="1" thickTop="1" x14ac:dyDescent="0.2">
      <c r="B46" s="19"/>
      <c r="C46" s="19"/>
      <c r="D46" s="19"/>
      <c r="J46" s="14"/>
      <c r="K46" s="14"/>
      <c r="Q46" s="114"/>
      <c r="R46" s="114"/>
      <c r="S46" s="118"/>
      <c r="T46" s="151"/>
      <c r="U46" s="19"/>
      <c r="V46" s="19"/>
      <c r="W46" s="19"/>
      <c r="X46" s="19"/>
      <c r="Y46" s="15"/>
      <c r="Z46" s="15"/>
      <c r="AB46" s="15"/>
      <c r="AC46" s="57"/>
      <c r="AD46" s="57"/>
      <c r="AE46" s="57"/>
      <c r="AF46" s="57"/>
      <c r="AG46" s="57"/>
      <c r="AH46" s="57"/>
      <c r="AI46" s="57"/>
      <c r="AJ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15"/>
      <c r="AZ46" s="15"/>
      <c r="BA46" s="15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  <c r="BS46" s="15"/>
      <c r="BT46" s="15"/>
    </row>
    <row r="47" spans="1:72" ht="17.100000000000001" customHeight="1" x14ac:dyDescent="0.2">
      <c r="B47" s="153" t="s">
        <v>204</v>
      </c>
      <c r="C47" s="154"/>
      <c r="D47" s="154"/>
      <c r="F47" s="119"/>
      <c r="G47" s="119"/>
      <c r="H47" s="119"/>
      <c r="I47" s="119"/>
      <c r="J47" s="119"/>
      <c r="K47" s="14"/>
      <c r="Q47" s="120" t="s">
        <v>205</v>
      </c>
      <c r="R47" s="13"/>
      <c r="S47" s="121">
        <f>S42-S43+S44+S45</f>
        <v>-389.25</v>
      </c>
      <c r="T47" s="150" t="str">
        <f t="shared" si="58"/>
        <v>( 389h 15min )</v>
      </c>
      <c r="U47" s="19" t="str">
        <f>IF(S47&gt;0,"  Plusstunden","  Minusstunden")</f>
        <v xml:space="preserve">  Minusstunden</v>
      </c>
      <c r="W47" s="19"/>
      <c r="X47" s="19"/>
      <c r="Y47" s="15"/>
      <c r="Z47" s="15"/>
      <c r="AB47" s="15"/>
      <c r="AC47" s="15"/>
      <c r="AD47" s="15"/>
      <c r="AE47" s="15"/>
      <c r="AF47" s="15"/>
      <c r="AG47" s="15"/>
      <c r="AH47" s="15"/>
      <c r="AI47" s="15"/>
      <c r="AJ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  <c r="AX47" s="15"/>
      <c r="AY47" s="15"/>
      <c r="AZ47" s="15"/>
      <c r="BA47" s="15"/>
      <c r="BB47" s="15"/>
      <c r="BC47" s="15"/>
      <c r="BD47" s="15"/>
      <c r="BE47" s="15"/>
      <c r="BF47" s="15"/>
      <c r="BG47" s="15"/>
      <c r="BH47" s="15"/>
      <c r="BI47" s="15"/>
      <c r="BJ47" s="15"/>
      <c r="BK47" s="15"/>
      <c r="BL47" s="15"/>
      <c r="BM47" s="15"/>
      <c r="BN47" s="15"/>
      <c r="BO47" s="15"/>
      <c r="BP47" s="15"/>
      <c r="BQ47" s="15"/>
      <c r="BR47" s="15"/>
      <c r="BS47" s="15"/>
      <c r="BT47" s="15"/>
    </row>
    <row r="48" spans="1:72" x14ac:dyDescent="0.2">
      <c r="B48" s="155"/>
      <c r="C48" s="155"/>
      <c r="D48" s="155"/>
      <c r="J48" s="14"/>
      <c r="K48" s="14"/>
      <c r="S48" s="152" t="s">
        <v>206</v>
      </c>
      <c r="T48" s="152" t="s">
        <v>207</v>
      </c>
      <c r="Y48" s="15"/>
      <c r="Z48" s="15"/>
      <c r="AB48" s="15"/>
      <c r="AC48" s="108" t="s">
        <v>208</v>
      </c>
      <c r="AD48" s="108"/>
      <c r="AE48" s="15"/>
      <c r="AF48" s="15"/>
      <c r="AG48" s="15"/>
      <c r="AH48" s="15"/>
      <c r="AI48" s="15"/>
      <c r="AJ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15"/>
      <c r="AZ48" s="15"/>
      <c r="BA48" s="15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</row>
    <row r="49" spans="2:30" ht="15" x14ac:dyDescent="0.2">
      <c r="B49" s="153" t="s">
        <v>245</v>
      </c>
      <c r="C49" s="156"/>
      <c r="D49" s="156"/>
      <c r="F49" s="119"/>
      <c r="G49" s="119"/>
      <c r="H49" s="119"/>
      <c r="I49" s="119"/>
      <c r="J49" s="122"/>
      <c r="AC49" s="112" t="s">
        <v>209</v>
      </c>
      <c r="AD49" s="112"/>
    </row>
    <row r="51" spans="2:30" x14ac:dyDescent="0.2">
      <c r="V51" s="19"/>
    </row>
    <row r="52" spans="2:30" x14ac:dyDescent="0.2">
      <c r="V52" s="112"/>
    </row>
  </sheetData>
  <sheetProtection algorithmName="SHA-512" hashValue="m0C9V3PTJZLmrFHppUHBxaR/33sVmfJRjkM0FR2VT2xMQJ7TG5N2VW1R+8c+bxX6iy1mSJfVKf+skWSZ32FFIw==" saltValue="DTynrIqAaZbVNgjUQaFheQ==" spinCount="100000" sheet="1" selectLockedCells="1"/>
  <mergeCells count="11">
    <mergeCell ref="D1:G1"/>
    <mergeCell ref="D2:E2"/>
    <mergeCell ref="D3:E3"/>
    <mergeCell ref="D4:E4"/>
    <mergeCell ref="D5:E5"/>
    <mergeCell ref="BC7:BQ7"/>
    <mergeCell ref="E9:E40"/>
    <mergeCell ref="H9:H40"/>
    <mergeCell ref="K9:K40"/>
    <mergeCell ref="N9:N40"/>
    <mergeCell ref="AL7:AZ7"/>
  </mergeCells>
  <conditionalFormatting sqref="Q10:Q40">
    <cfRule type="cellIs" dxfId="71" priority="9" operator="greaterThan">
      <formula>10</formula>
    </cfRule>
  </conditionalFormatting>
  <conditionalFormatting sqref="L10:M40 I10:J40 F10:G40 O10:X40 A10:D40">
    <cfRule type="expression" dxfId="70" priority="10">
      <formula>OR(WEEKDAY($A10)=7,WEEKDAY($A10)=1)</formula>
    </cfRule>
  </conditionalFormatting>
  <conditionalFormatting sqref="W10">
    <cfRule type="expression" dxfId="69" priority="8">
      <formula>OR(WEEKDAY($A10)=7,WEEKDAY($A10)=1)</formula>
    </cfRule>
  </conditionalFormatting>
  <conditionalFormatting sqref="D4">
    <cfRule type="cellIs" dxfId="68" priority="5" operator="greaterThan">
      <formula>"&gt;=$D$4"</formula>
    </cfRule>
    <cfRule type="cellIs" dxfId="67" priority="6" operator="between">
      <formula>"&gt;0,5*$D$4"</formula>
      <formula>"&lt;$D$4"</formula>
    </cfRule>
  </conditionalFormatting>
  <conditionalFormatting sqref="S47">
    <cfRule type="cellIs" dxfId="66" priority="11" operator="between">
      <formula>-0.5*$D$3</formula>
      <formula>-$D$3</formula>
    </cfRule>
    <cfRule type="cellIs" dxfId="65" priority="12" operator="lessThan">
      <formula>-$D$3</formula>
    </cfRule>
    <cfRule type="cellIs" dxfId="64" priority="13" operator="between">
      <formula>0.5*$D$3</formula>
      <formula>$D$3</formula>
    </cfRule>
    <cfRule type="cellIs" dxfId="63" priority="14" operator="greaterThan">
      <formula>$D$3</formula>
    </cfRule>
  </conditionalFormatting>
  <conditionalFormatting sqref="D5:E5">
    <cfRule type="expression" dxfId="62" priority="4">
      <formula>$D$5&gt;10</formula>
    </cfRule>
  </conditionalFormatting>
  <conditionalFormatting sqref="T10:T40">
    <cfRule type="cellIs" dxfId="61" priority="2" operator="greaterThan">
      <formula>0</formula>
    </cfRule>
  </conditionalFormatting>
  <conditionalFormatting sqref="I10:J40 L10:M40 F10:G40 O10:X40 A10:D40">
    <cfRule type="expression" dxfId="60" priority="1">
      <formula>$B10="Feiertag"</formula>
    </cfRule>
  </conditionalFormatting>
  <dataValidations count="5">
    <dataValidation type="decimal" allowBlank="1" showInputMessage="1" showErrorMessage="1" errorTitle="Eingabefehler" error="Es sind nur Werte zwischen1,00 und 42,00 zulässig!" sqref="D3:E3" xr:uid="{00000000-0002-0000-0900-000000000000}">
      <formula1>1</formula1>
      <formula2>41</formula2>
    </dataValidation>
    <dataValidation type="list" allowBlank="1" showInputMessage="1" showErrorMessage="1" errorTitle="Falsche Eingabe" error="Es sind nur Einträge aus der vorgegebenen Liste möglich!" sqref="B10:B40" xr:uid="{00000000-0002-0000-0900-000001000000}">
      <formula1>"Arbeitsbefr.,Feiertag,freier Tag,Gleittag,Krank,Sonderregelg.,Tausch-Tag,Urlaub"</formula1>
    </dataValidation>
    <dataValidation type="whole" allowBlank="1" showInputMessage="1" showErrorMessage="1" errorTitle="Eingabefehler" error="Es sind nur Werte zwischen 1 und 5 zulässig!" sqref="D4" xr:uid="{00000000-0002-0000-0900-000002000000}">
      <formula1>1</formula1>
      <formula2>5</formula2>
    </dataValidation>
    <dataValidation type="time" allowBlank="1" showInputMessage="1" showErrorMessage="1" errorTitle="Eingabefehler" error="Es sind nur Angaben von 6:00 bis 22:00 Uhr möglich." sqref="O10:P40 F10:G40 L10:M40 C10:D40 I10:J40" xr:uid="{00000000-0002-0000-0900-000003000000}">
      <formula1>0.25</formula1>
      <formula2>0.916666666666667</formula2>
    </dataValidation>
    <dataValidation type="list" allowBlank="1" showErrorMessage="1" errorTitle="Falsche Eingabe" error="Es sind nur Einträge aus der vorgegebenen Liste möglich!" sqref="S5" xr:uid="{00000000-0002-0000-0900-000004000000}">
      <formula1>"Ja"</formula1>
    </dataValidation>
  </dataValidations>
  <printOptions horizontalCentered="1" verticalCentered="1"/>
  <pageMargins left="0.39370078740157483" right="0.19685039370078741" top="0.39370078740157483" bottom="0.39370078740157483" header="0.51181102362204722" footer="0.19685039370078741"/>
  <pageSetup paperSize="9" scale="83" orientation="landscape" r:id="rId1"/>
  <headerFooter alignWithMargins="0">
    <oddHeader>&amp;C&amp;"Arial,Fett"&amp;12Zeiterfassung</oddHead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7" id="{730E89F8-05FB-49F9-974C-DDAFF5B19834}">
            <xm:f>OR($A10=Feiertage!$A$3,$A10=Feiertage!$A$4,$A10=Feiertage!$A$5,$A10=Feiertage!$A$6,$A10=Feiertage!$A$7,$A10=Feiertage!$A$8,$A10=Feiertage!$A$9,$A10=Feiertage!$A$10,$A10=Feiertage!$A$11,$A10=Feiertage!$A$12,$A10=Feiertage!$A$13,$A10=Feiertage!$A$14)</xm:f>
            <x14:dxf>
              <fill>
                <patternFill>
                  <bgColor theme="0" tint="-0.24994659260841701"/>
                </patternFill>
              </fill>
            </x14:dxf>
          </x14:cfRule>
          <xm:sqref>L10:M40 F10:G40 I10:J40 O10:U40 A10:D40</xm:sqref>
        </x14:conditionalFormatting>
        <x14:conditionalFormatting xmlns:xm="http://schemas.microsoft.com/office/excel/2006/main">
          <x14:cfRule type="expression" priority="3" id="{FC017AED-1D1B-49B7-B580-CA7CD599C991}">
            <xm:f>OR($A10=Feiertage!$A$3,$A10=Feiertage!$A$4,$A10=Feiertage!$A$5,$A10=Feiertage!$A$6,$A10=Feiertage!$A$7,$A10=Feiertage!$A$8,$A10=Feiertage!$A$9,$A10=Feiertage!$A$10,$A10=Feiertage!$A$11,$A10=Feiertage!$A$12,$A10=Feiertage!$A$13,$A10=Feiertage!$A$14)</xm:f>
            <x14:dxf>
              <fill>
                <patternFill>
                  <bgColor theme="0" tint="-0.24994659260841701"/>
                </patternFill>
              </fill>
            </x14:dxf>
          </x14:cfRule>
          <xm:sqref>X10:X40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BX52"/>
  <sheetViews>
    <sheetView zoomScaleNormal="100" workbookViewId="0">
      <pane ySplit="9" topLeftCell="A10" activePane="bottomLeft" state="frozen"/>
      <selection activeCell="S5" sqref="S5"/>
      <selection pane="bottomLeft" activeCell="D1" sqref="D1:G1"/>
    </sheetView>
  </sheetViews>
  <sheetFormatPr baseColWidth="10" defaultColWidth="11.42578125" defaultRowHeight="12.75" x14ac:dyDescent="0.2"/>
  <cols>
    <col min="1" max="1" width="8.7109375" style="14" customWidth="1"/>
    <col min="2" max="2" width="12.28515625" style="14" customWidth="1"/>
    <col min="3" max="4" width="8.5703125" style="14" customWidth="1"/>
    <col min="5" max="5" width="2.7109375" style="14" customWidth="1"/>
    <col min="6" max="7" width="8.5703125" style="14" customWidth="1"/>
    <col min="8" max="8" width="2.7109375" style="14" customWidth="1"/>
    <col min="9" max="9" width="8.5703125" style="14" customWidth="1"/>
    <col min="10" max="10" width="8.5703125" style="15" customWidth="1"/>
    <col min="11" max="11" width="2.7109375" style="15" customWidth="1"/>
    <col min="12" max="13" width="8.5703125" style="14" customWidth="1"/>
    <col min="14" max="14" width="2.7109375" style="14" hidden="1" customWidth="1"/>
    <col min="15" max="16" width="8.5703125" style="14" hidden="1" customWidth="1"/>
    <col min="17" max="18" width="11.42578125" style="14" customWidth="1"/>
    <col min="19" max="20" width="11.42578125" style="17" customWidth="1"/>
    <col min="21" max="22" width="11.42578125" style="14" customWidth="1"/>
    <col min="23" max="23" width="5.85546875" style="14" hidden="1" customWidth="1"/>
    <col min="24" max="29" width="11.42578125" style="14" hidden="1" customWidth="1"/>
    <col min="30" max="30" width="12.42578125" style="14" hidden="1" customWidth="1"/>
    <col min="31" max="34" width="11.42578125" style="14" hidden="1" customWidth="1"/>
    <col min="35" max="35" width="8.28515625" style="14" hidden="1" customWidth="1"/>
    <col min="36" max="36" width="13.28515625" style="14" hidden="1" customWidth="1"/>
    <col min="37" max="37" width="12.42578125" style="14" hidden="1" customWidth="1"/>
    <col min="38" max="69" width="11.42578125" style="14" hidden="1" customWidth="1"/>
    <col min="70" max="71" width="12.5703125" style="14" hidden="1" customWidth="1"/>
    <col min="72" max="72" width="12.5703125" style="14" customWidth="1"/>
    <col min="73" max="73" width="11.42578125" style="14" customWidth="1"/>
    <col min="74" max="16384" width="11.42578125" style="14"/>
  </cols>
  <sheetData>
    <row r="1" spans="1:72" ht="20.100000000000001" customHeight="1" x14ac:dyDescent="0.2">
      <c r="A1" s="12" t="s">
        <v>62</v>
      </c>
      <c r="B1" s="13"/>
      <c r="C1" s="13"/>
      <c r="D1" s="214" t="str">
        <f>'01'!D1:G1</f>
        <v>Lind, Ludwig Paul</v>
      </c>
      <c r="E1" s="215"/>
      <c r="F1" s="215"/>
      <c r="G1" s="216"/>
      <c r="J1" s="14"/>
      <c r="L1" s="15"/>
      <c r="Q1" s="16"/>
      <c r="U1" s="141" t="s">
        <v>61</v>
      </c>
      <c r="V1" s="142">
        <f>'01'!V1</f>
        <v>44866</v>
      </c>
    </row>
    <row r="2" spans="1:72" ht="20.100000000000001" customHeight="1" x14ac:dyDescent="0.2">
      <c r="A2" s="12" t="s">
        <v>63</v>
      </c>
      <c r="B2" s="18"/>
      <c r="C2" s="18"/>
      <c r="D2" s="217">
        <f>DATE(YEAR('01'!D2:E2),MONTH('01'!D2:E2)+8,1)</f>
        <v>45170</v>
      </c>
      <c r="E2" s="218"/>
      <c r="F2" s="15"/>
      <c r="G2" s="15"/>
      <c r="H2" s="15"/>
      <c r="I2" s="15"/>
      <c r="M2" s="19"/>
      <c r="P2" s="20"/>
      <c r="AK2" s="21"/>
    </row>
    <row r="3" spans="1:72" ht="20.100000000000001" customHeight="1" x14ac:dyDescent="0.2">
      <c r="A3" s="22" t="s">
        <v>64</v>
      </c>
      <c r="B3" s="23"/>
      <c r="C3" s="23"/>
      <c r="D3" s="219">
        <f>'08'!D3:E3</f>
        <v>20</v>
      </c>
      <c r="E3" s="220"/>
      <c r="F3" s="24"/>
      <c r="G3" s="15"/>
      <c r="H3" s="15"/>
      <c r="I3" s="15"/>
      <c r="P3" s="20"/>
      <c r="AK3" s="21"/>
    </row>
    <row r="4" spans="1:72" ht="20.100000000000001" customHeight="1" x14ac:dyDescent="0.2">
      <c r="A4" s="22" t="s">
        <v>65</v>
      </c>
      <c r="B4" s="23"/>
      <c r="C4" s="23"/>
      <c r="D4" s="221">
        <f>'08'!D4:E4</f>
        <v>5</v>
      </c>
      <c r="E4" s="222"/>
      <c r="F4" s="24"/>
      <c r="G4" s="25"/>
      <c r="H4" s="15"/>
      <c r="I4" s="15"/>
      <c r="P4" s="20"/>
      <c r="AK4" s="21"/>
    </row>
    <row r="5" spans="1:72" ht="20.100000000000001" customHeight="1" x14ac:dyDescent="0.2">
      <c r="A5" s="22" t="s">
        <v>66</v>
      </c>
      <c r="B5" s="23"/>
      <c r="C5" s="23"/>
      <c r="D5" s="223">
        <f>D3/D4</f>
        <v>4</v>
      </c>
      <c r="E5" s="224"/>
      <c r="F5" s="24" t="s">
        <v>67</v>
      </c>
      <c r="G5" s="25"/>
      <c r="H5" s="15"/>
      <c r="I5" s="15"/>
      <c r="P5" s="20"/>
      <c r="Q5" s="199" t="s">
        <v>250</v>
      </c>
      <c r="R5" s="32"/>
      <c r="S5" s="201"/>
      <c r="AK5" s="21"/>
      <c r="AL5" s="26"/>
      <c r="AM5" s="27"/>
      <c r="AN5" s="27"/>
      <c r="AO5" s="27"/>
      <c r="AP5" s="27"/>
      <c r="AQ5" s="27"/>
      <c r="AR5" s="27"/>
      <c r="AS5" s="27" t="s">
        <v>68</v>
      </c>
      <c r="AT5" s="27"/>
      <c r="AU5" s="27"/>
      <c r="AV5" s="27"/>
      <c r="AW5" s="27"/>
      <c r="AX5" s="27"/>
      <c r="AY5" s="27"/>
      <c r="AZ5" s="27"/>
      <c r="BA5" s="28"/>
      <c r="BB5" s="27"/>
      <c r="BC5" s="29"/>
      <c r="BD5" s="30"/>
      <c r="BE5" s="30"/>
      <c r="BF5" s="30"/>
      <c r="BG5" s="30"/>
      <c r="BH5" s="30"/>
      <c r="BI5" s="30"/>
      <c r="BJ5" s="30" t="s">
        <v>69</v>
      </c>
      <c r="BK5" s="30"/>
      <c r="BL5" s="30"/>
      <c r="BM5" s="30"/>
      <c r="BN5" s="30"/>
      <c r="BO5" s="30"/>
      <c r="BP5" s="30"/>
      <c r="BQ5" s="30"/>
      <c r="BR5" s="31"/>
      <c r="BS5" s="31"/>
    </row>
    <row r="6" spans="1:72" ht="13.5" thickBot="1" x14ac:dyDescent="0.25">
      <c r="A6" s="15"/>
      <c r="B6" s="15"/>
      <c r="C6" s="15"/>
      <c r="D6" s="15"/>
      <c r="E6" s="15"/>
      <c r="F6" s="15"/>
      <c r="G6" s="15"/>
      <c r="H6" s="15"/>
      <c r="I6" s="15"/>
      <c r="L6" s="15"/>
      <c r="M6" s="15"/>
      <c r="N6" s="15"/>
      <c r="O6" s="15"/>
      <c r="P6" s="19"/>
      <c r="Q6" s="22" t="s">
        <v>70</v>
      </c>
      <c r="R6" s="32"/>
      <c r="S6" s="157">
        <f>IF(S5="Ja",0,'08'!S47)</f>
        <v>-389.25</v>
      </c>
      <c r="T6" s="143" t="str">
        <f>CONCATENATE("( ",INT(ABS(S6)),"h ",ROUND(MOD(ABS(S6),1)*60,2),"min )")</f>
        <v>( 389h 15min )</v>
      </c>
      <c r="U6" s="144"/>
      <c r="V6" s="144"/>
      <c r="W6" s="15"/>
      <c r="X6" s="15"/>
      <c r="Y6" s="34"/>
      <c r="Z6" s="34"/>
      <c r="AB6" s="34"/>
      <c r="AC6" s="34"/>
      <c r="AD6" s="34"/>
      <c r="AE6" s="34" t="s">
        <v>71</v>
      </c>
      <c r="AF6" s="34" t="s">
        <v>72</v>
      </c>
      <c r="AG6" s="34" t="s">
        <v>73</v>
      </c>
      <c r="AH6" s="34" t="s">
        <v>74</v>
      </c>
      <c r="AI6" s="34"/>
      <c r="AJ6" s="34"/>
    </row>
    <row r="7" spans="1:72" s="44" customFormat="1" ht="51.75" hidden="1" thickBot="1" x14ac:dyDescent="0.25">
      <c r="A7" s="35" t="s">
        <v>75</v>
      </c>
      <c r="B7" s="36" t="s">
        <v>76</v>
      </c>
      <c r="C7" s="35" t="s">
        <v>77</v>
      </c>
      <c r="D7" s="35" t="s">
        <v>78</v>
      </c>
      <c r="E7" s="35"/>
      <c r="F7" s="35" t="s">
        <v>79</v>
      </c>
      <c r="G7" s="35" t="s">
        <v>80</v>
      </c>
      <c r="H7" s="35"/>
      <c r="I7" s="35" t="s">
        <v>81</v>
      </c>
      <c r="J7" s="35" t="s">
        <v>82</v>
      </c>
      <c r="K7" s="35"/>
      <c r="L7" s="35" t="s">
        <v>83</v>
      </c>
      <c r="M7" s="35" t="s">
        <v>84</v>
      </c>
      <c r="N7" s="35"/>
      <c r="O7" s="35" t="s">
        <v>85</v>
      </c>
      <c r="P7" s="35" t="s">
        <v>86</v>
      </c>
      <c r="Q7" s="36" t="s">
        <v>87</v>
      </c>
      <c r="R7" s="37" t="s">
        <v>88</v>
      </c>
      <c r="S7" s="38" t="s">
        <v>89</v>
      </c>
      <c r="T7" s="145"/>
      <c r="U7" s="146" t="s">
        <v>90</v>
      </c>
      <c r="V7" s="147" t="s">
        <v>91</v>
      </c>
      <c r="W7" s="36"/>
      <c r="X7" s="36" t="s">
        <v>91</v>
      </c>
      <c r="Y7" s="39" t="s">
        <v>92</v>
      </c>
      <c r="Z7" s="40" t="s">
        <v>93</v>
      </c>
      <c r="AA7" s="41" t="s">
        <v>94</v>
      </c>
      <c r="AB7" s="40"/>
      <c r="AC7" s="40"/>
      <c r="AD7" s="40"/>
      <c r="AE7" s="40"/>
      <c r="AF7" s="40"/>
      <c r="AG7" s="40"/>
      <c r="AH7" s="40"/>
      <c r="AI7" s="40" t="s">
        <v>95</v>
      </c>
      <c r="AJ7" s="40" t="s">
        <v>96</v>
      </c>
      <c r="AK7" s="42" t="s">
        <v>97</v>
      </c>
      <c r="AL7" s="206" t="s">
        <v>98</v>
      </c>
      <c r="AM7" s="207"/>
      <c r="AN7" s="207"/>
      <c r="AO7" s="207"/>
      <c r="AP7" s="207"/>
      <c r="AQ7" s="207"/>
      <c r="AR7" s="207"/>
      <c r="AS7" s="207"/>
      <c r="AT7" s="207"/>
      <c r="AU7" s="207"/>
      <c r="AV7" s="207"/>
      <c r="AW7" s="207"/>
      <c r="AX7" s="207"/>
      <c r="AY7" s="207"/>
      <c r="AZ7" s="208"/>
      <c r="BA7" s="43"/>
      <c r="BB7" s="43"/>
      <c r="BC7" s="206" t="s">
        <v>99</v>
      </c>
      <c r="BD7" s="207"/>
      <c r="BE7" s="207"/>
      <c r="BF7" s="207"/>
      <c r="BG7" s="207"/>
      <c r="BH7" s="207"/>
      <c r="BI7" s="207"/>
      <c r="BJ7" s="207"/>
      <c r="BK7" s="207"/>
      <c r="BL7" s="207"/>
      <c r="BM7" s="207"/>
      <c r="BN7" s="207"/>
      <c r="BO7" s="207"/>
      <c r="BP7" s="207"/>
      <c r="BQ7" s="208"/>
      <c r="BR7" s="43"/>
      <c r="BS7" s="43"/>
      <c r="BT7" s="14"/>
    </row>
    <row r="8" spans="1:72" s="44" customFormat="1" ht="13.5" hidden="1" thickBot="1" x14ac:dyDescent="0.25">
      <c r="A8" s="35" t="s">
        <v>100</v>
      </c>
      <c r="B8" s="36" t="s">
        <v>101</v>
      </c>
      <c r="C8" s="35" t="s">
        <v>102</v>
      </c>
      <c r="D8" s="35" t="s">
        <v>103</v>
      </c>
      <c r="E8" s="35"/>
      <c r="F8" s="35" t="s">
        <v>104</v>
      </c>
      <c r="G8" s="35" t="s">
        <v>105</v>
      </c>
      <c r="H8" s="35"/>
      <c r="I8" s="35" t="s">
        <v>106</v>
      </c>
      <c r="J8" s="35" t="s">
        <v>107</v>
      </c>
      <c r="K8" s="35"/>
      <c r="L8" s="35" t="s">
        <v>108</v>
      </c>
      <c r="M8" s="35" t="s">
        <v>109</v>
      </c>
      <c r="N8" s="35"/>
      <c r="O8" s="35" t="s">
        <v>110</v>
      </c>
      <c r="P8" s="35" t="s">
        <v>111</v>
      </c>
      <c r="Q8" s="36" t="s">
        <v>112</v>
      </c>
      <c r="R8" s="37" t="s">
        <v>113</v>
      </c>
      <c r="S8" s="35" t="s">
        <v>114</v>
      </c>
      <c r="T8" s="146"/>
      <c r="U8" s="146" t="s">
        <v>115</v>
      </c>
      <c r="V8" s="146" t="s">
        <v>116</v>
      </c>
      <c r="W8" s="35"/>
      <c r="X8" s="35" t="s">
        <v>116</v>
      </c>
      <c r="Y8" s="39" t="s">
        <v>117</v>
      </c>
      <c r="Z8" s="40" t="s">
        <v>118</v>
      </c>
      <c r="AA8" s="44" t="s">
        <v>119</v>
      </c>
      <c r="AB8" s="40"/>
      <c r="AC8" s="40"/>
      <c r="AD8" s="40"/>
      <c r="AE8" s="40"/>
      <c r="AF8" s="40"/>
      <c r="AG8" s="40"/>
      <c r="AH8" s="40"/>
      <c r="AI8" s="40" t="s">
        <v>120</v>
      </c>
      <c r="AJ8" s="40" t="s">
        <v>121</v>
      </c>
      <c r="AK8" s="44" t="s">
        <v>122</v>
      </c>
      <c r="AL8" s="45" t="s">
        <v>123</v>
      </c>
      <c r="AM8" s="46" t="s">
        <v>124</v>
      </c>
      <c r="AN8" s="46"/>
      <c r="AO8" s="46" t="s">
        <v>125</v>
      </c>
      <c r="AP8" s="46" t="s">
        <v>126</v>
      </c>
      <c r="AQ8" s="46"/>
      <c r="AR8" s="46" t="s">
        <v>127</v>
      </c>
      <c r="AS8" s="46" t="s">
        <v>128</v>
      </c>
      <c r="AT8" s="46"/>
      <c r="AU8" s="46" t="s">
        <v>129</v>
      </c>
      <c r="AV8" s="46" t="s">
        <v>130</v>
      </c>
      <c r="AW8" s="46"/>
      <c r="AX8" s="46" t="s">
        <v>131</v>
      </c>
      <c r="AY8" s="46"/>
      <c r="AZ8" s="47" t="s">
        <v>132</v>
      </c>
      <c r="BA8" s="46"/>
      <c r="BB8" s="46"/>
      <c r="BC8" s="48" t="s">
        <v>133</v>
      </c>
      <c r="BD8" s="49" t="s">
        <v>134</v>
      </c>
      <c r="BE8" s="49"/>
      <c r="BF8" s="49" t="s">
        <v>134</v>
      </c>
      <c r="BG8" s="49" t="s">
        <v>135</v>
      </c>
      <c r="BH8" s="49"/>
      <c r="BI8" s="49" t="s">
        <v>136</v>
      </c>
      <c r="BJ8" s="49" t="s">
        <v>137</v>
      </c>
      <c r="BK8" s="49"/>
      <c r="BL8" s="49" t="s">
        <v>138</v>
      </c>
      <c r="BM8" s="49" t="s">
        <v>139</v>
      </c>
      <c r="BN8" s="49"/>
      <c r="BO8" s="49" t="s">
        <v>140</v>
      </c>
      <c r="BP8" s="49"/>
      <c r="BQ8" s="50" t="s">
        <v>141</v>
      </c>
      <c r="BR8" s="46"/>
      <c r="BS8" s="46"/>
      <c r="BT8" s="14"/>
    </row>
    <row r="9" spans="1:72" ht="15.95" customHeight="1" x14ac:dyDescent="0.2">
      <c r="A9" s="51" t="s">
        <v>142</v>
      </c>
      <c r="B9" s="52" t="s">
        <v>143</v>
      </c>
      <c r="C9" s="53" t="s">
        <v>144</v>
      </c>
      <c r="D9" s="53" t="s">
        <v>145</v>
      </c>
      <c r="E9" s="209" t="s">
        <v>146</v>
      </c>
      <c r="F9" s="53" t="s">
        <v>147</v>
      </c>
      <c r="G9" s="53" t="s">
        <v>148</v>
      </c>
      <c r="H9" s="209" t="s">
        <v>146</v>
      </c>
      <c r="I9" s="53" t="s">
        <v>149</v>
      </c>
      <c r="J9" s="53" t="s">
        <v>150</v>
      </c>
      <c r="K9" s="209" t="s">
        <v>146</v>
      </c>
      <c r="L9" s="53" t="s">
        <v>151</v>
      </c>
      <c r="M9" s="53" t="s">
        <v>152</v>
      </c>
      <c r="N9" s="209" t="s">
        <v>146</v>
      </c>
      <c r="O9" s="53" t="s">
        <v>153</v>
      </c>
      <c r="P9" s="53" t="s">
        <v>154</v>
      </c>
      <c r="Q9" s="53" t="s">
        <v>155</v>
      </c>
      <c r="R9" s="54" t="s">
        <v>156</v>
      </c>
      <c r="S9" s="54" t="s">
        <v>157</v>
      </c>
      <c r="T9" s="53" t="s">
        <v>158</v>
      </c>
      <c r="U9" s="148" t="s">
        <v>159</v>
      </c>
      <c r="V9" s="149" t="s">
        <v>160</v>
      </c>
      <c r="W9" s="56" t="s">
        <v>161</v>
      </c>
      <c r="X9" s="55" t="s">
        <v>160</v>
      </c>
      <c r="Y9" s="57" t="s">
        <v>162</v>
      </c>
      <c r="Z9" s="57" t="s">
        <v>163</v>
      </c>
      <c r="AA9" s="58" t="s">
        <v>164</v>
      </c>
      <c r="AB9" s="59" t="s">
        <v>165</v>
      </c>
      <c r="AC9" s="60" t="s">
        <v>166</v>
      </c>
      <c r="AD9" s="56" t="s">
        <v>167</v>
      </c>
      <c r="AE9" s="56" t="s">
        <v>168</v>
      </c>
      <c r="AF9" s="56" t="s">
        <v>169</v>
      </c>
      <c r="AG9" s="56" t="s">
        <v>170</v>
      </c>
      <c r="AH9" s="56" t="s">
        <v>171</v>
      </c>
      <c r="AI9" s="55" t="s">
        <v>172</v>
      </c>
      <c r="AJ9" s="55" t="s">
        <v>173</v>
      </c>
      <c r="AK9" s="61" t="s">
        <v>174</v>
      </c>
      <c r="AL9" s="62" t="s">
        <v>175</v>
      </c>
      <c r="AM9" s="55" t="s">
        <v>176</v>
      </c>
      <c r="AN9" s="63" t="s">
        <v>177</v>
      </c>
      <c r="AO9" s="55" t="s">
        <v>178</v>
      </c>
      <c r="AP9" s="55" t="s">
        <v>179</v>
      </c>
      <c r="AQ9" s="63" t="s">
        <v>180</v>
      </c>
      <c r="AR9" s="55" t="s">
        <v>181</v>
      </c>
      <c r="AS9" s="55" t="s">
        <v>182</v>
      </c>
      <c r="AT9" s="63" t="s">
        <v>183</v>
      </c>
      <c r="AU9" s="55" t="s">
        <v>184</v>
      </c>
      <c r="AV9" s="64" t="s">
        <v>185</v>
      </c>
      <c r="AW9" s="63" t="s">
        <v>186</v>
      </c>
      <c r="AX9" s="64" t="s">
        <v>187</v>
      </c>
      <c r="AY9" s="56" t="s">
        <v>188</v>
      </c>
      <c r="AZ9" s="65" t="s">
        <v>189</v>
      </c>
      <c r="BA9" s="66" t="s">
        <v>190</v>
      </c>
      <c r="BB9" s="67" t="s">
        <v>191</v>
      </c>
      <c r="BC9" s="62" t="s">
        <v>175</v>
      </c>
      <c r="BD9" s="55" t="s">
        <v>176</v>
      </c>
      <c r="BE9" s="63" t="s">
        <v>177</v>
      </c>
      <c r="BF9" s="55" t="s">
        <v>178</v>
      </c>
      <c r="BG9" s="68" t="s">
        <v>192</v>
      </c>
      <c r="BH9" s="63" t="s">
        <v>180</v>
      </c>
      <c r="BI9" s="55" t="s">
        <v>181</v>
      </c>
      <c r="BJ9" s="55" t="s">
        <v>182</v>
      </c>
      <c r="BK9" s="63" t="s">
        <v>183</v>
      </c>
      <c r="BL9" s="55" t="s">
        <v>184</v>
      </c>
      <c r="BM9" s="64" t="s">
        <v>185</v>
      </c>
      <c r="BN9" s="63" t="s">
        <v>186</v>
      </c>
      <c r="BO9" s="64" t="s">
        <v>187</v>
      </c>
      <c r="BP9" s="56" t="s">
        <v>188</v>
      </c>
      <c r="BQ9" s="65" t="s">
        <v>189</v>
      </c>
      <c r="BR9" s="66" t="s">
        <v>193</v>
      </c>
      <c r="BS9" s="66" t="s">
        <v>194</v>
      </c>
    </row>
    <row r="10" spans="1:72" ht="12.75" customHeight="1" x14ac:dyDescent="0.2">
      <c r="A10" s="69">
        <f>D2</f>
        <v>45170</v>
      </c>
      <c r="B10" s="70" t="str">
        <f>IF(ISERROR(VLOOKUP(A10,Feiertage!$A$3:$E$24,2,FALSE))=FALSE,"Feiertag","")</f>
        <v/>
      </c>
      <c r="C10" s="71"/>
      <c r="D10" s="71"/>
      <c r="E10" s="210"/>
      <c r="F10" s="71"/>
      <c r="G10" s="71"/>
      <c r="H10" s="210"/>
      <c r="I10" s="71"/>
      <c r="J10" s="71"/>
      <c r="K10" s="212"/>
      <c r="L10" s="71"/>
      <c r="M10" s="71"/>
      <c r="N10" s="210"/>
      <c r="O10" s="71"/>
      <c r="P10" s="71"/>
      <c r="Q10" s="72">
        <f t="shared" ref="Q10:Q39" si="0">AB10-T10</f>
        <v>0</v>
      </c>
      <c r="R10" s="73">
        <f t="shared" ref="R10:R39" si="1">IF(OR(AA10="freier Tag",AA10="Tausch-Tag",AA10="sa",AA10="so"),0,Q10-$D$5)</f>
        <v>-4</v>
      </c>
      <c r="S10" s="74">
        <f>IF(OR(R10="",S6=""),"",R10+S6)</f>
        <v>-393.25</v>
      </c>
      <c r="T10" s="74">
        <f>AD10</f>
        <v>0</v>
      </c>
      <c r="U10" s="75"/>
      <c r="V10" s="76" t="str">
        <f t="shared" ref="V10:V40" si="2">IF(BQ10&lt;&gt;"",BQ10&amp;"/","")&amp;IF(AZ10&lt;&gt;"",AZ10&amp;"/","")&amp;IF(AJ10&lt;&gt;"",AJ10&amp;"/","")&amp;IF(AI10&lt;&gt;"",AI10&amp;"/","")&amp;IF(AE10&lt;&gt;"",AE10&amp;"/","")&amp;IF(AF10&lt;&gt;"",AF10&amp;"/","")&amp;IF(AH10&lt;&gt;"",AH10,"")</f>
        <v/>
      </c>
      <c r="W10" s="76" t="s">
        <v>196</v>
      </c>
      <c r="X10" s="76" t="str">
        <f>IF(BQ10&lt;&gt;"",BQ10&amp;" /","")&amp;IF(AZ10&lt;&gt;""," "&amp;AZ10&amp;" /","")&amp;IF(AJ10&lt;&gt;""," "&amp;AJ10&amp;" /","")&amp;IF(AI10&lt;&gt;""," "&amp;AI10&amp;" /","")&amp;IF(AE10&lt;&gt;""," "&amp;AE10&amp;" /","")&amp;IF(AF10&lt;&gt;""," "&amp;AF10&amp;" /","")&amp;IF(AG10&lt;&gt;"",AG10,"")</f>
        <v/>
      </c>
      <c r="Y10" s="77">
        <f t="shared" ref="Y10:Y40" si="3">24*((D10-C10)+(G10-F10)+(J10-I10)+(M10-L10)+(P10-O10))</f>
        <v>0</v>
      </c>
      <c r="Z10" s="78">
        <f t="shared" ref="Z10:Z40" si="4">IF(OR(AA10="freier Tag",AA10="Sa",AA10="So",AA10="Tausch-Tag"),0,$D$5)</f>
        <v>4</v>
      </c>
      <c r="AA10" s="79" t="str">
        <f>IF(WEEKDAY($A10)=1,"So",IF(WEEKDAY($A10)=7,"Sa",IF(B10="freier Tag",B10,IF(ISERROR(VLOOKUP(A10,Feiertage!$A$3:$E$14,2,FALSE))=FALSE,"Feiertag",IF(B10="","",B10)))))</f>
        <v/>
      </c>
      <c r="AB10" s="78">
        <f>IF(OR((AA10="freier Tag"),(AA10="Gleittag"),(AA10="Sa"),(AA10="So"),(AA10="Tausch-Tag")),0,IF(OR((AA10="Urlaub"),(AA10="Sonderregelg."),(AA10="Arbeitsbefr."),(AA10="Krank"),(AA10="Feiertag")),Z10,Y10))</f>
        <v>0</v>
      </c>
      <c r="AC10" s="80">
        <f>IF(BA10&gt;BR10,BA10,BR10)</f>
        <v>0</v>
      </c>
      <c r="AD10" s="80">
        <f>IF(BB10&gt;BS10,ROUND(BB10,2),ROUND(BS10,2))</f>
        <v>0</v>
      </c>
      <c r="AE10" s="81" t="str">
        <f t="shared" ref="AE10:AE40" si="5">IF(C10="","",IF(D10="","",IF(D10&lt;C10,"Zeit1",IF(F10="","",IF(G10="","",IF(G10&lt;F10,"Zeit2",IF(I10="","",IF(J10="","",IF(J10&lt;I10,"Zeit3",IF(L10="","",IF(M10="","",IF(M10&lt;L10,"Zeit4",IF(O10="","",IF(P10="","",IF(P10&lt;O10,"Zeit5","")))))))))))))))</f>
        <v/>
      </c>
      <c r="AF10" s="81" t="str">
        <f t="shared" ref="AF10:AF40" si="6">IF(D10="","",IF(F10="","",IF(F10&lt;D10,"Zeit1",IF(G10="","",IF(I10="","",IF(I10&lt;G10,"Zeit2",IF(J10="","",IF(L10="","",IF(L10&lt;J10,"Zeit3",IF(M10="","",IF(O10="","",IF(O10&lt;M10,"Zeit4",""))))))))))))</f>
        <v/>
      </c>
      <c r="AG10" s="81" t="str">
        <f t="shared" ref="AG10:AG40" si="7">IF(OR(ISBLANK(C10)&lt;&gt;ISBLANK(D10),ISBLANK(F10)&lt;&gt;ISBLANK(G10),ISBLANK(I10)&lt;&gt;ISBLANK(J10),ISBLANK(L10)&lt;&gt;ISBLANK(M10),ISBLANK(O10)&lt;&gt;ISBLANK(P10))=TRUE,"Eingabe","")</f>
        <v/>
      </c>
      <c r="AH10" s="81" t="str">
        <f t="shared" ref="AH10:AH40" si="8">IF((ISBLANK(C10)&lt;&gt;ISBLANK(D10))=TRUE,"Leer1",IF((ISBLANK(F10)&lt;&gt;ISBLANK(G10))=TRUE,"Leer2",IF((ISBLANK(I10)&lt;&gt;ISBLANK(J10))=TRUE,"Leer3",IF((ISBLANK(L10)&lt;&gt;ISBLANK(M10))=TRUE,"Leer4",IF((ISBLANK(O10)&lt;&gt;ISBLANK(P10))=TRUE,"Leer5","")))))</f>
        <v/>
      </c>
      <c r="AI10" s="82" t="str">
        <f t="shared" ref="AI10:AI40" si="9">IF(Q10&gt;10,"&gt;10h","")</f>
        <v/>
      </c>
      <c r="AJ10" s="83" t="str">
        <f t="shared" ref="AJ10:AJ40" si="10">IF(AK10&lt;12,"&lt;12h","")</f>
        <v/>
      </c>
      <c r="AK10" s="84" t="str">
        <f>IF(AND(ISNUMBER('08'!P40),ISNUMBER(C10)),(C10-'08'!P40+1)*24,IF(AND(ISNUMBER('08'!M40),ISNUMBER(C10)),(C10-'08'!M40+1)*24,IF(AND(ISNUMBER('08'!J40),ISNUMBER(C10)),(C10-'08'!J40+1)*24,IF(AND(ISNUMBER('08'!G40),ISNUMBER(C10)),(C10-'08'!G40+1)*24,IF(AND(ISNUMBER('08'!D40),ISNUMBER(C10)),(C10-'08'!D40+1)*24,"0")))))</f>
        <v>0</v>
      </c>
      <c r="AL10" s="85">
        <f t="shared" ref="AL10:AL40" si="11">(D10-C10)*24</f>
        <v>0</v>
      </c>
      <c r="AM10" s="86">
        <f t="shared" ref="AM10:AM40" si="12">IF(F10&lt;&gt;"",(F10-D10)*24,0)</f>
        <v>0</v>
      </c>
      <c r="AN10" s="83">
        <f t="shared" ref="AN10:AN22" si="13">IF(AL10&lt;=9,,IF(AL10&lt;=9.75,AL10-9,IF(AL10&gt;9.75,0.75)))</f>
        <v>0</v>
      </c>
      <c r="AO10" s="86">
        <f t="shared" ref="AO10:AO40" si="14">(D10-C10)*24+(G10-F10)*24</f>
        <v>0</v>
      </c>
      <c r="AP10" s="86">
        <f t="shared" ref="AP10:AP40" si="15">IF(I10&lt;&gt;"",(I10-G10)*24+AM10,AM10)</f>
        <v>0</v>
      </c>
      <c r="AQ10" s="83">
        <f t="shared" ref="AQ10:AQ22" si="16">IF(AO10=AL10,0,IF(AN10&gt;0,0,IF(AO10&lt;=9,0,IF(AO10&gt;9,0.75-AM10))))</f>
        <v>0</v>
      </c>
      <c r="AR10" s="86">
        <f t="shared" ref="AR10:AR40" si="17">(D10-C10)*24+(G10-F10)*24+(J10-I10)*24</f>
        <v>0</v>
      </c>
      <c r="AS10" s="86">
        <f t="shared" ref="AS10:AS40" si="18">IF(L10&lt;&gt;"",(L10-J10)*24+AP10,AP10)</f>
        <v>0</v>
      </c>
      <c r="AT10" s="83">
        <f t="shared" ref="AT10:AT22" si="19">IF(AR10=AO10,0,IF(AQ10&gt;0,0,IF(AR10&lt;=9,0,IF(AR10&gt;9,0.75-AP10))))</f>
        <v>0</v>
      </c>
      <c r="AU10" s="86">
        <f t="shared" ref="AU10:AU40" si="20">(D10-C10)*24+(G10-F10)*24+(J10-I10)*24+(M10-L10)*24</f>
        <v>0</v>
      </c>
      <c r="AV10" s="87">
        <f t="shared" ref="AV10:AV40" si="21">IF(O10&lt;&gt;"",(O10-M10)*24+AS10,AS10)</f>
        <v>0</v>
      </c>
      <c r="AW10" s="83">
        <f t="shared" ref="AW10:AW22" si="22">IF(AU10=AR10,0,IF(AT10&gt;0,0,IF(AU10&lt;=9,0,IF(AU10&gt;9,0.75-AS10))))</f>
        <v>0</v>
      </c>
      <c r="AX10" s="87">
        <f t="shared" ref="AX10:AX40" si="23">(D10-C10)*24+(G10-F10)*24+(J10-I10)*24+(M10-L10)*24+(P10-O10)*24</f>
        <v>0</v>
      </c>
      <c r="AY10" s="83">
        <f t="shared" ref="AY10:AY22" si="24">IF(AX10=AU10,0,IF(AW10&gt;0,0,IF(AX10&lt;=9,0,IF(AX10&gt;9,0.75-AV10))))</f>
        <v>0</v>
      </c>
      <c r="AZ10" s="88" t="str">
        <f>IF(AX10=0,"",IF(AX10&lt;9,"",IF(AND(AL10=9,ROUND(AM10,2)&lt;0.75),"&gt;9h",IF(AL10&gt;9,"&gt;9h",IF(AND(AO10&gt;9,ROUND(AM10,2)&lt;0.75),"&gt;9h",IF(AND(AR10&gt;9,ROUND(AP10,2)&lt;0.75),"&gt;9h",IF(AND(AU10&gt;9,ROUND(AS10,2)&lt;0.75),"&gt;9h",IF(AND(AX10&gt;9,ROUND(AV10,2)&lt;0.75),"&gt;9h",""))))))))</f>
        <v/>
      </c>
      <c r="BA10" s="89">
        <f>AN10+AQ10+AT10+AW10</f>
        <v>0</v>
      </c>
      <c r="BB10" s="89">
        <f>IF(AX10=0,0,IF(AX10&lt;=9,0,IF(AND(AX10&lt;9.75,AV10&lt;0.75,AX10-9&lt;0.75-AV10),AX10-9,IF(AND(AX10&lt;9.75,AV10&lt;0.75,AX10-9&gt;=0.75-AV10),0.75-AV10,IF(AND(AX10&gt;=9.75,AV10&lt;0.75),0.75-AV10,0)))))</f>
        <v>0</v>
      </c>
      <c r="BC10" s="85">
        <f t="shared" ref="BC10:BC40" si="25">(D10-C10)*24</f>
        <v>0</v>
      </c>
      <c r="BD10" s="86">
        <f t="shared" ref="BD10:BD40" si="26">IF(F10&lt;&gt;"",(F10-D10)*24,0)</f>
        <v>0</v>
      </c>
      <c r="BE10" s="83">
        <f>IF(BC10&lt;=6,0,IF(BC10&lt;=6.5,BC10-6,IF(BC10&gt;6.5,0.5)))</f>
        <v>0</v>
      </c>
      <c r="BF10" s="86">
        <f t="shared" ref="BF10:BF40" si="27">(D10-C10)*24+(G10-F10)*24</f>
        <v>0</v>
      </c>
      <c r="BG10" s="86">
        <f t="shared" ref="BG10:BG40" si="28">IF(I10&lt;&gt;"",(I10-G10)*24+BD10,BD10)</f>
        <v>0</v>
      </c>
      <c r="BH10" s="83">
        <f>IF(BF10=BC10,0,IF(BE10&gt;0,0,IF(BF10&lt;=6,0,IF(BF10&gt;6,0.5-BD10))))</f>
        <v>0</v>
      </c>
      <c r="BI10" s="86">
        <f t="shared" ref="BI10:BI40" si="29">(D10-C10)*24+(G10-F10)*24+(J10-I10)*24</f>
        <v>0</v>
      </c>
      <c r="BJ10" s="86">
        <f t="shared" ref="BJ10:BJ40" si="30">IF(L10&lt;&gt;"",(L10-J10)*24+BG10,BG10)</f>
        <v>0</v>
      </c>
      <c r="BK10" s="83">
        <f>IF(BI10=BF10,0,IF(BH10&gt;0,0,IF(BI10&lt;=6,0,IF(BI10&gt;6,0.5-BG10))))</f>
        <v>0</v>
      </c>
      <c r="BL10" s="86">
        <f t="shared" ref="BL10:BL40" si="31">(D10-C10)*24+(G10-F10)*24+(J10-I10)*24+(M10-L10)*24</f>
        <v>0</v>
      </c>
      <c r="BM10" s="87">
        <f t="shared" ref="BM10:BM40" si="32">IF(O10&lt;&gt;"",(O10-M10)*24+BJ10,BJ10)</f>
        <v>0</v>
      </c>
      <c r="BN10" s="83">
        <f>IF(BL10=BI10,0,IF(BK10&gt;0,0,IF(BL10&lt;=6,0,IF(BL10&gt;6,0.5-BJ10))))</f>
        <v>0</v>
      </c>
      <c r="BO10" s="87">
        <f t="shared" ref="BO10:BO40" si="33">(D10-C10)*24+(G10-F10)*24+(J10-I10)*24+(M10-L10)*24+(P10-O10)*24</f>
        <v>0</v>
      </c>
      <c r="BP10" s="83">
        <f>IF(BO10=BL10,0,IF(BN10&gt;0,0,IF(BO10&lt;=6,0,IF(BO10&gt;6,0.5-BM10))))</f>
        <v>0</v>
      </c>
      <c r="BQ10" s="88" t="str">
        <f>IF(BO10=0,"",IF(BO10&lt;6,"",IF(BC10&gt;6,"&gt;6h",IF(AND(BF10&gt;6,ROUND(BD10,2)&lt;0.5),"&gt;6h",IF(AND(BI10&gt;6,ROUND(BG10,2)&lt;0.5),"&gt;6h",IF(AND(BL10&gt;6,ROUND(BJ10,2)&lt;0.5),"&gt;6h",IF(AND(BO10&gt;6,ROUND(BM10,2)&lt;0.5),"&gt;6h","")))))))</f>
        <v/>
      </c>
      <c r="BR10" s="89">
        <f>BE10+BH10+BK10+BN10+BP10</f>
        <v>0</v>
      </c>
      <c r="BS10" s="89">
        <f>IF(BO10=0,0,IF(BO10&lt;=6,0,IF(AND(BO10&lt;6.5,BM10&lt;0.5,BO10-6&lt;0.5-BM10),BO10-6,IF(AND(BO10&lt;6.5,BM10&lt;0.5,BO10-6&gt;=0.5-BM10),0.5-BM10,IF(AND(BO10&gt;=6.5,BM10&lt;0.5),0.5-BM10,0)))))</f>
        <v>0</v>
      </c>
    </row>
    <row r="11" spans="1:72" x14ac:dyDescent="0.2">
      <c r="A11" s="69">
        <f>A10+1</f>
        <v>45171</v>
      </c>
      <c r="B11" s="90" t="str">
        <f>IF(ISERROR(VLOOKUP(A11,Feiertage!$A$3:$E$24,2,FALSE))=FALSE,"Feiertag","")</f>
        <v/>
      </c>
      <c r="C11" s="71"/>
      <c r="D11" s="71"/>
      <c r="E11" s="210"/>
      <c r="F11" s="71"/>
      <c r="G11" s="71"/>
      <c r="H11" s="210"/>
      <c r="I11" s="71"/>
      <c r="J11" s="71"/>
      <c r="K11" s="212"/>
      <c r="L11" s="71"/>
      <c r="M11" s="71"/>
      <c r="N11" s="210"/>
      <c r="O11" s="71"/>
      <c r="P11" s="71"/>
      <c r="Q11" s="72">
        <f t="shared" si="0"/>
        <v>0</v>
      </c>
      <c r="R11" s="73">
        <f t="shared" si="1"/>
        <v>0</v>
      </c>
      <c r="S11" s="74">
        <f t="shared" ref="S11:S39" si="34">IF(OR(R11="",S10=""),"",R11+S10)</f>
        <v>-393.25</v>
      </c>
      <c r="T11" s="74">
        <f t="shared" ref="T11:T39" si="35">AD11</f>
        <v>0</v>
      </c>
      <c r="U11" s="75"/>
      <c r="V11" s="76" t="str">
        <f t="shared" si="2"/>
        <v/>
      </c>
      <c r="W11" s="76" t="s">
        <v>196</v>
      </c>
      <c r="X11" s="76" t="str">
        <f t="shared" ref="X11:X40" si="36">IF(BQ11&lt;&gt;"",BQ11&amp;" /","")&amp;IF(AZ11&lt;&gt;""," "&amp;AZ11&amp;" /","")&amp;IF(AJ11&lt;&gt;""," "&amp;AJ11&amp;" /","")&amp;IF(AI11&lt;&gt;"",AI11,"")</f>
        <v/>
      </c>
      <c r="Y11" s="77">
        <f t="shared" si="3"/>
        <v>0</v>
      </c>
      <c r="Z11" s="78">
        <f t="shared" si="4"/>
        <v>0</v>
      </c>
      <c r="AA11" s="79" t="str">
        <f>IF(WEEKDAY($A11)=1,"So",IF(WEEKDAY($A11)=7,"Sa",IF(B11="freier Tag",B11,IF(ISERROR(VLOOKUP(A11,Feiertage!$A$3:$E$14,2,FALSE))=FALSE,"Feiertag",IF(B11="","",B11)))))</f>
        <v>Sa</v>
      </c>
      <c r="AB11" s="78">
        <f t="shared" ref="AB11:AB40" si="37">IF(OR((AA11="freier Tag"),(AA11="Gleittag"),(AA11="Sa"),(AA11="So"),(AA11="Tausch-Tag")),0,IF(OR((AA11="Urlaub"),(AA11="Sonderregelg."),(AA11="Arbeitsbefr."),(AA11="Krank"),(AA11="Feiertag")),Z11,Y11))</f>
        <v>0</v>
      </c>
      <c r="AC11" s="80">
        <f t="shared" ref="AC11:AC40" si="38">IF(BA11&gt;BR11,BA11,BR11)</f>
        <v>0</v>
      </c>
      <c r="AD11" s="80">
        <f t="shared" ref="AD11:AD40" si="39">IF(BB11&gt;BS11,ROUND(BB11,2),ROUND(BS11,2))</f>
        <v>0</v>
      </c>
      <c r="AE11" s="81" t="str">
        <f t="shared" si="5"/>
        <v/>
      </c>
      <c r="AF11" s="81" t="str">
        <f t="shared" si="6"/>
        <v/>
      </c>
      <c r="AG11" s="81" t="str">
        <f t="shared" si="7"/>
        <v/>
      </c>
      <c r="AH11" s="81" t="str">
        <f t="shared" si="8"/>
        <v/>
      </c>
      <c r="AI11" s="82" t="str">
        <f t="shared" si="9"/>
        <v/>
      </c>
      <c r="AJ11" s="86" t="str">
        <f t="shared" si="10"/>
        <v/>
      </c>
      <c r="AK11" s="91" t="str">
        <f t="shared" ref="AK11:AK40" si="40">IF(AND(ISNUMBER(P10),ISNUMBER(C11)),(C11-P10+1)*24,IF(AND(ISNUMBER(M10),ISNUMBER(C11)),(C11-M10+1)*24,IF(AND(ISNUMBER(J10),ISNUMBER(C11)),(C11-J10+1)*24,IF(AND(ISNUMBER(G10),ISNUMBER(C11)),(C11-G10+1)*24,IF(AND(ISNUMBER(D10),ISNUMBER(C11)),(C11-D10+1)*24,"0")))))</f>
        <v>0</v>
      </c>
      <c r="AL11" s="85">
        <f t="shared" si="11"/>
        <v>0</v>
      </c>
      <c r="AM11" s="86">
        <f t="shared" si="12"/>
        <v>0</v>
      </c>
      <c r="AN11" s="83">
        <f t="shared" si="13"/>
        <v>0</v>
      </c>
      <c r="AO11" s="86">
        <f t="shared" si="14"/>
        <v>0</v>
      </c>
      <c r="AP11" s="86">
        <f t="shared" si="15"/>
        <v>0</v>
      </c>
      <c r="AQ11" s="83">
        <f t="shared" si="16"/>
        <v>0</v>
      </c>
      <c r="AR11" s="86">
        <f t="shared" si="17"/>
        <v>0</v>
      </c>
      <c r="AS11" s="86">
        <f t="shared" si="18"/>
        <v>0</v>
      </c>
      <c r="AT11" s="83">
        <f t="shared" si="19"/>
        <v>0</v>
      </c>
      <c r="AU11" s="86">
        <f t="shared" si="20"/>
        <v>0</v>
      </c>
      <c r="AV11" s="87">
        <f t="shared" si="21"/>
        <v>0</v>
      </c>
      <c r="AW11" s="83">
        <f t="shared" si="22"/>
        <v>0</v>
      </c>
      <c r="AX11" s="87">
        <f t="shared" si="23"/>
        <v>0</v>
      </c>
      <c r="AY11" s="83">
        <f t="shared" si="24"/>
        <v>0</v>
      </c>
      <c r="AZ11" s="88" t="str">
        <f t="shared" ref="AZ11:AZ40" si="41">IF(AX11=0,"",IF(AX11&lt;9,"",IF(AND(AL11=9,ROUND(AM11,2)&lt;0.75),"&gt;9h",IF(AL11&gt;9,"&gt;9h",IF(AND(AO11&gt;9,ROUND(AM11,2)&lt;0.75),"&gt;9h",IF(AND(AR11&gt;9,ROUND(AP11,2)&lt;0.75),"&gt;9h",IF(AND(AU11&gt;9,ROUND(AS11,2)&lt;0.75),"&gt;9h",IF(AND(AX11&gt;9,ROUND(AV11,2)&lt;0.75),"&gt;9h",""))))))))</f>
        <v/>
      </c>
      <c r="BA11" s="89">
        <f t="shared" ref="BA11:BA40" si="42">AN11+AQ11+AT11+AW11</f>
        <v>0</v>
      </c>
      <c r="BB11" s="89">
        <f t="shared" ref="BB11:BB40" si="43">IF(AX11=0,0,IF(AX11&lt;=9,0,IF(AND(AX11&lt;9.75,AV11&lt;0.75,AX11-9&lt;0.75-AV11),AX11-9,IF(AND(AX11&lt;9.75,AV11&lt;0.75,AX11-9&gt;=0.75-AV11),0.75-AV11,IF(AND(AX11&gt;=9.75,AV11&lt;0.75),0.75-AV11,0)))))</f>
        <v>0</v>
      </c>
      <c r="BC11" s="85">
        <f t="shared" si="25"/>
        <v>0</v>
      </c>
      <c r="BD11" s="86">
        <f t="shared" si="26"/>
        <v>0</v>
      </c>
      <c r="BE11" s="83">
        <f t="shared" ref="BE11:BE40" si="44">IF(BC11&lt;=6,0,IF(BC11&lt;=6.5,BC11-6,IF(BC11&gt;6.5,0.5)))</f>
        <v>0</v>
      </c>
      <c r="BF11" s="86">
        <f t="shared" si="27"/>
        <v>0</v>
      </c>
      <c r="BG11" s="86">
        <f t="shared" si="28"/>
        <v>0</v>
      </c>
      <c r="BH11" s="83">
        <f t="shared" ref="BH11:BH40" si="45">IF(BF11=BC11,0,IF(BE11&gt;0,0,IF(BF11&lt;=6,0,IF(BF11&gt;6,0.5-BD11))))</f>
        <v>0</v>
      </c>
      <c r="BI11" s="86">
        <f t="shared" si="29"/>
        <v>0</v>
      </c>
      <c r="BJ11" s="86">
        <f t="shared" si="30"/>
        <v>0</v>
      </c>
      <c r="BK11" s="83">
        <f t="shared" ref="BK11:BK40" si="46">IF(BI11=BF11,0,IF(BH11&gt;0,0,IF(BI11&lt;=6,0,IF(BI11&gt;6,0.5-BG11))))</f>
        <v>0</v>
      </c>
      <c r="BL11" s="86">
        <f t="shared" si="31"/>
        <v>0</v>
      </c>
      <c r="BM11" s="87">
        <f t="shared" si="32"/>
        <v>0</v>
      </c>
      <c r="BN11" s="83">
        <f t="shared" ref="BN11:BN40" si="47">IF(BL11=BI11,0,IF(BK11&gt;0,0,IF(BL11&lt;=6,0,IF(BL11&gt;6,0.5-BJ11))))</f>
        <v>0</v>
      </c>
      <c r="BO11" s="87">
        <f t="shared" si="33"/>
        <v>0</v>
      </c>
      <c r="BP11" s="83">
        <f t="shared" ref="BP11:BP40" si="48">IF(BO11=BL11,0,IF(BN11&gt;0,0,IF(BO11&lt;=6,0,IF(BO11&gt;6,0.5-BM11))))</f>
        <v>0</v>
      </c>
      <c r="BQ11" s="88" t="str">
        <f t="shared" ref="BQ11:BQ40" si="49">IF(BO11=0,"",IF(BO11&lt;6,"",IF(BC11&gt;6,"&gt;6h",IF(AND(BF11&gt;6,ROUND(BD11,2)&lt;0.5),"&gt;6h",IF(AND(BI11&gt;6,ROUND(BG11,2)&lt;0.5),"&gt;6h",IF(AND(BL11&gt;6,ROUND(BJ11,2)&lt;0.5),"&gt;6h",IF(AND(BO11&gt;6,ROUND(BM11,2)&lt;0.5),"&gt;6h","")))))))</f>
        <v/>
      </c>
      <c r="BR11" s="89">
        <f t="shared" ref="BR11:BR40" si="50">BE11+BH11+BK11+BN11+BP11</f>
        <v>0</v>
      </c>
      <c r="BS11" s="89">
        <f t="shared" ref="BS11:BS40" si="51">IF(BO11=0,0,IF(BO11&lt;=6,0,IF(AND(BO11&lt;6.5,BM11&lt;0.5,BO11-6&lt;0.5-BM11),BO11-6,IF(AND(BO11&lt;6.5,BM11&lt;0.5,BO11-6&gt;=0.5-BM11),0.5-BM11,IF(AND(BO11&gt;=6.5,BM11&lt;0.5),0.5-BM11,0)))))</f>
        <v>0</v>
      </c>
    </row>
    <row r="12" spans="1:72" x14ac:dyDescent="0.2">
      <c r="A12" s="69">
        <f>A11+1</f>
        <v>45172</v>
      </c>
      <c r="B12" s="90" t="str">
        <f>IF(ISERROR(VLOOKUP(A12,Feiertage!$A$3:$E$24,2,FALSE))=FALSE,"Feiertag","")</f>
        <v/>
      </c>
      <c r="C12" s="71"/>
      <c r="D12" s="71"/>
      <c r="E12" s="210"/>
      <c r="F12" s="71"/>
      <c r="G12" s="71"/>
      <c r="H12" s="210"/>
      <c r="I12" s="71"/>
      <c r="J12" s="71"/>
      <c r="K12" s="212"/>
      <c r="L12" s="71"/>
      <c r="M12" s="71"/>
      <c r="N12" s="210"/>
      <c r="O12" s="71"/>
      <c r="P12" s="71"/>
      <c r="Q12" s="72">
        <f t="shared" si="0"/>
        <v>0</v>
      </c>
      <c r="R12" s="73">
        <f t="shared" si="1"/>
        <v>0</v>
      </c>
      <c r="S12" s="74">
        <f t="shared" si="34"/>
        <v>-393.25</v>
      </c>
      <c r="T12" s="74">
        <f t="shared" si="35"/>
        <v>0</v>
      </c>
      <c r="U12" s="75"/>
      <c r="V12" s="76" t="str">
        <f t="shared" si="2"/>
        <v/>
      </c>
      <c r="W12" s="76" t="s">
        <v>196</v>
      </c>
      <c r="X12" s="76" t="str">
        <f t="shared" si="36"/>
        <v/>
      </c>
      <c r="Y12" s="77">
        <f t="shared" si="3"/>
        <v>0</v>
      </c>
      <c r="Z12" s="78">
        <f t="shared" si="4"/>
        <v>0</v>
      </c>
      <c r="AA12" s="79" t="str">
        <f>IF(WEEKDAY($A12)=1,"So",IF(WEEKDAY($A12)=7,"Sa",IF(B12="freier Tag",B12,IF(ISERROR(VLOOKUP(A12,Feiertage!$A$3:$E$14,2,FALSE))=FALSE,"Feiertag",IF(B12="","",B12)))))</f>
        <v>So</v>
      </c>
      <c r="AB12" s="78">
        <f t="shared" si="37"/>
        <v>0</v>
      </c>
      <c r="AC12" s="80">
        <f t="shared" si="38"/>
        <v>0</v>
      </c>
      <c r="AD12" s="80">
        <f t="shared" si="39"/>
        <v>0</v>
      </c>
      <c r="AE12" s="81" t="str">
        <f t="shared" si="5"/>
        <v/>
      </c>
      <c r="AF12" s="81" t="str">
        <f t="shared" si="6"/>
        <v/>
      </c>
      <c r="AG12" s="81" t="str">
        <f t="shared" si="7"/>
        <v/>
      </c>
      <c r="AH12" s="81" t="str">
        <f t="shared" si="8"/>
        <v/>
      </c>
      <c r="AI12" s="82" t="str">
        <f t="shared" si="9"/>
        <v/>
      </c>
      <c r="AJ12" s="86" t="str">
        <f t="shared" si="10"/>
        <v/>
      </c>
      <c r="AK12" s="91" t="str">
        <f t="shared" si="40"/>
        <v>0</v>
      </c>
      <c r="AL12" s="85">
        <f t="shared" si="11"/>
        <v>0</v>
      </c>
      <c r="AM12" s="86">
        <f t="shared" si="12"/>
        <v>0</v>
      </c>
      <c r="AN12" s="83">
        <f t="shared" si="13"/>
        <v>0</v>
      </c>
      <c r="AO12" s="86">
        <f t="shared" si="14"/>
        <v>0</v>
      </c>
      <c r="AP12" s="86">
        <f t="shared" si="15"/>
        <v>0</v>
      </c>
      <c r="AQ12" s="83">
        <f t="shared" si="16"/>
        <v>0</v>
      </c>
      <c r="AR12" s="86">
        <f t="shared" si="17"/>
        <v>0</v>
      </c>
      <c r="AS12" s="86">
        <f t="shared" si="18"/>
        <v>0</v>
      </c>
      <c r="AT12" s="83">
        <f t="shared" si="19"/>
        <v>0</v>
      </c>
      <c r="AU12" s="86">
        <f t="shared" si="20"/>
        <v>0</v>
      </c>
      <c r="AV12" s="87">
        <f t="shared" si="21"/>
        <v>0</v>
      </c>
      <c r="AW12" s="83">
        <f t="shared" si="22"/>
        <v>0</v>
      </c>
      <c r="AX12" s="87">
        <f t="shared" si="23"/>
        <v>0</v>
      </c>
      <c r="AY12" s="83">
        <f t="shared" si="24"/>
        <v>0</v>
      </c>
      <c r="AZ12" s="88" t="str">
        <f t="shared" si="41"/>
        <v/>
      </c>
      <c r="BA12" s="89">
        <f t="shared" si="42"/>
        <v>0</v>
      </c>
      <c r="BB12" s="89">
        <f t="shared" si="43"/>
        <v>0</v>
      </c>
      <c r="BC12" s="85">
        <f t="shared" si="25"/>
        <v>0</v>
      </c>
      <c r="BD12" s="86">
        <f t="shared" si="26"/>
        <v>0</v>
      </c>
      <c r="BE12" s="83">
        <f t="shared" si="44"/>
        <v>0</v>
      </c>
      <c r="BF12" s="86">
        <f t="shared" si="27"/>
        <v>0</v>
      </c>
      <c r="BG12" s="86">
        <f t="shared" si="28"/>
        <v>0</v>
      </c>
      <c r="BH12" s="83">
        <f t="shared" si="45"/>
        <v>0</v>
      </c>
      <c r="BI12" s="86">
        <f t="shared" si="29"/>
        <v>0</v>
      </c>
      <c r="BJ12" s="86">
        <f t="shared" si="30"/>
        <v>0</v>
      </c>
      <c r="BK12" s="83">
        <f t="shared" si="46"/>
        <v>0</v>
      </c>
      <c r="BL12" s="86">
        <f t="shared" si="31"/>
        <v>0</v>
      </c>
      <c r="BM12" s="87">
        <f t="shared" si="32"/>
        <v>0</v>
      </c>
      <c r="BN12" s="83">
        <f t="shared" si="47"/>
        <v>0</v>
      </c>
      <c r="BO12" s="87">
        <f t="shared" si="33"/>
        <v>0</v>
      </c>
      <c r="BP12" s="83">
        <f t="shared" si="48"/>
        <v>0</v>
      </c>
      <c r="BQ12" s="88" t="str">
        <f t="shared" si="49"/>
        <v/>
      </c>
      <c r="BR12" s="89">
        <f t="shared" si="50"/>
        <v>0</v>
      </c>
      <c r="BS12" s="89">
        <f t="shared" si="51"/>
        <v>0</v>
      </c>
    </row>
    <row r="13" spans="1:72" x14ac:dyDescent="0.2">
      <c r="A13" s="69">
        <f t="shared" ref="A13:A39" si="52">A12+1</f>
        <v>45173</v>
      </c>
      <c r="B13" s="70" t="str">
        <f>IF(ISERROR(VLOOKUP(A13,Feiertage!$A$3:$E$24,2,FALSE))=FALSE,"Feiertag","")</f>
        <v/>
      </c>
      <c r="C13" s="71"/>
      <c r="D13" s="71"/>
      <c r="E13" s="210"/>
      <c r="F13" s="71"/>
      <c r="G13" s="71"/>
      <c r="H13" s="210"/>
      <c r="I13" s="71"/>
      <c r="J13" s="71"/>
      <c r="K13" s="212"/>
      <c r="L13" s="71"/>
      <c r="M13" s="71"/>
      <c r="N13" s="210"/>
      <c r="O13" s="71"/>
      <c r="P13" s="71"/>
      <c r="Q13" s="72">
        <f t="shared" si="0"/>
        <v>0</v>
      </c>
      <c r="R13" s="73">
        <f t="shared" si="1"/>
        <v>-4</v>
      </c>
      <c r="S13" s="74">
        <f t="shared" si="34"/>
        <v>-397.25</v>
      </c>
      <c r="T13" s="74">
        <f t="shared" si="35"/>
        <v>0</v>
      </c>
      <c r="U13" s="75"/>
      <c r="V13" s="76" t="str">
        <f t="shared" si="2"/>
        <v/>
      </c>
      <c r="W13" s="76" t="s">
        <v>196</v>
      </c>
      <c r="X13" s="76" t="str">
        <f t="shared" si="36"/>
        <v/>
      </c>
      <c r="Y13" s="77">
        <f t="shared" si="3"/>
        <v>0</v>
      </c>
      <c r="Z13" s="78">
        <f t="shared" si="4"/>
        <v>4</v>
      </c>
      <c r="AA13" s="79" t="str">
        <f>IF(WEEKDAY($A13)=1,"So",IF(WEEKDAY($A13)=7,"Sa",IF(B13="freier Tag",B13,IF(ISERROR(VLOOKUP(A13,Feiertage!$A$3:$E$14,2,FALSE))=FALSE,"Feiertag",IF(B13="","",B13)))))</f>
        <v/>
      </c>
      <c r="AB13" s="78">
        <f t="shared" si="37"/>
        <v>0</v>
      </c>
      <c r="AC13" s="80">
        <f t="shared" si="38"/>
        <v>0</v>
      </c>
      <c r="AD13" s="80">
        <f t="shared" si="39"/>
        <v>0</v>
      </c>
      <c r="AE13" s="81" t="str">
        <f t="shared" si="5"/>
        <v/>
      </c>
      <c r="AF13" s="81" t="str">
        <f t="shared" si="6"/>
        <v/>
      </c>
      <c r="AG13" s="81" t="str">
        <f t="shared" si="7"/>
        <v/>
      </c>
      <c r="AH13" s="81" t="str">
        <f t="shared" si="8"/>
        <v/>
      </c>
      <c r="AI13" s="82" t="str">
        <f t="shared" si="9"/>
        <v/>
      </c>
      <c r="AJ13" s="86" t="str">
        <f t="shared" si="10"/>
        <v/>
      </c>
      <c r="AK13" s="91" t="str">
        <f t="shared" si="40"/>
        <v>0</v>
      </c>
      <c r="AL13" s="85">
        <f t="shared" si="11"/>
        <v>0</v>
      </c>
      <c r="AM13" s="86">
        <f t="shared" si="12"/>
        <v>0</v>
      </c>
      <c r="AN13" s="83">
        <f t="shared" si="13"/>
        <v>0</v>
      </c>
      <c r="AO13" s="86">
        <f t="shared" si="14"/>
        <v>0</v>
      </c>
      <c r="AP13" s="86">
        <f t="shared" si="15"/>
        <v>0</v>
      </c>
      <c r="AQ13" s="83">
        <f t="shared" si="16"/>
        <v>0</v>
      </c>
      <c r="AR13" s="86">
        <f t="shared" si="17"/>
        <v>0</v>
      </c>
      <c r="AS13" s="86">
        <f t="shared" si="18"/>
        <v>0</v>
      </c>
      <c r="AT13" s="83">
        <f t="shared" si="19"/>
        <v>0</v>
      </c>
      <c r="AU13" s="86">
        <f t="shared" si="20"/>
        <v>0</v>
      </c>
      <c r="AV13" s="87">
        <f t="shared" si="21"/>
        <v>0</v>
      </c>
      <c r="AW13" s="83">
        <f t="shared" si="22"/>
        <v>0</v>
      </c>
      <c r="AX13" s="87">
        <f t="shared" si="23"/>
        <v>0</v>
      </c>
      <c r="AY13" s="83">
        <f t="shared" si="24"/>
        <v>0</v>
      </c>
      <c r="AZ13" s="88" t="str">
        <f t="shared" si="41"/>
        <v/>
      </c>
      <c r="BA13" s="89">
        <f t="shared" si="42"/>
        <v>0</v>
      </c>
      <c r="BB13" s="89">
        <f t="shared" si="43"/>
        <v>0</v>
      </c>
      <c r="BC13" s="85">
        <f t="shared" si="25"/>
        <v>0</v>
      </c>
      <c r="BD13" s="86">
        <f t="shared" si="26"/>
        <v>0</v>
      </c>
      <c r="BE13" s="83">
        <f t="shared" si="44"/>
        <v>0</v>
      </c>
      <c r="BF13" s="86">
        <f t="shared" si="27"/>
        <v>0</v>
      </c>
      <c r="BG13" s="86">
        <f t="shared" si="28"/>
        <v>0</v>
      </c>
      <c r="BH13" s="83">
        <f t="shared" si="45"/>
        <v>0</v>
      </c>
      <c r="BI13" s="86">
        <f t="shared" si="29"/>
        <v>0</v>
      </c>
      <c r="BJ13" s="86">
        <f t="shared" si="30"/>
        <v>0</v>
      </c>
      <c r="BK13" s="83">
        <f t="shared" si="46"/>
        <v>0</v>
      </c>
      <c r="BL13" s="86">
        <f t="shared" si="31"/>
        <v>0</v>
      </c>
      <c r="BM13" s="87">
        <f t="shared" si="32"/>
        <v>0</v>
      </c>
      <c r="BN13" s="83">
        <f t="shared" si="47"/>
        <v>0</v>
      </c>
      <c r="BO13" s="87">
        <f t="shared" si="33"/>
        <v>0</v>
      </c>
      <c r="BP13" s="83">
        <f t="shared" si="48"/>
        <v>0</v>
      </c>
      <c r="BQ13" s="88" t="str">
        <f t="shared" si="49"/>
        <v/>
      </c>
      <c r="BR13" s="89">
        <f t="shared" si="50"/>
        <v>0</v>
      </c>
      <c r="BS13" s="89">
        <f t="shared" si="51"/>
        <v>0</v>
      </c>
    </row>
    <row r="14" spans="1:72" x14ac:dyDescent="0.2">
      <c r="A14" s="69">
        <f t="shared" si="52"/>
        <v>45174</v>
      </c>
      <c r="B14" s="70" t="str">
        <f>IF(ISERROR(VLOOKUP(A14,Feiertage!$A$3:$E$24,2,FALSE))=FALSE,"Feiertag","")</f>
        <v/>
      </c>
      <c r="C14" s="71"/>
      <c r="D14" s="71"/>
      <c r="E14" s="210"/>
      <c r="F14" s="71"/>
      <c r="G14" s="71"/>
      <c r="H14" s="210"/>
      <c r="I14" s="71"/>
      <c r="J14" s="71"/>
      <c r="K14" s="212"/>
      <c r="L14" s="71"/>
      <c r="M14" s="71"/>
      <c r="N14" s="210"/>
      <c r="O14" s="71"/>
      <c r="P14" s="71"/>
      <c r="Q14" s="72">
        <f t="shared" si="0"/>
        <v>0</v>
      </c>
      <c r="R14" s="73">
        <f t="shared" si="1"/>
        <v>-4</v>
      </c>
      <c r="S14" s="74">
        <f t="shared" si="34"/>
        <v>-401.25</v>
      </c>
      <c r="T14" s="74">
        <f t="shared" si="35"/>
        <v>0</v>
      </c>
      <c r="U14" s="75"/>
      <c r="V14" s="76" t="str">
        <f t="shared" si="2"/>
        <v/>
      </c>
      <c r="W14" s="76" t="s">
        <v>196</v>
      </c>
      <c r="X14" s="76" t="str">
        <f t="shared" si="36"/>
        <v/>
      </c>
      <c r="Y14" s="77">
        <f t="shared" si="3"/>
        <v>0</v>
      </c>
      <c r="Z14" s="78">
        <f t="shared" si="4"/>
        <v>4</v>
      </c>
      <c r="AA14" s="79" t="str">
        <f>IF(WEEKDAY($A14)=1,"So",IF(WEEKDAY($A14)=7,"Sa",IF(B14="freier Tag",B14,IF(ISERROR(VLOOKUP(A14,Feiertage!$A$3:$E$14,2,FALSE))=FALSE,"Feiertag",IF(B14="","",B14)))))</f>
        <v/>
      </c>
      <c r="AB14" s="78">
        <f t="shared" si="37"/>
        <v>0</v>
      </c>
      <c r="AC14" s="80">
        <f t="shared" si="38"/>
        <v>0</v>
      </c>
      <c r="AD14" s="80">
        <f t="shared" si="39"/>
        <v>0</v>
      </c>
      <c r="AE14" s="81" t="str">
        <f t="shared" si="5"/>
        <v/>
      </c>
      <c r="AF14" s="81" t="str">
        <f t="shared" si="6"/>
        <v/>
      </c>
      <c r="AG14" s="81" t="str">
        <f t="shared" si="7"/>
        <v/>
      </c>
      <c r="AH14" s="81" t="str">
        <f t="shared" si="8"/>
        <v/>
      </c>
      <c r="AI14" s="82" t="str">
        <f t="shared" si="9"/>
        <v/>
      </c>
      <c r="AJ14" s="86" t="str">
        <f t="shared" si="10"/>
        <v/>
      </c>
      <c r="AK14" s="91" t="str">
        <f t="shared" si="40"/>
        <v>0</v>
      </c>
      <c r="AL14" s="85">
        <f t="shared" si="11"/>
        <v>0</v>
      </c>
      <c r="AM14" s="86">
        <f t="shared" si="12"/>
        <v>0</v>
      </c>
      <c r="AN14" s="83">
        <f t="shared" si="13"/>
        <v>0</v>
      </c>
      <c r="AO14" s="86">
        <f t="shared" si="14"/>
        <v>0</v>
      </c>
      <c r="AP14" s="86">
        <f t="shared" si="15"/>
        <v>0</v>
      </c>
      <c r="AQ14" s="83">
        <f t="shared" si="16"/>
        <v>0</v>
      </c>
      <c r="AR14" s="86">
        <f t="shared" si="17"/>
        <v>0</v>
      </c>
      <c r="AS14" s="86">
        <f t="shared" si="18"/>
        <v>0</v>
      </c>
      <c r="AT14" s="83">
        <f t="shared" si="19"/>
        <v>0</v>
      </c>
      <c r="AU14" s="86">
        <f t="shared" si="20"/>
        <v>0</v>
      </c>
      <c r="AV14" s="87">
        <f t="shared" si="21"/>
        <v>0</v>
      </c>
      <c r="AW14" s="83">
        <f t="shared" si="22"/>
        <v>0</v>
      </c>
      <c r="AX14" s="87">
        <f t="shared" si="23"/>
        <v>0</v>
      </c>
      <c r="AY14" s="83">
        <f t="shared" si="24"/>
        <v>0</v>
      </c>
      <c r="AZ14" s="88" t="str">
        <f t="shared" si="41"/>
        <v/>
      </c>
      <c r="BA14" s="89">
        <f t="shared" si="42"/>
        <v>0</v>
      </c>
      <c r="BB14" s="89">
        <f t="shared" si="43"/>
        <v>0</v>
      </c>
      <c r="BC14" s="85">
        <f t="shared" si="25"/>
        <v>0</v>
      </c>
      <c r="BD14" s="86">
        <f t="shared" si="26"/>
        <v>0</v>
      </c>
      <c r="BE14" s="83">
        <f t="shared" si="44"/>
        <v>0</v>
      </c>
      <c r="BF14" s="86">
        <f t="shared" si="27"/>
        <v>0</v>
      </c>
      <c r="BG14" s="86">
        <f t="shared" si="28"/>
        <v>0</v>
      </c>
      <c r="BH14" s="83">
        <f t="shared" si="45"/>
        <v>0</v>
      </c>
      <c r="BI14" s="86">
        <f t="shared" si="29"/>
        <v>0</v>
      </c>
      <c r="BJ14" s="86">
        <f t="shared" si="30"/>
        <v>0</v>
      </c>
      <c r="BK14" s="83">
        <f t="shared" si="46"/>
        <v>0</v>
      </c>
      <c r="BL14" s="86">
        <f t="shared" si="31"/>
        <v>0</v>
      </c>
      <c r="BM14" s="87">
        <f t="shared" si="32"/>
        <v>0</v>
      </c>
      <c r="BN14" s="83">
        <f t="shared" si="47"/>
        <v>0</v>
      </c>
      <c r="BO14" s="87">
        <f t="shared" si="33"/>
        <v>0</v>
      </c>
      <c r="BP14" s="83">
        <f t="shared" si="48"/>
        <v>0</v>
      </c>
      <c r="BQ14" s="88" t="str">
        <f t="shared" si="49"/>
        <v/>
      </c>
      <c r="BR14" s="89">
        <f t="shared" si="50"/>
        <v>0</v>
      </c>
      <c r="BS14" s="89">
        <f t="shared" si="51"/>
        <v>0</v>
      </c>
    </row>
    <row r="15" spans="1:72" x14ac:dyDescent="0.2">
      <c r="A15" s="69">
        <f t="shared" si="52"/>
        <v>45175</v>
      </c>
      <c r="B15" s="70" t="str">
        <f>IF(ISERROR(VLOOKUP(A15,Feiertage!$A$3:$E$24,2,FALSE))=FALSE,"Feiertag","")</f>
        <v/>
      </c>
      <c r="C15" s="71"/>
      <c r="D15" s="71"/>
      <c r="E15" s="210"/>
      <c r="F15" s="71"/>
      <c r="G15" s="71"/>
      <c r="H15" s="210"/>
      <c r="I15" s="71"/>
      <c r="J15" s="71"/>
      <c r="K15" s="212"/>
      <c r="L15" s="71"/>
      <c r="M15" s="71"/>
      <c r="N15" s="210"/>
      <c r="O15" s="71"/>
      <c r="P15" s="71"/>
      <c r="Q15" s="72">
        <f t="shared" si="0"/>
        <v>0</v>
      </c>
      <c r="R15" s="73">
        <f t="shared" si="1"/>
        <v>-4</v>
      </c>
      <c r="S15" s="74">
        <f t="shared" si="34"/>
        <v>-405.25</v>
      </c>
      <c r="T15" s="74">
        <f t="shared" si="35"/>
        <v>0</v>
      </c>
      <c r="U15" s="75"/>
      <c r="V15" s="76" t="str">
        <f t="shared" si="2"/>
        <v/>
      </c>
      <c r="W15" s="76" t="s">
        <v>196</v>
      </c>
      <c r="X15" s="76" t="str">
        <f t="shared" si="36"/>
        <v/>
      </c>
      <c r="Y15" s="77">
        <f t="shared" si="3"/>
        <v>0</v>
      </c>
      <c r="Z15" s="78">
        <f t="shared" si="4"/>
        <v>4</v>
      </c>
      <c r="AA15" s="79" t="str">
        <f>IF(WEEKDAY($A15)=1,"So",IF(WEEKDAY($A15)=7,"Sa",IF(B15="freier Tag",B15,IF(ISERROR(VLOOKUP(A15,Feiertage!$A$3:$E$14,2,FALSE))=FALSE,"Feiertag",IF(B15="","",B15)))))</f>
        <v/>
      </c>
      <c r="AB15" s="78">
        <f t="shared" si="37"/>
        <v>0</v>
      </c>
      <c r="AC15" s="80">
        <f t="shared" si="38"/>
        <v>0</v>
      </c>
      <c r="AD15" s="80">
        <f t="shared" si="39"/>
        <v>0</v>
      </c>
      <c r="AE15" s="81" t="str">
        <f t="shared" si="5"/>
        <v/>
      </c>
      <c r="AF15" s="81" t="str">
        <f t="shared" si="6"/>
        <v/>
      </c>
      <c r="AG15" s="81" t="str">
        <f t="shared" si="7"/>
        <v/>
      </c>
      <c r="AH15" s="81" t="str">
        <f t="shared" si="8"/>
        <v/>
      </c>
      <c r="AI15" s="82" t="str">
        <f t="shared" si="9"/>
        <v/>
      </c>
      <c r="AJ15" s="86" t="str">
        <f t="shared" si="10"/>
        <v/>
      </c>
      <c r="AK15" s="91" t="str">
        <f t="shared" si="40"/>
        <v>0</v>
      </c>
      <c r="AL15" s="85">
        <f t="shared" si="11"/>
        <v>0</v>
      </c>
      <c r="AM15" s="86">
        <f t="shared" si="12"/>
        <v>0</v>
      </c>
      <c r="AN15" s="83">
        <f t="shared" si="13"/>
        <v>0</v>
      </c>
      <c r="AO15" s="86">
        <f t="shared" si="14"/>
        <v>0</v>
      </c>
      <c r="AP15" s="86">
        <f t="shared" si="15"/>
        <v>0</v>
      </c>
      <c r="AQ15" s="83">
        <f t="shared" si="16"/>
        <v>0</v>
      </c>
      <c r="AR15" s="86">
        <f t="shared" si="17"/>
        <v>0</v>
      </c>
      <c r="AS15" s="86">
        <f t="shared" si="18"/>
        <v>0</v>
      </c>
      <c r="AT15" s="83">
        <f t="shared" si="19"/>
        <v>0</v>
      </c>
      <c r="AU15" s="86">
        <f t="shared" si="20"/>
        <v>0</v>
      </c>
      <c r="AV15" s="87">
        <f t="shared" si="21"/>
        <v>0</v>
      </c>
      <c r="AW15" s="83">
        <f t="shared" si="22"/>
        <v>0</v>
      </c>
      <c r="AX15" s="87">
        <f t="shared" si="23"/>
        <v>0</v>
      </c>
      <c r="AY15" s="83">
        <f t="shared" si="24"/>
        <v>0</v>
      </c>
      <c r="AZ15" s="88" t="str">
        <f t="shared" si="41"/>
        <v/>
      </c>
      <c r="BA15" s="89">
        <f t="shared" si="42"/>
        <v>0</v>
      </c>
      <c r="BB15" s="89">
        <f t="shared" si="43"/>
        <v>0</v>
      </c>
      <c r="BC15" s="85">
        <f t="shared" si="25"/>
        <v>0</v>
      </c>
      <c r="BD15" s="86">
        <f t="shared" si="26"/>
        <v>0</v>
      </c>
      <c r="BE15" s="83">
        <f t="shared" si="44"/>
        <v>0</v>
      </c>
      <c r="BF15" s="86">
        <f t="shared" si="27"/>
        <v>0</v>
      </c>
      <c r="BG15" s="86">
        <f t="shared" si="28"/>
        <v>0</v>
      </c>
      <c r="BH15" s="83">
        <f t="shared" si="45"/>
        <v>0</v>
      </c>
      <c r="BI15" s="86">
        <f t="shared" si="29"/>
        <v>0</v>
      </c>
      <c r="BJ15" s="86">
        <f t="shared" si="30"/>
        <v>0</v>
      </c>
      <c r="BK15" s="83">
        <f t="shared" si="46"/>
        <v>0</v>
      </c>
      <c r="BL15" s="86">
        <f t="shared" si="31"/>
        <v>0</v>
      </c>
      <c r="BM15" s="87">
        <f t="shared" si="32"/>
        <v>0</v>
      </c>
      <c r="BN15" s="83">
        <f t="shared" si="47"/>
        <v>0</v>
      </c>
      <c r="BO15" s="87">
        <f t="shared" si="33"/>
        <v>0</v>
      </c>
      <c r="BP15" s="83">
        <f t="shared" si="48"/>
        <v>0</v>
      </c>
      <c r="BQ15" s="88" t="str">
        <f t="shared" si="49"/>
        <v/>
      </c>
      <c r="BR15" s="89">
        <f t="shared" si="50"/>
        <v>0</v>
      </c>
      <c r="BS15" s="89">
        <f t="shared" si="51"/>
        <v>0</v>
      </c>
    </row>
    <row r="16" spans="1:72" x14ac:dyDescent="0.2">
      <c r="A16" s="69">
        <f t="shared" si="52"/>
        <v>45176</v>
      </c>
      <c r="B16" s="70" t="str">
        <f>IF(ISERROR(VLOOKUP(A16,Feiertage!$A$3:$E$24,2,FALSE))=FALSE,"Feiertag","")</f>
        <v/>
      </c>
      <c r="C16" s="71"/>
      <c r="D16" s="71"/>
      <c r="E16" s="210"/>
      <c r="F16" s="71"/>
      <c r="G16" s="71"/>
      <c r="H16" s="210"/>
      <c r="I16" s="71"/>
      <c r="J16" s="71"/>
      <c r="K16" s="212"/>
      <c r="L16" s="71"/>
      <c r="M16" s="71"/>
      <c r="N16" s="210"/>
      <c r="O16" s="71"/>
      <c r="P16" s="71"/>
      <c r="Q16" s="72">
        <f t="shared" si="0"/>
        <v>0</v>
      </c>
      <c r="R16" s="73">
        <f t="shared" si="1"/>
        <v>-4</v>
      </c>
      <c r="S16" s="74">
        <f t="shared" si="34"/>
        <v>-409.25</v>
      </c>
      <c r="T16" s="74">
        <f t="shared" si="35"/>
        <v>0</v>
      </c>
      <c r="U16" s="75"/>
      <c r="V16" s="76" t="str">
        <f t="shared" si="2"/>
        <v/>
      </c>
      <c r="W16" s="76" t="s">
        <v>196</v>
      </c>
      <c r="X16" s="76" t="str">
        <f t="shared" si="36"/>
        <v/>
      </c>
      <c r="Y16" s="77">
        <f t="shared" si="3"/>
        <v>0</v>
      </c>
      <c r="Z16" s="78">
        <f t="shared" si="4"/>
        <v>4</v>
      </c>
      <c r="AA16" s="79" t="str">
        <f>IF(WEEKDAY($A16)=1,"So",IF(WEEKDAY($A16)=7,"Sa",IF(B16="freier Tag",B16,IF(ISERROR(VLOOKUP(A16,Feiertage!$A$3:$E$14,2,FALSE))=FALSE,"Feiertag",IF(B16="","",B16)))))</f>
        <v/>
      </c>
      <c r="AB16" s="78">
        <f t="shared" si="37"/>
        <v>0</v>
      </c>
      <c r="AC16" s="80">
        <f t="shared" si="38"/>
        <v>0</v>
      </c>
      <c r="AD16" s="80">
        <f t="shared" si="39"/>
        <v>0</v>
      </c>
      <c r="AE16" s="81" t="str">
        <f t="shared" si="5"/>
        <v/>
      </c>
      <c r="AF16" s="81" t="str">
        <f t="shared" si="6"/>
        <v/>
      </c>
      <c r="AG16" s="81" t="str">
        <f t="shared" si="7"/>
        <v/>
      </c>
      <c r="AH16" s="81" t="str">
        <f t="shared" si="8"/>
        <v/>
      </c>
      <c r="AI16" s="82" t="str">
        <f t="shared" si="9"/>
        <v/>
      </c>
      <c r="AJ16" s="86" t="str">
        <f t="shared" si="10"/>
        <v/>
      </c>
      <c r="AK16" s="91" t="str">
        <f t="shared" si="40"/>
        <v>0</v>
      </c>
      <c r="AL16" s="85">
        <f t="shared" si="11"/>
        <v>0</v>
      </c>
      <c r="AM16" s="86">
        <f t="shared" si="12"/>
        <v>0</v>
      </c>
      <c r="AN16" s="83">
        <f t="shared" si="13"/>
        <v>0</v>
      </c>
      <c r="AO16" s="86">
        <f t="shared" si="14"/>
        <v>0</v>
      </c>
      <c r="AP16" s="86">
        <f t="shared" si="15"/>
        <v>0</v>
      </c>
      <c r="AQ16" s="83">
        <f t="shared" si="16"/>
        <v>0</v>
      </c>
      <c r="AR16" s="86">
        <f t="shared" si="17"/>
        <v>0</v>
      </c>
      <c r="AS16" s="86">
        <f t="shared" si="18"/>
        <v>0</v>
      </c>
      <c r="AT16" s="83">
        <f t="shared" si="19"/>
        <v>0</v>
      </c>
      <c r="AU16" s="86">
        <f t="shared" si="20"/>
        <v>0</v>
      </c>
      <c r="AV16" s="87">
        <f t="shared" si="21"/>
        <v>0</v>
      </c>
      <c r="AW16" s="83">
        <f t="shared" si="22"/>
        <v>0</v>
      </c>
      <c r="AX16" s="87">
        <f t="shared" si="23"/>
        <v>0</v>
      </c>
      <c r="AY16" s="83">
        <f t="shared" si="24"/>
        <v>0</v>
      </c>
      <c r="AZ16" s="88" t="str">
        <f t="shared" si="41"/>
        <v/>
      </c>
      <c r="BA16" s="89">
        <f t="shared" si="42"/>
        <v>0</v>
      </c>
      <c r="BB16" s="89">
        <f t="shared" si="43"/>
        <v>0</v>
      </c>
      <c r="BC16" s="85">
        <f t="shared" si="25"/>
        <v>0</v>
      </c>
      <c r="BD16" s="86">
        <f t="shared" si="26"/>
        <v>0</v>
      </c>
      <c r="BE16" s="83">
        <f t="shared" si="44"/>
        <v>0</v>
      </c>
      <c r="BF16" s="86">
        <f t="shared" si="27"/>
        <v>0</v>
      </c>
      <c r="BG16" s="86">
        <f t="shared" si="28"/>
        <v>0</v>
      </c>
      <c r="BH16" s="83">
        <f t="shared" si="45"/>
        <v>0</v>
      </c>
      <c r="BI16" s="86">
        <f t="shared" si="29"/>
        <v>0</v>
      </c>
      <c r="BJ16" s="86">
        <f t="shared" si="30"/>
        <v>0</v>
      </c>
      <c r="BK16" s="83">
        <f t="shared" si="46"/>
        <v>0</v>
      </c>
      <c r="BL16" s="86">
        <f t="shared" si="31"/>
        <v>0</v>
      </c>
      <c r="BM16" s="87">
        <f t="shared" si="32"/>
        <v>0</v>
      </c>
      <c r="BN16" s="83">
        <f t="shared" si="47"/>
        <v>0</v>
      </c>
      <c r="BO16" s="87">
        <f t="shared" si="33"/>
        <v>0</v>
      </c>
      <c r="BP16" s="83">
        <f t="shared" si="48"/>
        <v>0</v>
      </c>
      <c r="BQ16" s="88" t="str">
        <f t="shared" si="49"/>
        <v/>
      </c>
      <c r="BR16" s="89">
        <f t="shared" si="50"/>
        <v>0</v>
      </c>
      <c r="BS16" s="89">
        <f t="shared" si="51"/>
        <v>0</v>
      </c>
    </row>
    <row r="17" spans="1:76" x14ac:dyDescent="0.2">
      <c r="A17" s="69">
        <f t="shared" si="52"/>
        <v>45177</v>
      </c>
      <c r="B17" s="70" t="str">
        <f>IF(ISERROR(VLOOKUP(A17,Feiertage!$A$3:$E$24,2,FALSE))=FALSE,"Feiertag","")</f>
        <v/>
      </c>
      <c r="C17" s="71"/>
      <c r="D17" s="71"/>
      <c r="E17" s="210"/>
      <c r="F17" s="71"/>
      <c r="G17" s="71"/>
      <c r="H17" s="210"/>
      <c r="I17" s="71"/>
      <c r="J17" s="71"/>
      <c r="K17" s="212"/>
      <c r="L17" s="71"/>
      <c r="M17" s="71"/>
      <c r="N17" s="210"/>
      <c r="O17" s="71"/>
      <c r="P17" s="71"/>
      <c r="Q17" s="72">
        <f t="shared" si="0"/>
        <v>0</v>
      </c>
      <c r="R17" s="73">
        <f t="shared" si="1"/>
        <v>-4</v>
      </c>
      <c r="S17" s="74">
        <f t="shared" si="34"/>
        <v>-413.25</v>
      </c>
      <c r="T17" s="74">
        <f t="shared" si="35"/>
        <v>0</v>
      </c>
      <c r="U17" s="75"/>
      <c r="V17" s="76" t="str">
        <f t="shared" si="2"/>
        <v/>
      </c>
      <c r="W17" s="76" t="s">
        <v>196</v>
      </c>
      <c r="X17" s="76" t="str">
        <f t="shared" si="36"/>
        <v/>
      </c>
      <c r="Y17" s="77">
        <f t="shared" si="3"/>
        <v>0</v>
      </c>
      <c r="Z17" s="78">
        <f t="shared" si="4"/>
        <v>4</v>
      </c>
      <c r="AA17" s="79" t="str">
        <f>IF(WEEKDAY($A17)=1,"So",IF(WEEKDAY($A17)=7,"Sa",IF(B17="freier Tag",B17,IF(ISERROR(VLOOKUP(A17,Feiertage!$A$3:$E$14,2,FALSE))=FALSE,"Feiertag",IF(B17="","",B17)))))</f>
        <v/>
      </c>
      <c r="AB17" s="78">
        <f t="shared" si="37"/>
        <v>0</v>
      </c>
      <c r="AC17" s="80">
        <f t="shared" si="38"/>
        <v>0</v>
      </c>
      <c r="AD17" s="80">
        <f t="shared" si="39"/>
        <v>0</v>
      </c>
      <c r="AE17" s="81" t="str">
        <f t="shared" si="5"/>
        <v/>
      </c>
      <c r="AF17" s="81" t="str">
        <f t="shared" si="6"/>
        <v/>
      </c>
      <c r="AG17" s="81" t="str">
        <f t="shared" si="7"/>
        <v/>
      </c>
      <c r="AH17" s="81" t="str">
        <f t="shared" si="8"/>
        <v/>
      </c>
      <c r="AI17" s="82" t="str">
        <f t="shared" si="9"/>
        <v/>
      </c>
      <c r="AJ17" s="86" t="str">
        <f t="shared" si="10"/>
        <v/>
      </c>
      <c r="AK17" s="91" t="str">
        <f t="shared" si="40"/>
        <v>0</v>
      </c>
      <c r="AL17" s="85">
        <f t="shared" si="11"/>
        <v>0</v>
      </c>
      <c r="AM17" s="86">
        <f t="shared" si="12"/>
        <v>0</v>
      </c>
      <c r="AN17" s="83">
        <f t="shared" si="13"/>
        <v>0</v>
      </c>
      <c r="AO17" s="86">
        <f t="shared" si="14"/>
        <v>0</v>
      </c>
      <c r="AP17" s="86">
        <f t="shared" si="15"/>
        <v>0</v>
      </c>
      <c r="AQ17" s="83">
        <f t="shared" si="16"/>
        <v>0</v>
      </c>
      <c r="AR17" s="86">
        <f t="shared" si="17"/>
        <v>0</v>
      </c>
      <c r="AS17" s="86">
        <f t="shared" si="18"/>
        <v>0</v>
      </c>
      <c r="AT17" s="83">
        <f t="shared" si="19"/>
        <v>0</v>
      </c>
      <c r="AU17" s="86">
        <f t="shared" si="20"/>
        <v>0</v>
      </c>
      <c r="AV17" s="87">
        <f t="shared" si="21"/>
        <v>0</v>
      </c>
      <c r="AW17" s="83">
        <f t="shared" si="22"/>
        <v>0</v>
      </c>
      <c r="AX17" s="87">
        <f t="shared" si="23"/>
        <v>0</v>
      </c>
      <c r="AY17" s="83">
        <f t="shared" si="24"/>
        <v>0</v>
      </c>
      <c r="AZ17" s="88" t="str">
        <f t="shared" si="41"/>
        <v/>
      </c>
      <c r="BA17" s="89">
        <f t="shared" si="42"/>
        <v>0</v>
      </c>
      <c r="BB17" s="89">
        <f t="shared" si="43"/>
        <v>0</v>
      </c>
      <c r="BC17" s="85">
        <f t="shared" si="25"/>
        <v>0</v>
      </c>
      <c r="BD17" s="86">
        <f t="shared" si="26"/>
        <v>0</v>
      </c>
      <c r="BE17" s="83">
        <f t="shared" si="44"/>
        <v>0</v>
      </c>
      <c r="BF17" s="86">
        <f t="shared" si="27"/>
        <v>0</v>
      </c>
      <c r="BG17" s="86">
        <f t="shared" si="28"/>
        <v>0</v>
      </c>
      <c r="BH17" s="83">
        <f t="shared" si="45"/>
        <v>0</v>
      </c>
      <c r="BI17" s="86">
        <f t="shared" si="29"/>
        <v>0</v>
      </c>
      <c r="BJ17" s="86">
        <f t="shared" si="30"/>
        <v>0</v>
      </c>
      <c r="BK17" s="83">
        <f t="shared" si="46"/>
        <v>0</v>
      </c>
      <c r="BL17" s="86">
        <f t="shared" si="31"/>
        <v>0</v>
      </c>
      <c r="BM17" s="87">
        <f t="shared" si="32"/>
        <v>0</v>
      </c>
      <c r="BN17" s="83">
        <f t="shared" si="47"/>
        <v>0</v>
      </c>
      <c r="BO17" s="87">
        <f t="shared" si="33"/>
        <v>0</v>
      </c>
      <c r="BP17" s="83">
        <f t="shared" si="48"/>
        <v>0</v>
      </c>
      <c r="BQ17" s="88" t="str">
        <f t="shared" si="49"/>
        <v/>
      </c>
      <c r="BR17" s="92">
        <f t="shared" si="50"/>
        <v>0</v>
      </c>
      <c r="BS17" s="89">
        <f t="shared" si="51"/>
        <v>0</v>
      </c>
    </row>
    <row r="18" spans="1:76" x14ac:dyDescent="0.2">
      <c r="A18" s="69">
        <f t="shared" si="52"/>
        <v>45178</v>
      </c>
      <c r="B18" s="90" t="str">
        <f>IF(ISERROR(VLOOKUP(A18,Feiertage!$A$3:$E$24,2,FALSE))=FALSE,"Feiertag","")</f>
        <v/>
      </c>
      <c r="C18" s="71"/>
      <c r="D18" s="71"/>
      <c r="E18" s="210"/>
      <c r="F18" s="71"/>
      <c r="G18" s="71"/>
      <c r="H18" s="210"/>
      <c r="I18" s="71"/>
      <c r="J18" s="71"/>
      <c r="K18" s="212"/>
      <c r="L18" s="71"/>
      <c r="M18" s="71"/>
      <c r="N18" s="210"/>
      <c r="O18" s="71"/>
      <c r="P18" s="71"/>
      <c r="Q18" s="72">
        <f t="shared" si="0"/>
        <v>0</v>
      </c>
      <c r="R18" s="73">
        <f t="shared" si="1"/>
        <v>0</v>
      </c>
      <c r="S18" s="74">
        <f t="shared" si="34"/>
        <v>-413.25</v>
      </c>
      <c r="T18" s="74">
        <f t="shared" si="35"/>
        <v>0</v>
      </c>
      <c r="U18" s="75"/>
      <c r="V18" s="76" t="str">
        <f t="shared" si="2"/>
        <v/>
      </c>
      <c r="W18" s="76" t="s">
        <v>196</v>
      </c>
      <c r="X18" s="76" t="str">
        <f t="shared" si="36"/>
        <v/>
      </c>
      <c r="Y18" s="77">
        <f t="shared" si="3"/>
        <v>0</v>
      </c>
      <c r="Z18" s="78">
        <f t="shared" si="4"/>
        <v>0</v>
      </c>
      <c r="AA18" s="79" t="str">
        <f>IF(WEEKDAY($A18)=1,"So",IF(WEEKDAY($A18)=7,"Sa",IF(B18="freier Tag",B18,IF(ISERROR(VLOOKUP(A18,Feiertage!$A$3:$E$14,2,FALSE))=FALSE,"Feiertag",IF(B18="","",B18)))))</f>
        <v>Sa</v>
      </c>
      <c r="AB18" s="78">
        <f t="shared" si="37"/>
        <v>0</v>
      </c>
      <c r="AC18" s="80">
        <f t="shared" si="38"/>
        <v>0</v>
      </c>
      <c r="AD18" s="80">
        <f t="shared" si="39"/>
        <v>0</v>
      </c>
      <c r="AE18" s="81" t="str">
        <f t="shared" si="5"/>
        <v/>
      </c>
      <c r="AF18" s="81" t="str">
        <f t="shared" si="6"/>
        <v/>
      </c>
      <c r="AG18" s="81" t="str">
        <f t="shared" si="7"/>
        <v/>
      </c>
      <c r="AH18" s="81" t="str">
        <f t="shared" si="8"/>
        <v/>
      </c>
      <c r="AI18" s="82" t="str">
        <f t="shared" si="9"/>
        <v/>
      </c>
      <c r="AJ18" s="86" t="str">
        <f t="shared" si="10"/>
        <v/>
      </c>
      <c r="AK18" s="91" t="str">
        <f t="shared" si="40"/>
        <v>0</v>
      </c>
      <c r="AL18" s="85">
        <f t="shared" si="11"/>
        <v>0</v>
      </c>
      <c r="AM18" s="86">
        <f t="shared" si="12"/>
        <v>0</v>
      </c>
      <c r="AN18" s="83">
        <f t="shared" si="13"/>
        <v>0</v>
      </c>
      <c r="AO18" s="86">
        <f t="shared" si="14"/>
        <v>0</v>
      </c>
      <c r="AP18" s="86">
        <f t="shared" si="15"/>
        <v>0</v>
      </c>
      <c r="AQ18" s="83">
        <f t="shared" si="16"/>
        <v>0</v>
      </c>
      <c r="AR18" s="86">
        <f t="shared" si="17"/>
        <v>0</v>
      </c>
      <c r="AS18" s="86">
        <f t="shared" si="18"/>
        <v>0</v>
      </c>
      <c r="AT18" s="83">
        <f t="shared" si="19"/>
        <v>0</v>
      </c>
      <c r="AU18" s="86">
        <f t="shared" si="20"/>
        <v>0</v>
      </c>
      <c r="AV18" s="87">
        <f t="shared" si="21"/>
        <v>0</v>
      </c>
      <c r="AW18" s="83">
        <f t="shared" si="22"/>
        <v>0</v>
      </c>
      <c r="AX18" s="87">
        <f t="shared" si="23"/>
        <v>0</v>
      </c>
      <c r="AY18" s="83">
        <f t="shared" si="24"/>
        <v>0</v>
      </c>
      <c r="AZ18" s="88" t="str">
        <f t="shared" si="41"/>
        <v/>
      </c>
      <c r="BA18" s="89">
        <f t="shared" si="42"/>
        <v>0</v>
      </c>
      <c r="BB18" s="89">
        <f t="shared" si="43"/>
        <v>0</v>
      </c>
      <c r="BC18" s="85">
        <f t="shared" si="25"/>
        <v>0</v>
      </c>
      <c r="BD18" s="86">
        <f t="shared" si="26"/>
        <v>0</v>
      </c>
      <c r="BE18" s="83">
        <f t="shared" si="44"/>
        <v>0</v>
      </c>
      <c r="BF18" s="86">
        <f t="shared" si="27"/>
        <v>0</v>
      </c>
      <c r="BG18" s="86">
        <f t="shared" si="28"/>
        <v>0</v>
      </c>
      <c r="BH18" s="83">
        <f t="shared" si="45"/>
        <v>0</v>
      </c>
      <c r="BI18" s="86">
        <f t="shared" si="29"/>
        <v>0</v>
      </c>
      <c r="BJ18" s="86">
        <f t="shared" si="30"/>
        <v>0</v>
      </c>
      <c r="BK18" s="83">
        <f t="shared" si="46"/>
        <v>0</v>
      </c>
      <c r="BL18" s="86">
        <f t="shared" si="31"/>
        <v>0</v>
      </c>
      <c r="BM18" s="87">
        <f t="shared" si="32"/>
        <v>0</v>
      </c>
      <c r="BN18" s="83">
        <f t="shared" si="47"/>
        <v>0</v>
      </c>
      <c r="BO18" s="87">
        <f t="shared" si="33"/>
        <v>0</v>
      </c>
      <c r="BP18" s="83">
        <f t="shared" si="48"/>
        <v>0</v>
      </c>
      <c r="BQ18" s="88" t="str">
        <f t="shared" si="49"/>
        <v/>
      </c>
      <c r="BR18" s="92">
        <f t="shared" si="50"/>
        <v>0</v>
      </c>
      <c r="BS18" s="89">
        <f t="shared" si="51"/>
        <v>0</v>
      </c>
    </row>
    <row r="19" spans="1:76" x14ac:dyDescent="0.2">
      <c r="A19" s="69">
        <f t="shared" si="52"/>
        <v>45179</v>
      </c>
      <c r="B19" s="90" t="str">
        <f>IF(ISERROR(VLOOKUP(A19,Feiertage!$A$3:$E$24,2,FALSE))=FALSE,"Feiertag","")</f>
        <v/>
      </c>
      <c r="C19" s="71"/>
      <c r="D19" s="71"/>
      <c r="E19" s="210"/>
      <c r="F19" s="71"/>
      <c r="G19" s="71"/>
      <c r="H19" s="210"/>
      <c r="I19" s="71"/>
      <c r="J19" s="71"/>
      <c r="K19" s="212"/>
      <c r="L19" s="71"/>
      <c r="M19" s="71"/>
      <c r="N19" s="210"/>
      <c r="O19" s="71"/>
      <c r="P19" s="71"/>
      <c r="Q19" s="72">
        <f t="shared" si="0"/>
        <v>0</v>
      </c>
      <c r="R19" s="73">
        <f t="shared" si="1"/>
        <v>0</v>
      </c>
      <c r="S19" s="74">
        <f t="shared" si="34"/>
        <v>-413.25</v>
      </c>
      <c r="T19" s="74">
        <f t="shared" si="35"/>
        <v>0</v>
      </c>
      <c r="U19" s="75"/>
      <c r="V19" s="76" t="str">
        <f t="shared" si="2"/>
        <v/>
      </c>
      <c r="W19" s="76" t="s">
        <v>196</v>
      </c>
      <c r="X19" s="76" t="str">
        <f t="shared" si="36"/>
        <v/>
      </c>
      <c r="Y19" s="77">
        <f t="shared" si="3"/>
        <v>0</v>
      </c>
      <c r="Z19" s="78">
        <f t="shared" si="4"/>
        <v>0</v>
      </c>
      <c r="AA19" s="79" t="str">
        <f>IF(WEEKDAY($A19)=1,"So",IF(WEEKDAY($A19)=7,"Sa",IF(B19="freier Tag",B19,IF(ISERROR(VLOOKUP(A19,Feiertage!$A$3:$E$14,2,FALSE))=FALSE,"Feiertag",IF(B19="","",B19)))))</f>
        <v>So</v>
      </c>
      <c r="AB19" s="78">
        <f t="shared" si="37"/>
        <v>0</v>
      </c>
      <c r="AC19" s="80">
        <f t="shared" si="38"/>
        <v>0</v>
      </c>
      <c r="AD19" s="80">
        <f t="shared" si="39"/>
        <v>0</v>
      </c>
      <c r="AE19" s="81" t="str">
        <f t="shared" si="5"/>
        <v/>
      </c>
      <c r="AF19" s="81" t="str">
        <f t="shared" si="6"/>
        <v/>
      </c>
      <c r="AG19" s="81" t="str">
        <f t="shared" si="7"/>
        <v/>
      </c>
      <c r="AH19" s="81" t="str">
        <f t="shared" si="8"/>
        <v/>
      </c>
      <c r="AI19" s="82" t="str">
        <f t="shared" si="9"/>
        <v/>
      </c>
      <c r="AJ19" s="86" t="str">
        <f t="shared" si="10"/>
        <v/>
      </c>
      <c r="AK19" s="91" t="str">
        <f t="shared" si="40"/>
        <v>0</v>
      </c>
      <c r="AL19" s="85">
        <f t="shared" si="11"/>
        <v>0</v>
      </c>
      <c r="AM19" s="86">
        <f t="shared" si="12"/>
        <v>0</v>
      </c>
      <c r="AN19" s="83">
        <f t="shared" si="13"/>
        <v>0</v>
      </c>
      <c r="AO19" s="86">
        <f t="shared" si="14"/>
        <v>0</v>
      </c>
      <c r="AP19" s="86">
        <f t="shared" si="15"/>
        <v>0</v>
      </c>
      <c r="AQ19" s="83">
        <f t="shared" si="16"/>
        <v>0</v>
      </c>
      <c r="AR19" s="86">
        <f t="shared" si="17"/>
        <v>0</v>
      </c>
      <c r="AS19" s="86">
        <f t="shared" si="18"/>
        <v>0</v>
      </c>
      <c r="AT19" s="83">
        <f t="shared" si="19"/>
        <v>0</v>
      </c>
      <c r="AU19" s="86">
        <f t="shared" si="20"/>
        <v>0</v>
      </c>
      <c r="AV19" s="87">
        <f t="shared" si="21"/>
        <v>0</v>
      </c>
      <c r="AW19" s="83">
        <f t="shared" si="22"/>
        <v>0</v>
      </c>
      <c r="AX19" s="87">
        <f t="shared" si="23"/>
        <v>0</v>
      </c>
      <c r="AY19" s="83">
        <f t="shared" si="24"/>
        <v>0</v>
      </c>
      <c r="AZ19" s="88" t="str">
        <f t="shared" si="41"/>
        <v/>
      </c>
      <c r="BA19" s="89">
        <f t="shared" si="42"/>
        <v>0</v>
      </c>
      <c r="BB19" s="89">
        <f t="shared" si="43"/>
        <v>0</v>
      </c>
      <c r="BC19" s="85">
        <f t="shared" si="25"/>
        <v>0</v>
      </c>
      <c r="BD19" s="86">
        <f t="shared" si="26"/>
        <v>0</v>
      </c>
      <c r="BE19" s="83">
        <f t="shared" si="44"/>
        <v>0</v>
      </c>
      <c r="BF19" s="86">
        <f t="shared" si="27"/>
        <v>0</v>
      </c>
      <c r="BG19" s="86">
        <f t="shared" si="28"/>
        <v>0</v>
      </c>
      <c r="BH19" s="83">
        <f t="shared" si="45"/>
        <v>0</v>
      </c>
      <c r="BI19" s="86">
        <f t="shared" si="29"/>
        <v>0</v>
      </c>
      <c r="BJ19" s="86">
        <f t="shared" si="30"/>
        <v>0</v>
      </c>
      <c r="BK19" s="83">
        <f t="shared" si="46"/>
        <v>0</v>
      </c>
      <c r="BL19" s="86">
        <f t="shared" si="31"/>
        <v>0</v>
      </c>
      <c r="BM19" s="87">
        <f t="shared" si="32"/>
        <v>0</v>
      </c>
      <c r="BN19" s="83">
        <f t="shared" si="47"/>
        <v>0</v>
      </c>
      <c r="BO19" s="87">
        <f t="shared" si="33"/>
        <v>0</v>
      </c>
      <c r="BP19" s="83">
        <f t="shared" si="48"/>
        <v>0</v>
      </c>
      <c r="BQ19" s="88" t="str">
        <f t="shared" si="49"/>
        <v/>
      </c>
      <c r="BR19" s="92">
        <f t="shared" si="50"/>
        <v>0</v>
      </c>
      <c r="BS19" s="89">
        <f t="shared" si="51"/>
        <v>0</v>
      </c>
    </row>
    <row r="20" spans="1:76" x14ac:dyDescent="0.2">
      <c r="A20" s="69">
        <f t="shared" si="52"/>
        <v>45180</v>
      </c>
      <c r="B20" s="70" t="str">
        <f>IF(ISERROR(VLOOKUP(A20,Feiertage!$A$3:$E$24,2,FALSE))=FALSE,"Feiertag","")</f>
        <v/>
      </c>
      <c r="C20" s="71"/>
      <c r="D20" s="71"/>
      <c r="E20" s="210"/>
      <c r="F20" s="71"/>
      <c r="G20" s="71"/>
      <c r="H20" s="210"/>
      <c r="I20" s="71"/>
      <c r="J20" s="71"/>
      <c r="K20" s="212"/>
      <c r="L20" s="71"/>
      <c r="M20" s="71"/>
      <c r="N20" s="210"/>
      <c r="O20" s="71"/>
      <c r="P20" s="71"/>
      <c r="Q20" s="72">
        <f t="shared" si="0"/>
        <v>0</v>
      </c>
      <c r="R20" s="73">
        <f t="shared" si="1"/>
        <v>-4</v>
      </c>
      <c r="S20" s="74">
        <f t="shared" si="34"/>
        <v>-417.25</v>
      </c>
      <c r="T20" s="74">
        <f t="shared" si="35"/>
        <v>0</v>
      </c>
      <c r="U20" s="75"/>
      <c r="V20" s="76" t="str">
        <f t="shared" si="2"/>
        <v/>
      </c>
      <c r="W20" s="76" t="s">
        <v>196</v>
      </c>
      <c r="X20" s="76" t="str">
        <f t="shared" si="36"/>
        <v/>
      </c>
      <c r="Y20" s="77">
        <f t="shared" si="3"/>
        <v>0</v>
      </c>
      <c r="Z20" s="78">
        <f t="shared" si="4"/>
        <v>4</v>
      </c>
      <c r="AA20" s="79" t="str">
        <f>IF(WEEKDAY($A20)=1,"So",IF(WEEKDAY($A20)=7,"Sa",IF(B20="freier Tag",B20,IF(ISERROR(VLOOKUP(A20,Feiertage!$A$3:$E$14,2,FALSE))=FALSE,"Feiertag",IF(B20="","",B20)))))</f>
        <v/>
      </c>
      <c r="AB20" s="78">
        <f t="shared" si="37"/>
        <v>0</v>
      </c>
      <c r="AC20" s="80">
        <f t="shared" si="38"/>
        <v>0</v>
      </c>
      <c r="AD20" s="80">
        <f t="shared" si="39"/>
        <v>0</v>
      </c>
      <c r="AE20" s="81" t="str">
        <f t="shared" si="5"/>
        <v/>
      </c>
      <c r="AF20" s="81" t="str">
        <f t="shared" si="6"/>
        <v/>
      </c>
      <c r="AG20" s="81" t="str">
        <f t="shared" si="7"/>
        <v/>
      </c>
      <c r="AH20" s="81" t="str">
        <f t="shared" si="8"/>
        <v/>
      </c>
      <c r="AI20" s="82" t="str">
        <f t="shared" si="9"/>
        <v/>
      </c>
      <c r="AJ20" s="86" t="str">
        <f t="shared" si="10"/>
        <v/>
      </c>
      <c r="AK20" s="91" t="str">
        <f t="shared" si="40"/>
        <v>0</v>
      </c>
      <c r="AL20" s="85">
        <f t="shared" si="11"/>
        <v>0</v>
      </c>
      <c r="AM20" s="86">
        <f t="shared" si="12"/>
        <v>0</v>
      </c>
      <c r="AN20" s="83">
        <f t="shared" si="13"/>
        <v>0</v>
      </c>
      <c r="AO20" s="86">
        <f t="shared" si="14"/>
        <v>0</v>
      </c>
      <c r="AP20" s="86">
        <f t="shared" si="15"/>
        <v>0</v>
      </c>
      <c r="AQ20" s="83">
        <f t="shared" si="16"/>
        <v>0</v>
      </c>
      <c r="AR20" s="86">
        <f t="shared" si="17"/>
        <v>0</v>
      </c>
      <c r="AS20" s="86">
        <f t="shared" si="18"/>
        <v>0</v>
      </c>
      <c r="AT20" s="83">
        <f t="shared" si="19"/>
        <v>0</v>
      </c>
      <c r="AU20" s="86">
        <f t="shared" si="20"/>
        <v>0</v>
      </c>
      <c r="AV20" s="87">
        <f t="shared" si="21"/>
        <v>0</v>
      </c>
      <c r="AW20" s="83">
        <f t="shared" si="22"/>
        <v>0</v>
      </c>
      <c r="AX20" s="87">
        <f t="shared" si="23"/>
        <v>0</v>
      </c>
      <c r="AY20" s="83">
        <f t="shared" si="24"/>
        <v>0</v>
      </c>
      <c r="AZ20" s="88" t="str">
        <f t="shared" si="41"/>
        <v/>
      </c>
      <c r="BA20" s="89">
        <f t="shared" si="42"/>
        <v>0</v>
      </c>
      <c r="BB20" s="89">
        <f t="shared" si="43"/>
        <v>0</v>
      </c>
      <c r="BC20" s="85">
        <f t="shared" si="25"/>
        <v>0</v>
      </c>
      <c r="BD20" s="86">
        <f t="shared" si="26"/>
        <v>0</v>
      </c>
      <c r="BE20" s="83">
        <f t="shared" si="44"/>
        <v>0</v>
      </c>
      <c r="BF20" s="86">
        <f t="shared" si="27"/>
        <v>0</v>
      </c>
      <c r="BG20" s="86">
        <f t="shared" si="28"/>
        <v>0</v>
      </c>
      <c r="BH20" s="83">
        <f t="shared" si="45"/>
        <v>0</v>
      </c>
      <c r="BI20" s="86">
        <f t="shared" si="29"/>
        <v>0</v>
      </c>
      <c r="BJ20" s="86">
        <f t="shared" si="30"/>
        <v>0</v>
      </c>
      <c r="BK20" s="83">
        <f t="shared" si="46"/>
        <v>0</v>
      </c>
      <c r="BL20" s="86">
        <f t="shared" si="31"/>
        <v>0</v>
      </c>
      <c r="BM20" s="87">
        <f t="shared" si="32"/>
        <v>0</v>
      </c>
      <c r="BN20" s="83">
        <f t="shared" si="47"/>
        <v>0</v>
      </c>
      <c r="BO20" s="87">
        <f t="shared" si="33"/>
        <v>0</v>
      </c>
      <c r="BP20" s="83">
        <f t="shared" si="48"/>
        <v>0</v>
      </c>
      <c r="BQ20" s="88" t="str">
        <f t="shared" si="49"/>
        <v/>
      </c>
      <c r="BR20" s="92">
        <f t="shared" si="50"/>
        <v>0</v>
      </c>
      <c r="BS20" s="89">
        <f t="shared" si="51"/>
        <v>0</v>
      </c>
    </row>
    <row r="21" spans="1:76" x14ac:dyDescent="0.2">
      <c r="A21" s="69">
        <f t="shared" si="52"/>
        <v>45181</v>
      </c>
      <c r="B21" s="70" t="str">
        <f>IF(ISERROR(VLOOKUP(A21,Feiertage!$A$3:$E$24,2,FALSE))=FALSE,"Feiertag","")</f>
        <v/>
      </c>
      <c r="C21" s="71"/>
      <c r="D21" s="71"/>
      <c r="E21" s="210"/>
      <c r="F21" s="71"/>
      <c r="G21" s="71"/>
      <c r="H21" s="210"/>
      <c r="I21" s="71"/>
      <c r="J21" s="71"/>
      <c r="K21" s="212"/>
      <c r="L21" s="71"/>
      <c r="M21" s="71"/>
      <c r="N21" s="210"/>
      <c r="O21" s="71"/>
      <c r="P21" s="71"/>
      <c r="Q21" s="72">
        <f t="shared" si="0"/>
        <v>0</v>
      </c>
      <c r="R21" s="73">
        <f t="shared" si="1"/>
        <v>-4</v>
      </c>
      <c r="S21" s="74">
        <f t="shared" si="34"/>
        <v>-421.25</v>
      </c>
      <c r="T21" s="74">
        <f t="shared" si="35"/>
        <v>0</v>
      </c>
      <c r="U21" s="75"/>
      <c r="V21" s="76" t="str">
        <f t="shared" si="2"/>
        <v/>
      </c>
      <c r="W21" s="76" t="s">
        <v>196</v>
      </c>
      <c r="X21" s="76" t="str">
        <f t="shared" si="36"/>
        <v/>
      </c>
      <c r="Y21" s="77">
        <f t="shared" si="3"/>
        <v>0</v>
      </c>
      <c r="Z21" s="78">
        <f t="shared" si="4"/>
        <v>4</v>
      </c>
      <c r="AA21" s="79" t="str">
        <f>IF(WEEKDAY($A21)=1,"So",IF(WEEKDAY($A21)=7,"Sa",IF(B21="freier Tag",B21,IF(ISERROR(VLOOKUP(A21,Feiertage!$A$3:$E$14,2,FALSE))=FALSE,"Feiertag",IF(B21="","",B21)))))</f>
        <v/>
      </c>
      <c r="AB21" s="78">
        <f t="shared" si="37"/>
        <v>0</v>
      </c>
      <c r="AC21" s="80">
        <f t="shared" si="38"/>
        <v>0</v>
      </c>
      <c r="AD21" s="80">
        <f t="shared" si="39"/>
        <v>0</v>
      </c>
      <c r="AE21" s="81" t="str">
        <f t="shared" si="5"/>
        <v/>
      </c>
      <c r="AF21" s="81" t="str">
        <f t="shared" si="6"/>
        <v/>
      </c>
      <c r="AG21" s="81" t="str">
        <f t="shared" si="7"/>
        <v/>
      </c>
      <c r="AH21" s="81" t="str">
        <f t="shared" si="8"/>
        <v/>
      </c>
      <c r="AI21" s="82" t="str">
        <f t="shared" si="9"/>
        <v/>
      </c>
      <c r="AJ21" s="86" t="str">
        <f t="shared" si="10"/>
        <v/>
      </c>
      <c r="AK21" s="91" t="str">
        <f t="shared" si="40"/>
        <v>0</v>
      </c>
      <c r="AL21" s="85">
        <f t="shared" si="11"/>
        <v>0</v>
      </c>
      <c r="AM21" s="86">
        <f t="shared" si="12"/>
        <v>0</v>
      </c>
      <c r="AN21" s="83">
        <f t="shared" si="13"/>
        <v>0</v>
      </c>
      <c r="AO21" s="86">
        <f t="shared" si="14"/>
        <v>0</v>
      </c>
      <c r="AP21" s="86">
        <f t="shared" si="15"/>
        <v>0</v>
      </c>
      <c r="AQ21" s="83">
        <f t="shared" si="16"/>
        <v>0</v>
      </c>
      <c r="AR21" s="86">
        <f t="shared" si="17"/>
        <v>0</v>
      </c>
      <c r="AS21" s="86">
        <f t="shared" si="18"/>
        <v>0</v>
      </c>
      <c r="AT21" s="83">
        <f t="shared" si="19"/>
        <v>0</v>
      </c>
      <c r="AU21" s="86">
        <f t="shared" si="20"/>
        <v>0</v>
      </c>
      <c r="AV21" s="87">
        <f t="shared" si="21"/>
        <v>0</v>
      </c>
      <c r="AW21" s="83">
        <f t="shared" si="22"/>
        <v>0</v>
      </c>
      <c r="AX21" s="87">
        <f t="shared" si="23"/>
        <v>0</v>
      </c>
      <c r="AY21" s="83">
        <f t="shared" si="24"/>
        <v>0</v>
      </c>
      <c r="AZ21" s="88" t="str">
        <f t="shared" si="41"/>
        <v/>
      </c>
      <c r="BA21" s="89">
        <f t="shared" si="42"/>
        <v>0</v>
      </c>
      <c r="BB21" s="89">
        <f t="shared" si="43"/>
        <v>0</v>
      </c>
      <c r="BC21" s="85">
        <f t="shared" si="25"/>
        <v>0</v>
      </c>
      <c r="BD21" s="86">
        <f t="shared" si="26"/>
        <v>0</v>
      </c>
      <c r="BE21" s="83">
        <f t="shared" si="44"/>
        <v>0</v>
      </c>
      <c r="BF21" s="86">
        <f t="shared" si="27"/>
        <v>0</v>
      </c>
      <c r="BG21" s="86">
        <f t="shared" si="28"/>
        <v>0</v>
      </c>
      <c r="BH21" s="83">
        <f t="shared" si="45"/>
        <v>0</v>
      </c>
      <c r="BI21" s="86">
        <f t="shared" si="29"/>
        <v>0</v>
      </c>
      <c r="BJ21" s="86">
        <f t="shared" si="30"/>
        <v>0</v>
      </c>
      <c r="BK21" s="83">
        <f t="shared" si="46"/>
        <v>0</v>
      </c>
      <c r="BL21" s="86">
        <f t="shared" si="31"/>
        <v>0</v>
      </c>
      <c r="BM21" s="87">
        <f t="shared" si="32"/>
        <v>0</v>
      </c>
      <c r="BN21" s="83">
        <f t="shared" si="47"/>
        <v>0</v>
      </c>
      <c r="BO21" s="87">
        <f t="shared" si="33"/>
        <v>0</v>
      </c>
      <c r="BP21" s="83">
        <f t="shared" si="48"/>
        <v>0</v>
      </c>
      <c r="BQ21" s="88" t="str">
        <f t="shared" si="49"/>
        <v/>
      </c>
      <c r="BR21" s="92">
        <f t="shared" si="50"/>
        <v>0</v>
      </c>
      <c r="BS21" s="89">
        <f t="shared" si="51"/>
        <v>0</v>
      </c>
    </row>
    <row r="22" spans="1:76" x14ac:dyDescent="0.2">
      <c r="A22" s="69">
        <f t="shared" si="52"/>
        <v>45182</v>
      </c>
      <c r="B22" s="70" t="str">
        <f>IF(ISERROR(VLOOKUP(A22,Feiertage!$A$3:$E$24,2,FALSE))=FALSE,"Feiertag","")</f>
        <v/>
      </c>
      <c r="C22" s="71"/>
      <c r="D22" s="71"/>
      <c r="E22" s="210"/>
      <c r="F22" s="71"/>
      <c r="G22" s="71"/>
      <c r="H22" s="210"/>
      <c r="I22" s="71"/>
      <c r="J22" s="71"/>
      <c r="K22" s="212"/>
      <c r="L22" s="71"/>
      <c r="M22" s="71"/>
      <c r="N22" s="210"/>
      <c r="O22" s="71"/>
      <c r="P22" s="71"/>
      <c r="Q22" s="72">
        <f t="shared" si="0"/>
        <v>0</v>
      </c>
      <c r="R22" s="73">
        <f t="shared" si="1"/>
        <v>-4</v>
      </c>
      <c r="S22" s="74">
        <f t="shared" si="34"/>
        <v>-425.25</v>
      </c>
      <c r="T22" s="74">
        <f t="shared" si="35"/>
        <v>0</v>
      </c>
      <c r="U22" s="75"/>
      <c r="V22" s="76" t="str">
        <f t="shared" si="2"/>
        <v/>
      </c>
      <c r="W22" s="76" t="s">
        <v>196</v>
      </c>
      <c r="X22" s="76" t="str">
        <f t="shared" si="36"/>
        <v/>
      </c>
      <c r="Y22" s="77">
        <f t="shared" si="3"/>
        <v>0</v>
      </c>
      <c r="Z22" s="78">
        <f t="shared" si="4"/>
        <v>4</v>
      </c>
      <c r="AA22" s="79" t="str">
        <f>IF(WEEKDAY($A22)=1,"So",IF(WEEKDAY($A22)=7,"Sa",IF(B22="freier Tag",B22,IF(ISERROR(VLOOKUP(A22,Feiertage!$A$3:$E$14,2,FALSE))=FALSE,"Feiertag",IF(B22="","",B22)))))</f>
        <v/>
      </c>
      <c r="AB22" s="78">
        <f t="shared" si="37"/>
        <v>0</v>
      </c>
      <c r="AC22" s="80">
        <f t="shared" si="38"/>
        <v>0</v>
      </c>
      <c r="AD22" s="80">
        <f t="shared" si="39"/>
        <v>0</v>
      </c>
      <c r="AE22" s="81" t="str">
        <f t="shared" si="5"/>
        <v/>
      </c>
      <c r="AF22" s="81" t="str">
        <f t="shared" si="6"/>
        <v/>
      </c>
      <c r="AG22" s="81" t="str">
        <f t="shared" si="7"/>
        <v/>
      </c>
      <c r="AH22" s="81" t="str">
        <f t="shared" si="8"/>
        <v/>
      </c>
      <c r="AI22" s="82" t="str">
        <f t="shared" si="9"/>
        <v/>
      </c>
      <c r="AJ22" s="86" t="str">
        <f t="shared" si="10"/>
        <v/>
      </c>
      <c r="AK22" s="91" t="str">
        <f t="shared" si="40"/>
        <v>0</v>
      </c>
      <c r="AL22" s="85">
        <f t="shared" si="11"/>
        <v>0</v>
      </c>
      <c r="AM22" s="86">
        <f t="shared" si="12"/>
        <v>0</v>
      </c>
      <c r="AN22" s="83">
        <f t="shared" si="13"/>
        <v>0</v>
      </c>
      <c r="AO22" s="86">
        <f t="shared" si="14"/>
        <v>0</v>
      </c>
      <c r="AP22" s="86">
        <f t="shared" si="15"/>
        <v>0</v>
      </c>
      <c r="AQ22" s="83">
        <f t="shared" si="16"/>
        <v>0</v>
      </c>
      <c r="AR22" s="86">
        <f t="shared" si="17"/>
        <v>0</v>
      </c>
      <c r="AS22" s="86">
        <f t="shared" si="18"/>
        <v>0</v>
      </c>
      <c r="AT22" s="83">
        <f t="shared" si="19"/>
        <v>0</v>
      </c>
      <c r="AU22" s="86">
        <f t="shared" si="20"/>
        <v>0</v>
      </c>
      <c r="AV22" s="87">
        <f t="shared" si="21"/>
        <v>0</v>
      </c>
      <c r="AW22" s="83">
        <f t="shared" si="22"/>
        <v>0</v>
      </c>
      <c r="AX22" s="87">
        <f t="shared" si="23"/>
        <v>0</v>
      </c>
      <c r="AY22" s="83">
        <f t="shared" si="24"/>
        <v>0</v>
      </c>
      <c r="AZ22" s="88" t="str">
        <f t="shared" si="41"/>
        <v/>
      </c>
      <c r="BA22" s="89">
        <f t="shared" si="42"/>
        <v>0</v>
      </c>
      <c r="BB22" s="89">
        <f t="shared" si="43"/>
        <v>0</v>
      </c>
      <c r="BC22" s="85">
        <f t="shared" si="25"/>
        <v>0</v>
      </c>
      <c r="BD22" s="86">
        <f t="shared" si="26"/>
        <v>0</v>
      </c>
      <c r="BE22" s="83">
        <f t="shared" si="44"/>
        <v>0</v>
      </c>
      <c r="BF22" s="86">
        <f t="shared" si="27"/>
        <v>0</v>
      </c>
      <c r="BG22" s="86">
        <f t="shared" si="28"/>
        <v>0</v>
      </c>
      <c r="BH22" s="83">
        <f t="shared" si="45"/>
        <v>0</v>
      </c>
      <c r="BI22" s="86">
        <f t="shared" si="29"/>
        <v>0</v>
      </c>
      <c r="BJ22" s="86">
        <f t="shared" si="30"/>
        <v>0</v>
      </c>
      <c r="BK22" s="83">
        <f t="shared" si="46"/>
        <v>0</v>
      </c>
      <c r="BL22" s="86">
        <f t="shared" si="31"/>
        <v>0</v>
      </c>
      <c r="BM22" s="87">
        <f t="shared" si="32"/>
        <v>0</v>
      </c>
      <c r="BN22" s="83">
        <f t="shared" si="47"/>
        <v>0</v>
      </c>
      <c r="BO22" s="87">
        <f t="shared" si="33"/>
        <v>0</v>
      </c>
      <c r="BP22" s="83">
        <f t="shared" si="48"/>
        <v>0</v>
      </c>
      <c r="BQ22" s="88" t="str">
        <f t="shared" si="49"/>
        <v/>
      </c>
      <c r="BR22" s="92">
        <f t="shared" si="50"/>
        <v>0</v>
      </c>
      <c r="BS22" s="89">
        <f t="shared" si="51"/>
        <v>0</v>
      </c>
    </row>
    <row r="23" spans="1:76" x14ac:dyDescent="0.2">
      <c r="A23" s="69">
        <f t="shared" si="52"/>
        <v>45183</v>
      </c>
      <c r="B23" s="90" t="str">
        <f>IF(ISERROR(VLOOKUP(A23,Feiertage!$A$3:$E$24,2,FALSE))=FALSE,"Feiertag","")</f>
        <v/>
      </c>
      <c r="C23" s="71"/>
      <c r="D23" s="71"/>
      <c r="E23" s="210"/>
      <c r="F23" s="71"/>
      <c r="G23" s="71"/>
      <c r="H23" s="210"/>
      <c r="I23" s="71"/>
      <c r="J23" s="71"/>
      <c r="K23" s="212"/>
      <c r="L23" s="71"/>
      <c r="M23" s="71"/>
      <c r="N23" s="210"/>
      <c r="O23" s="71"/>
      <c r="P23" s="71"/>
      <c r="Q23" s="72">
        <f t="shared" si="0"/>
        <v>0</v>
      </c>
      <c r="R23" s="73">
        <f t="shared" si="1"/>
        <v>-4</v>
      </c>
      <c r="S23" s="74">
        <f t="shared" si="34"/>
        <v>-429.25</v>
      </c>
      <c r="T23" s="74">
        <f t="shared" si="35"/>
        <v>0</v>
      </c>
      <c r="U23" s="75"/>
      <c r="V23" s="76" t="str">
        <f t="shared" si="2"/>
        <v/>
      </c>
      <c r="W23" s="76" t="s">
        <v>196</v>
      </c>
      <c r="X23" s="76" t="str">
        <f t="shared" si="36"/>
        <v/>
      </c>
      <c r="Y23" s="77">
        <f t="shared" si="3"/>
        <v>0</v>
      </c>
      <c r="Z23" s="78">
        <f t="shared" si="4"/>
        <v>4</v>
      </c>
      <c r="AA23" s="79" t="str">
        <f>IF(WEEKDAY($A23)=1,"So",IF(WEEKDAY($A23)=7,"Sa",IF(B23="freier Tag",B23,IF(ISERROR(VLOOKUP(A23,Feiertage!$A$3:$E$14,2,FALSE))=FALSE,"Feiertag",IF(B23="","",B23)))))</f>
        <v/>
      </c>
      <c r="AB23" s="78">
        <f t="shared" si="37"/>
        <v>0</v>
      </c>
      <c r="AC23" s="80">
        <f t="shared" si="38"/>
        <v>0</v>
      </c>
      <c r="AD23" s="80">
        <f t="shared" si="39"/>
        <v>0</v>
      </c>
      <c r="AE23" s="81" t="str">
        <f t="shared" si="5"/>
        <v/>
      </c>
      <c r="AF23" s="81" t="str">
        <f t="shared" si="6"/>
        <v/>
      </c>
      <c r="AG23" s="81" t="str">
        <f t="shared" si="7"/>
        <v/>
      </c>
      <c r="AH23" s="81" t="str">
        <f t="shared" si="8"/>
        <v/>
      </c>
      <c r="AI23" s="82" t="str">
        <f t="shared" si="9"/>
        <v/>
      </c>
      <c r="AJ23" s="86" t="str">
        <f t="shared" si="10"/>
        <v/>
      </c>
      <c r="AK23" s="91" t="str">
        <f t="shared" si="40"/>
        <v>0</v>
      </c>
      <c r="AL23" s="85">
        <f t="shared" si="11"/>
        <v>0</v>
      </c>
      <c r="AM23" s="86">
        <f t="shared" si="12"/>
        <v>0</v>
      </c>
      <c r="AN23" s="83">
        <f>IF(AL23&lt;=9,,IF(AL23&lt;=9.75,AL23-9,IF(AL23&gt;9.75,0.75)))</f>
        <v>0</v>
      </c>
      <c r="AO23" s="86">
        <f t="shared" si="14"/>
        <v>0</v>
      </c>
      <c r="AP23" s="86">
        <f t="shared" si="15"/>
        <v>0</v>
      </c>
      <c r="AQ23" s="83">
        <f>IF(AO23=AL23,0,IF(AN23&gt;0,0,IF(AO23&lt;=9,0,IF(AO23&gt;9,0.75-AM23))))</f>
        <v>0</v>
      </c>
      <c r="AR23" s="86">
        <f t="shared" si="17"/>
        <v>0</v>
      </c>
      <c r="AS23" s="86">
        <f t="shared" si="18"/>
        <v>0</v>
      </c>
      <c r="AT23" s="83">
        <f>IF(AR23=AO23,0,IF(AQ23&gt;0,0,IF(AR23&lt;=9,0,IF(AR23&gt;9,0.75-AP23))))</f>
        <v>0</v>
      </c>
      <c r="AU23" s="86">
        <f t="shared" si="20"/>
        <v>0</v>
      </c>
      <c r="AV23" s="87">
        <f t="shared" si="21"/>
        <v>0</v>
      </c>
      <c r="AW23" s="83">
        <f>IF(AU23=AR23,0,IF(AT23&gt;0,0,IF(AU23&lt;=9,0,IF(AU23&gt;9,0.75-AS23))))</f>
        <v>0</v>
      </c>
      <c r="AX23" s="87">
        <f t="shared" si="23"/>
        <v>0</v>
      </c>
      <c r="AY23" s="83">
        <f>IF(AX23=AU23,0,IF(AW23&gt;0,0,IF(AX23&lt;=9,0,IF(AX23&gt;9,0.75-AV23))))</f>
        <v>0</v>
      </c>
      <c r="AZ23" s="88" t="str">
        <f t="shared" si="41"/>
        <v/>
      </c>
      <c r="BA23" s="89">
        <f t="shared" si="42"/>
        <v>0</v>
      </c>
      <c r="BB23" s="89">
        <f t="shared" si="43"/>
        <v>0</v>
      </c>
      <c r="BC23" s="85">
        <f t="shared" si="25"/>
        <v>0</v>
      </c>
      <c r="BD23" s="86">
        <f t="shared" si="26"/>
        <v>0</v>
      </c>
      <c r="BE23" s="83">
        <f t="shared" si="44"/>
        <v>0</v>
      </c>
      <c r="BF23" s="86">
        <f t="shared" si="27"/>
        <v>0</v>
      </c>
      <c r="BG23" s="86">
        <f t="shared" si="28"/>
        <v>0</v>
      </c>
      <c r="BH23" s="83">
        <f t="shared" si="45"/>
        <v>0</v>
      </c>
      <c r="BI23" s="86">
        <f t="shared" si="29"/>
        <v>0</v>
      </c>
      <c r="BJ23" s="86">
        <f t="shared" si="30"/>
        <v>0</v>
      </c>
      <c r="BK23" s="83">
        <f t="shared" si="46"/>
        <v>0</v>
      </c>
      <c r="BL23" s="86">
        <f t="shared" si="31"/>
        <v>0</v>
      </c>
      <c r="BM23" s="87">
        <f t="shared" si="32"/>
        <v>0</v>
      </c>
      <c r="BN23" s="83">
        <f t="shared" si="47"/>
        <v>0</v>
      </c>
      <c r="BO23" s="87">
        <f t="shared" si="33"/>
        <v>0</v>
      </c>
      <c r="BP23" s="83">
        <f t="shared" si="48"/>
        <v>0</v>
      </c>
      <c r="BQ23" s="88" t="str">
        <f t="shared" si="49"/>
        <v/>
      </c>
      <c r="BR23" s="92">
        <f t="shared" si="50"/>
        <v>0</v>
      </c>
      <c r="BS23" s="89">
        <f t="shared" si="51"/>
        <v>0</v>
      </c>
    </row>
    <row r="24" spans="1:76" x14ac:dyDescent="0.2">
      <c r="A24" s="69">
        <f t="shared" si="52"/>
        <v>45184</v>
      </c>
      <c r="B24" s="70" t="str">
        <f>IF(ISERROR(VLOOKUP(A24,Feiertage!$A$3:$E$24,2,FALSE))=FALSE,"Feiertag","")</f>
        <v/>
      </c>
      <c r="C24" s="71"/>
      <c r="D24" s="71"/>
      <c r="E24" s="210"/>
      <c r="F24" s="71"/>
      <c r="G24" s="71"/>
      <c r="H24" s="210"/>
      <c r="I24" s="71"/>
      <c r="J24" s="71"/>
      <c r="K24" s="212"/>
      <c r="L24" s="71"/>
      <c r="M24" s="71"/>
      <c r="N24" s="210"/>
      <c r="O24" s="71"/>
      <c r="P24" s="71"/>
      <c r="Q24" s="72">
        <f t="shared" si="0"/>
        <v>0</v>
      </c>
      <c r="R24" s="73">
        <f t="shared" si="1"/>
        <v>-4</v>
      </c>
      <c r="S24" s="74">
        <f t="shared" si="34"/>
        <v>-433.25</v>
      </c>
      <c r="T24" s="74">
        <f t="shared" si="35"/>
        <v>0</v>
      </c>
      <c r="U24" s="75"/>
      <c r="V24" s="76" t="str">
        <f t="shared" si="2"/>
        <v/>
      </c>
      <c r="W24" s="76" t="s">
        <v>196</v>
      </c>
      <c r="X24" s="76" t="str">
        <f t="shared" si="36"/>
        <v/>
      </c>
      <c r="Y24" s="77">
        <f t="shared" si="3"/>
        <v>0</v>
      </c>
      <c r="Z24" s="78">
        <f t="shared" si="4"/>
        <v>4</v>
      </c>
      <c r="AA24" s="79" t="str">
        <f>IF(WEEKDAY($A24)=1,"So",IF(WEEKDAY($A24)=7,"Sa",IF(B24="freier Tag",B24,IF(ISERROR(VLOOKUP(A24,Feiertage!$A$3:$E$14,2,FALSE))=FALSE,"Feiertag",IF(B24="","",B24)))))</f>
        <v/>
      </c>
      <c r="AB24" s="78">
        <f t="shared" si="37"/>
        <v>0</v>
      </c>
      <c r="AC24" s="80">
        <f t="shared" si="38"/>
        <v>0</v>
      </c>
      <c r="AD24" s="80">
        <f t="shared" si="39"/>
        <v>0</v>
      </c>
      <c r="AE24" s="81" t="str">
        <f t="shared" si="5"/>
        <v/>
      </c>
      <c r="AF24" s="81" t="str">
        <f t="shared" si="6"/>
        <v/>
      </c>
      <c r="AG24" s="81" t="str">
        <f t="shared" si="7"/>
        <v/>
      </c>
      <c r="AH24" s="81" t="str">
        <f t="shared" si="8"/>
        <v/>
      </c>
      <c r="AI24" s="82" t="str">
        <f t="shared" si="9"/>
        <v/>
      </c>
      <c r="AJ24" s="86" t="str">
        <f t="shared" si="10"/>
        <v/>
      </c>
      <c r="AK24" s="91" t="str">
        <f t="shared" si="40"/>
        <v>0</v>
      </c>
      <c r="AL24" s="85">
        <f t="shared" si="11"/>
        <v>0</v>
      </c>
      <c r="AM24" s="86">
        <f t="shared" si="12"/>
        <v>0</v>
      </c>
      <c r="AN24" s="83">
        <f t="shared" ref="AN24:AN40" si="53">IF(AL24&lt;=9,,IF(AL24&lt;=9.75,AL24-9,IF(AL24&gt;9.75,0.75)))</f>
        <v>0</v>
      </c>
      <c r="AO24" s="86">
        <f t="shared" si="14"/>
        <v>0</v>
      </c>
      <c r="AP24" s="86">
        <f t="shared" si="15"/>
        <v>0</v>
      </c>
      <c r="AQ24" s="83">
        <f t="shared" ref="AQ24:AQ40" si="54">IF(AO24=AL24,0,IF(AN24&gt;0,0,IF(AO24&lt;=9,0,IF(AO24&gt;9,0.75-AM24))))</f>
        <v>0</v>
      </c>
      <c r="AR24" s="86">
        <f t="shared" si="17"/>
        <v>0</v>
      </c>
      <c r="AS24" s="86">
        <f t="shared" si="18"/>
        <v>0</v>
      </c>
      <c r="AT24" s="83">
        <f t="shared" ref="AT24:AT40" si="55">IF(AR24=AO24,0,IF(AQ24&gt;0,0,IF(AR24&lt;=9,0,IF(AR24&gt;9,0.75-AP24))))</f>
        <v>0</v>
      </c>
      <c r="AU24" s="86">
        <f t="shared" si="20"/>
        <v>0</v>
      </c>
      <c r="AV24" s="87">
        <f t="shared" si="21"/>
        <v>0</v>
      </c>
      <c r="AW24" s="83">
        <f t="shared" ref="AW24:AW40" si="56">IF(AU24=AR24,0,IF(AT24&gt;0,0,IF(AU24&lt;=9,0,IF(AU24&gt;9,0.75-AS24))))</f>
        <v>0</v>
      </c>
      <c r="AX24" s="87">
        <f t="shared" si="23"/>
        <v>0</v>
      </c>
      <c r="AY24" s="83">
        <f t="shared" ref="AY24:AY40" si="57">IF(AX24=AU24,0,IF(AW24&gt;0,0,IF(AX24&lt;=9,0,IF(AX24&gt;9,0.75-AV24))))</f>
        <v>0</v>
      </c>
      <c r="AZ24" s="88" t="str">
        <f t="shared" si="41"/>
        <v/>
      </c>
      <c r="BA24" s="89">
        <f t="shared" si="42"/>
        <v>0</v>
      </c>
      <c r="BB24" s="89">
        <f t="shared" si="43"/>
        <v>0</v>
      </c>
      <c r="BC24" s="85">
        <f t="shared" si="25"/>
        <v>0</v>
      </c>
      <c r="BD24" s="86">
        <f t="shared" si="26"/>
        <v>0</v>
      </c>
      <c r="BE24" s="83">
        <f t="shared" si="44"/>
        <v>0</v>
      </c>
      <c r="BF24" s="86">
        <f t="shared" si="27"/>
        <v>0</v>
      </c>
      <c r="BG24" s="86">
        <f t="shared" si="28"/>
        <v>0</v>
      </c>
      <c r="BH24" s="83">
        <f t="shared" si="45"/>
        <v>0</v>
      </c>
      <c r="BI24" s="86">
        <f t="shared" si="29"/>
        <v>0</v>
      </c>
      <c r="BJ24" s="86">
        <f t="shared" si="30"/>
        <v>0</v>
      </c>
      <c r="BK24" s="83">
        <f t="shared" si="46"/>
        <v>0</v>
      </c>
      <c r="BL24" s="86">
        <f t="shared" si="31"/>
        <v>0</v>
      </c>
      <c r="BM24" s="87">
        <f t="shared" si="32"/>
        <v>0</v>
      </c>
      <c r="BN24" s="83">
        <f t="shared" si="47"/>
        <v>0</v>
      </c>
      <c r="BO24" s="87">
        <f t="shared" si="33"/>
        <v>0</v>
      </c>
      <c r="BP24" s="83">
        <f t="shared" si="48"/>
        <v>0</v>
      </c>
      <c r="BQ24" s="88" t="str">
        <f t="shared" si="49"/>
        <v/>
      </c>
      <c r="BR24" s="92">
        <f t="shared" si="50"/>
        <v>0</v>
      </c>
      <c r="BS24" s="89">
        <f t="shared" si="51"/>
        <v>0</v>
      </c>
      <c r="BX24" s="93"/>
    </row>
    <row r="25" spans="1:76" x14ac:dyDescent="0.2">
      <c r="A25" s="69">
        <f t="shared" si="52"/>
        <v>45185</v>
      </c>
      <c r="B25" s="70" t="str">
        <f>IF(ISERROR(VLOOKUP(A25,Feiertage!$A$3:$E$24,2,FALSE))=FALSE,"Feiertag","")</f>
        <v/>
      </c>
      <c r="C25" s="71"/>
      <c r="D25" s="71"/>
      <c r="E25" s="210"/>
      <c r="F25" s="71"/>
      <c r="G25" s="71"/>
      <c r="H25" s="210"/>
      <c r="I25" s="71"/>
      <c r="J25" s="71"/>
      <c r="K25" s="212"/>
      <c r="L25" s="71"/>
      <c r="M25" s="71"/>
      <c r="N25" s="210"/>
      <c r="O25" s="71"/>
      <c r="P25" s="71"/>
      <c r="Q25" s="72">
        <f t="shared" si="0"/>
        <v>0</v>
      </c>
      <c r="R25" s="73">
        <f t="shared" si="1"/>
        <v>0</v>
      </c>
      <c r="S25" s="74">
        <f t="shared" si="34"/>
        <v>-433.25</v>
      </c>
      <c r="T25" s="74">
        <f t="shared" si="35"/>
        <v>0</v>
      </c>
      <c r="U25" s="75"/>
      <c r="V25" s="76" t="str">
        <f t="shared" si="2"/>
        <v/>
      </c>
      <c r="W25" s="76" t="s">
        <v>196</v>
      </c>
      <c r="X25" s="76" t="str">
        <f t="shared" si="36"/>
        <v/>
      </c>
      <c r="Y25" s="77">
        <f t="shared" si="3"/>
        <v>0</v>
      </c>
      <c r="Z25" s="78">
        <f t="shared" si="4"/>
        <v>0</v>
      </c>
      <c r="AA25" s="79" t="str">
        <f>IF(WEEKDAY($A25)=1,"So",IF(WEEKDAY($A25)=7,"Sa",IF(B25="freier Tag",B25,IF(ISERROR(VLOOKUP(A25,Feiertage!$A$3:$E$14,2,FALSE))=FALSE,"Feiertag",IF(B25="","",B25)))))</f>
        <v>Sa</v>
      </c>
      <c r="AB25" s="78">
        <f t="shared" si="37"/>
        <v>0</v>
      </c>
      <c r="AC25" s="80">
        <f t="shared" si="38"/>
        <v>0</v>
      </c>
      <c r="AD25" s="80">
        <f t="shared" si="39"/>
        <v>0</v>
      </c>
      <c r="AE25" s="81" t="str">
        <f t="shared" si="5"/>
        <v/>
      </c>
      <c r="AF25" s="81" t="str">
        <f t="shared" si="6"/>
        <v/>
      </c>
      <c r="AG25" s="81" t="str">
        <f t="shared" si="7"/>
        <v/>
      </c>
      <c r="AH25" s="81" t="str">
        <f t="shared" si="8"/>
        <v/>
      </c>
      <c r="AI25" s="82" t="str">
        <f t="shared" si="9"/>
        <v/>
      </c>
      <c r="AJ25" s="86" t="str">
        <f t="shared" si="10"/>
        <v/>
      </c>
      <c r="AK25" s="91" t="str">
        <f t="shared" si="40"/>
        <v>0</v>
      </c>
      <c r="AL25" s="85">
        <f t="shared" si="11"/>
        <v>0</v>
      </c>
      <c r="AM25" s="86">
        <f t="shared" si="12"/>
        <v>0</v>
      </c>
      <c r="AN25" s="83">
        <f t="shared" si="53"/>
        <v>0</v>
      </c>
      <c r="AO25" s="86">
        <f t="shared" si="14"/>
        <v>0</v>
      </c>
      <c r="AP25" s="86">
        <f t="shared" si="15"/>
        <v>0</v>
      </c>
      <c r="AQ25" s="83">
        <f t="shared" si="54"/>
        <v>0</v>
      </c>
      <c r="AR25" s="86">
        <f t="shared" si="17"/>
        <v>0</v>
      </c>
      <c r="AS25" s="86">
        <f t="shared" si="18"/>
        <v>0</v>
      </c>
      <c r="AT25" s="83">
        <f t="shared" si="55"/>
        <v>0</v>
      </c>
      <c r="AU25" s="86">
        <f t="shared" si="20"/>
        <v>0</v>
      </c>
      <c r="AV25" s="87">
        <f t="shared" si="21"/>
        <v>0</v>
      </c>
      <c r="AW25" s="83">
        <f t="shared" si="56"/>
        <v>0</v>
      </c>
      <c r="AX25" s="87">
        <f t="shared" si="23"/>
        <v>0</v>
      </c>
      <c r="AY25" s="83">
        <f t="shared" si="57"/>
        <v>0</v>
      </c>
      <c r="AZ25" s="88" t="str">
        <f t="shared" si="41"/>
        <v/>
      </c>
      <c r="BA25" s="89">
        <f t="shared" si="42"/>
        <v>0</v>
      </c>
      <c r="BB25" s="89">
        <f t="shared" si="43"/>
        <v>0</v>
      </c>
      <c r="BC25" s="85">
        <f t="shared" si="25"/>
        <v>0</v>
      </c>
      <c r="BD25" s="86">
        <f t="shared" si="26"/>
        <v>0</v>
      </c>
      <c r="BE25" s="83">
        <f t="shared" si="44"/>
        <v>0</v>
      </c>
      <c r="BF25" s="86">
        <f t="shared" si="27"/>
        <v>0</v>
      </c>
      <c r="BG25" s="86">
        <f t="shared" si="28"/>
        <v>0</v>
      </c>
      <c r="BH25" s="83">
        <f t="shared" si="45"/>
        <v>0</v>
      </c>
      <c r="BI25" s="86">
        <f t="shared" si="29"/>
        <v>0</v>
      </c>
      <c r="BJ25" s="86">
        <f t="shared" si="30"/>
        <v>0</v>
      </c>
      <c r="BK25" s="83">
        <f t="shared" si="46"/>
        <v>0</v>
      </c>
      <c r="BL25" s="86">
        <f t="shared" si="31"/>
        <v>0</v>
      </c>
      <c r="BM25" s="87">
        <f t="shared" si="32"/>
        <v>0</v>
      </c>
      <c r="BN25" s="83">
        <f t="shared" si="47"/>
        <v>0</v>
      </c>
      <c r="BO25" s="87">
        <f t="shared" si="33"/>
        <v>0</v>
      </c>
      <c r="BP25" s="83">
        <f t="shared" si="48"/>
        <v>0</v>
      </c>
      <c r="BQ25" s="88" t="str">
        <f t="shared" si="49"/>
        <v/>
      </c>
      <c r="BR25" s="92">
        <f t="shared" si="50"/>
        <v>0</v>
      </c>
      <c r="BS25" s="89">
        <f t="shared" si="51"/>
        <v>0</v>
      </c>
    </row>
    <row r="26" spans="1:76" x14ac:dyDescent="0.2">
      <c r="A26" s="69">
        <f t="shared" si="52"/>
        <v>45186</v>
      </c>
      <c r="B26" s="70" t="str">
        <f>IF(ISERROR(VLOOKUP(A26,Feiertage!$A$3:$E$24,2,FALSE))=FALSE,"Feiertag","")</f>
        <v/>
      </c>
      <c r="C26" s="71"/>
      <c r="D26" s="71"/>
      <c r="E26" s="210"/>
      <c r="F26" s="71"/>
      <c r="G26" s="71"/>
      <c r="H26" s="210"/>
      <c r="I26" s="71"/>
      <c r="J26" s="71"/>
      <c r="K26" s="212"/>
      <c r="L26" s="71"/>
      <c r="M26" s="71"/>
      <c r="N26" s="210"/>
      <c r="O26" s="71"/>
      <c r="P26" s="71"/>
      <c r="Q26" s="72">
        <f t="shared" si="0"/>
        <v>0</v>
      </c>
      <c r="R26" s="73">
        <f t="shared" si="1"/>
        <v>0</v>
      </c>
      <c r="S26" s="74">
        <f t="shared" si="34"/>
        <v>-433.25</v>
      </c>
      <c r="T26" s="74">
        <f t="shared" si="35"/>
        <v>0</v>
      </c>
      <c r="U26" s="75"/>
      <c r="V26" s="76" t="str">
        <f t="shared" si="2"/>
        <v/>
      </c>
      <c r="W26" s="76" t="s">
        <v>196</v>
      </c>
      <c r="X26" s="76" t="str">
        <f t="shared" si="36"/>
        <v/>
      </c>
      <c r="Y26" s="77">
        <f t="shared" si="3"/>
        <v>0</v>
      </c>
      <c r="Z26" s="78">
        <f t="shared" si="4"/>
        <v>0</v>
      </c>
      <c r="AA26" s="79" t="str">
        <f>IF(WEEKDAY($A26)=1,"So",IF(WEEKDAY($A26)=7,"Sa",IF(B26="freier Tag",B26,IF(ISERROR(VLOOKUP(A26,Feiertage!$A$3:$E$14,2,FALSE))=FALSE,"Feiertag",IF(B26="","",B26)))))</f>
        <v>So</v>
      </c>
      <c r="AB26" s="78">
        <f t="shared" si="37"/>
        <v>0</v>
      </c>
      <c r="AC26" s="80">
        <f t="shared" si="38"/>
        <v>0</v>
      </c>
      <c r="AD26" s="80">
        <f t="shared" si="39"/>
        <v>0</v>
      </c>
      <c r="AE26" s="81" t="str">
        <f t="shared" si="5"/>
        <v/>
      </c>
      <c r="AF26" s="81" t="str">
        <f t="shared" si="6"/>
        <v/>
      </c>
      <c r="AG26" s="81" t="str">
        <f t="shared" si="7"/>
        <v/>
      </c>
      <c r="AH26" s="81" t="str">
        <f t="shared" si="8"/>
        <v/>
      </c>
      <c r="AI26" s="82" t="str">
        <f t="shared" si="9"/>
        <v/>
      </c>
      <c r="AJ26" s="86" t="str">
        <f t="shared" si="10"/>
        <v/>
      </c>
      <c r="AK26" s="91" t="str">
        <f t="shared" si="40"/>
        <v>0</v>
      </c>
      <c r="AL26" s="85">
        <f t="shared" si="11"/>
        <v>0</v>
      </c>
      <c r="AM26" s="86">
        <f t="shared" si="12"/>
        <v>0</v>
      </c>
      <c r="AN26" s="83">
        <f t="shared" si="53"/>
        <v>0</v>
      </c>
      <c r="AO26" s="86">
        <f t="shared" si="14"/>
        <v>0</v>
      </c>
      <c r="AP26" s="86">
        <f t="shared" si="15"/>
        <v>0</v>
      </c>
      <c r="AQ26" s="83">
        <f t="shared" si="54"/>
        <v>0</v>
      </c>
      <c r="AR26" s="86">
        <f t="shared" si="17"/>
        <v>0</v>
      </c>
      <c r="AS26" s="86">
        <f t="shared" si="18"/>
        <v>0</v>
      </c>
      <c r="AT26" s="83">
        <f t="shared" si="55"/>
        <v>0</v>
      </c>
      <c r="AU26" s="86">
        <f t="shared" si="20"/>
        <v>0</v>
      </c>
      <c r="AV26" s="87">
        <f t="shared" si="21"/>
        <v>0</v>
      </c>
      <c r="AW26" s="83">
        <f t="shared" si="56"/>
        <v>0</v>
      </c>
      <c r="AX26" s="87">
        <f t="shared" si="23"/>
        <v>0</v>
      </c>
      <c r="AY26" s="83">
        <f t="shared" si="57"/>
        <v>0</v>
      </c>
      <c r="AZ26" s="88" t="str">
        <f t="shared" si="41"/>
        <v/>
      </c>
      <c r="BA26" s="89">
        <f t="shared" si="42"/>
        <v>0</v>
      </c>
      <c r="BB26" s="89">
        <f t="shared" si="43"/>
        <v>0</v>
      </c>
      <c r="BC26" s="85">
        <f t="shared" si="25"/>
        <v>0</v>
      </c>
      <c r="BD26" s="86">
        <f t="shared" si="26"/>
        <v>0</v>
      </c>
      <c r="BE26" s="83">
        <f t="shared" si="44"/>
        <v>0</v>
      </c>
      <c r="BF26" s="86">
        <f t="shared" si="27"/>
        <v>0</v>
      </c>
      <c r="BG26" s="86">
        <f t="shared" si="28"/>
        <v>0</v>
      </c>
      <c r="BH26" s="83">
        <f t="shared" si="45"/>
        <v>0</v>
      </c>
      <c r="BI26" s="86">
        <f t="shared" si="29"/>
        <v>0</v>
      </c>
      <c r="BJ26" s="86">
        <f t="shared" si="30"/>
        <v>0</v>
      </c>
      <c r="BK26" s="83">
        <f t="shared" si="46"/>
        <v>0</v>
      </c>
      <c r="BL26" s="86">
        <f t="shared" si="31"/>
        <v>0</v>
      </c>
      <c r="BM26" s="87">
        <f t="shared" si="32"/>
        <v>0</v>
      </c>
      <c r="BN26" s="83">
        <f t="shared" si="47"/>
        <v>0</v>
      </c>
      <c r="BO26" s="87">
        <f t="shared" si="33"/>
        <v>0</v>
      </c>
      <c r="BP26" s="83">
        <f t="shared" si="48"/>
        <v>0</v>
      </c>
      <c r="BQ26" s="88" t="str">
        <f t="shared" si="49"/>
        <v/>
      </c>
      <c r="BR26" s="92">
        <f t="shared" si="50"/>
        <v>0</v>
      </c>
      <c r="BS26" s="89">
        <f t="shared" si="51"/>
        <v>0</v>
      </c>
    </row>
    <row r="27" spans="1:76" x14ac:dyDescent="0.2">
      <c r="A27" s="69">
        <f t="shared" si="52"/>
        <v>45187</v>
      </c>
      <c r="B27" s="70" t="str">
        <f>IF(ISERROR(VLOOKUP(A27,Feiertage!$A$3:$E$24,2,FALSE))=FALSE,"Feiertag","")</f>
        <v/>
      </c>
      <c r="C27" s="71"/>
      <c r="D27" s="71"/>
      <c r="E27" s="210"/>
      <c r="F27" s="71"/>
      <c r="G27" s="71"/>
      <c r="H27" s="210"/>
      <c r="I27" s="71"/>
      <c r="J27" s="71"/>
      <c r="K27" s="212"/>
      <c r="L27" s="71"/>
      <c r="M27" s="71"/>
      <c r="N27" s="210"/>
      <c r="O27" s="71"/>
      <c r="P27" s="71"/>
      <c r="Q27" s="72">
        <f t="shared" si="0"/>
        <v>0</v>
      </c>
      <c r="R27" s="73">
        <f t="shared" si="1"/>
        <v>-4</v>
      </c>
      <c r="S27" s="74">
        <f t="shared" si="34"/>
        <v>-437.25</v>
      </c>
      <c r="T27" s="74">
        <f t="shared" si="35"/>
        <v>0</v>
      </c>
      <c r="U27" s="75"/>
      <c r="V27" s="76" t="str">
        <f t="shared" si="2"/>
        <v/>
      </c>
      <c r="W27" s="76" t="s">
        <v>196</v>
      </c>
      <c r="X27" s="76" t="str">
        <f t="shared" si="36"/>
        <v/>
      </c>
      <c r="Y27" s="77">
        <f t="shared" si="3"/>
        <v>0</v>
      </c>
      <c r="Z27" s="78">
        <f t="shared" si="4"/>
        <v>4</v>
      </c>
      <c r="AA27" s="79" t="str">
        <f>IF(WEEKDAY($A27)=1,"So",IF(WEEKDAY($A27)=7,"Sa",IF(B27="freier Tag",B27,IF(ISERROR(VLOOKUP(A27,Feiertage!$A$3:$E$14,2,FALSE))=FALSE,"Feiertag",IF(B27="","",B27)))))</f>
        <v/>
      </c>
      <c r="AB27" s="78">
        <f t="shared" si="37"/>
        <v>0</v>
      </c>
      <c r="AC27" s="80">
        <f t="shared" si="38"/>
        <v>0</v>
      </c>
      <c r="AD27" s="80">
        <f t="shared" si="39"/>
        <v>0</v>
      </c>
      <c r="AE27" s="81" t="str">
        <f t="shared" si="5"/>
        <v/>
      </c>
      <c r="AF27" s="81" t="str">
        <f t="shared" si="6"/>
        <v/>
      </c>
      <c r="AG27" s="81" t="str">
        <f t="shared" si="7"/>
        <v/>
      </c>
      <c r="AH27" s="81" t="str">
        <f t="shared" si="8"/>
        <v/>
      </c>
      <c r="AI27" s="82" t="str">
        <f t="shared" si="9"/>
        <v/>
      </c>
      <c r="AJ27" s="86" t="str">
        <f t="shared" si="10"/>
        <v/>
      </c>
      <c r="AK27" s="91" t="str">
        <f t="shared" si="40"/>
        <v>0</v>
      </c>
      <c r="AL27" s="85">
        <f t="shared" si="11"/>
        <v>0</v>
      </c>
      <c r="AM27" s="86">
        <f t="shared" si="12"/>
        <v>0</v>
      </c>
      <c r="AN27" s="83">
        <f t="shared" si="53"/>
        <v>0</v>
      </c>
      <c r="AO27" s="86">
        <f t="shared" si="14"/>
        <v>0</v>
      </c>
      <c r="AP27" s="86">
        <f t="shared" si="15"/>
        <v>0</v>
      </c>
      <c r="AQ27" s="83">
        <f t="shared" si="54"/>
        <v>0</v>
      </c>
      <c r="AR27" s="86">
        <f t="shared" si="17"/>
        <v>0</v>
      </c>
      <c r="AS27" s="86">
        <f t="shared" si="18"/>
        <v>0</v>
      </c>
      <c r="AT27" s="83">
        <f t="shared" si="55"/>
        <v>0</v>
      </c>
      <c r="AU27" s="86">
        <f t="shared" si="20"/>
        <v>0</v>
      </c>
      <c r="AV27" s="87">
        <f t="shared" si="21"/>
        <v>0</v>
      </c>
      <c r="AW27" s="83">
        <f t="shared" si="56"/>
        <v>0</v>
      </c>
      <c r="AX27" s="87">
        <f t="shared" si="23"/>
        <v>0</v>
      </c>
      <c r="AY27" s="83">
        <f t="shared" si="57"/>
        <v>0</v>
      </c>
      <c r="AZ27" s="88" t="str">
        <f t="shared" si="41"/>
        <v/>
      </c>
      <c r="BA27" s="89">
        <f t="shared" si="42"/>
        <v>0</v>
      </c>
      <c r="BB27" s="89">
        <f t="shared" si="43"/>
        <v>0</v>
      </c>
      <c r="BC27" s="85">
        <f t="shared" si="25"/>
        <v>0</v>
      </c>
      <c r="BD27" s="86">
        <f t="shared" si="26"/>
        <v>0</v>
      </c>
      <c r="BE27" s="83">
        <f t="shared" si="44"/>
        <v>0</v>
      </c>
      <c r="BF27" s="86">
        <f t="shared" si="27"/>
        <v>0</v>
      </c>
      <c r="BG27" s="86">
        <f t="shared" si="28"/>
        <v>0</v>
      </c>
      <c r="BH27" s="83">
        <f t="shared" si="45"/>
        <v>0</v>
      </c>
      <c r="BI27" s="86">
        <f t="shared" si="29"/>
        <v>0</v>
      </c>
      <c r="BJ27" s="86">
        <f t="shared" si="30"/>
        <v>0</v>
      </c>
      <c r="BK27" s="83">
        <f t="shared" si="46"/>
        <v>0</v>
      </c>
      <c r="BL27" s="86">
        <f t="shared" si="31"/>
        <v>0</v>
      </c>
      <c r="BM27" s="87">
        <f t="shared" si="32"/>
        <v>0</v>
      </c>
      <c r="BN27" s="83">
        <f t="shared" si="47"/>
        <v>0</v>
      </c>
      <c r="BO27" s="87">
        <f t="shared" si="33"/>
        <v>0</v>
      </c>
      <c r="BP27" s="83">
        <f t="shared" si="48"/>
        <v>0</v>
      </c>
      <c r="BQ27" s="88" t="str">
        <f t="shared" si="49"/>
        <v/>
      </c>
      <c r="BR27" s="92">
        <f t="shared" si="50"/>
        <v>0</v>
      </c>
      <c r="BS27" s="89">
        <f t="shared" si="51"/>
        <v>0</v>
      </c>
    </row>
    <row r="28" spans="1:76" x14ac:dyDescent="0.2">
      <c r="A28" s="69">
        <f t="shared" si="52"/>
        <v>45188</v>
      </c>
      <c r="B28" s="70" t="str">
        <f>IF(ISERROR(VLOOKUP(A28,Feiertage!$A$3:$E$24,2,FALSE))=FALSE,"Feiertag","")</f>
        <v/>
      </c>
      <c r="C28" s="71"/>
      <c r="D28" s="71"/>
      <c r="E28" s="210"/>
      <c r="F28" s="71"/>
      <c r="G28" s="71"/>
      <c r="H28" s="210"/>
      <c r="I28" s="71"/>
      <c r="J28" s="71"/>
      <c r="K28" s="212"/>
      <c r="L28" s="71"/>
      <c r="M28" s="71"/>
      <c r="N28" s="210"/>
      <c r="O28" s="71"/>
      <c r="P28" s="71"/>
      <c r="Q28" s="72">
        <f t="shared" si="0"/>
        <v>0</v>
      </c>
      <c r="R28" s="73">
        <f t="shared" si="1"/>
        <v>-4</v>
      </c>
      <c r="S28" s="74">
        <f t="shared" si="34"/>
        <v>-441.25</v>
      </c>
      <c r="T28" s="74">
        <f t="shared" si="35"/>
        <v>0</v>
      </c>
      <c r="U28" s="75"/>
      <c r="V28" s="76" t="str">
        <f t="shared" si="2"/>
        <v/>
      </c>
      <c r="W28" s="76" t="s">
        <v>196</v>
      </c>
      <c r="X28" s="76" t="str">
        <f t="shared" si="36"/>
        <v/>
      </c>
      <c r="Y28" s="77">
        <f t="shared" si="3"/>
        <v>0</v>
      </c>
      <c r="Z28" s="78">
        <f t="shared" si="4"/>
        <v>4</v>
      </c>
      <c r="AA28" s="79" t="str">
        <f>IF(WEEKDAY($A28)=1,"So",IF(WEEKDAY($A28)=7,"Sa",IF(B28="freier Tag",B28,IF(ISERROR(VLOOKUP(A28,Feiertage!$A$3:$E$14,2,FALSE))=FALSE,"Feiertag",IF(B28="","",B28)))))</f>
        <v/>
      </c>
      <c r="AB28" s="78">
        <f t="shared" si="37"/>
        <v>0</v>
      </c>
      <c r="AC28" s="80">
        <f t="shared" si="38"/>
        <v>0</v>
      </c>
      <c r="AD28" s="80">
        <f t="shared" si="39"/>
        <v>0</v>
      </c>
      <c r="AE28" s="81" t="str">
        <f t="shared" si="5"/>
        <v/>
      </c>
      <c r="AF28" s="81" t="str">
        <f t="shared" si="6"/>
        <v/>
      </c>
      <c r="AG28" s="81" t="str">
        <f t="shared" si="7"/>
        <v/>
      </c>
      <c r="AH28" s="81" t="str">
        <f t="shared" si="8"/>
        <v/>
      </c>
      <c r="AI28" s="82" t="str">
        <f t="shared" si="9"/>
        <v/>
      </c>
      <c r="AJ28" s="86" t="str">
        <f t="shared" si="10"/>
        <v/>
      </c>
      <c r="AK28" s="91" t="str">
        <f t="shared" si="40"/>
        <v>0</v>
      </c>
      <c r="AL28" s="85">
        <f t="shared" si="11"/>
        <v>0</v>
      </c>
      <c r="AM28" s="86">
        <f t="shared" si="12"/>
        <v>0</v>
      </c>
      <c r="AN28" s="83">
        <f t="shared" si="53"/>
        <v>0</v>
      </c>
      <c r="AO28" s="86">
        <f t="shared" si="14"/>
        <v>0</v>
      </c>
      <c r="AP28" s="86">
        <f t="shared" si="15"/>
        <v>0</v>
      </c>
      <c r="AQ28" s="83">
        <f t="shared" si="54"/>
        <v>0</v>
      </c>
      <c r="AR28" s="86">
        <f t="shared" si="17"/>
        <v>0</v>
      </c>
      <c r="AS28" s="86">
        <f t="shared" si="18"/>
        <v>0</v>
      </c>
      <c r="AT28" s="83">
        <f t="shared" si="55"/>
        <v>0</v>
      </c>
      <c r="AU28" s="86">
        <f t="shared" si="20"/>
        <v>0</v>
      </c>
      <c r="AV28" s="87">
        <f t="shared" si="21"/>
        <v>0</v>
      </c>
      <c r="AW28" s="83">
        <f t="shared" si="56"/>
        <v>0</v>
      </c>
      <c r="AX28" s="87">
        <f t="shared" si="23"/>
        <v>0</v>
      </c>
      <c r="AY28" s="83">
        <f t="shared" si="57"/>
        <v>0</v>
      </c>
      <c r="AZ28" s="88" t="str">
        <f t="shared" si="41"/>
        <v/>
      </c>
      <c r="BA28" s="89">
        <f t="shared" si="42"/>
        <v>0</v>
      </c>
      <c r="BB28" s="89">
        <f t="shared" si="43"/>
        <v>0</v>
      </c>
      <c r="BC28" s="85">
        <f t="shared" si="25"/>
        <v>0</v>
      </c>
      <c r="BD28" s="86">
        <f t="shared" si="26"/>
        <v>0</v>
      </c>
      <c r="BE28" s="83">
        <f>IF(BC28&lt;=6,0,IF(BC28&lt;=6.5,BC28-6,IF(BC28&gt;6.5,0.5)))</f>
        <v>0</v>
      </c>
      <c r="BF28" s="86">
        <f t="shared" si="27"/>
        <v>0</v>
      </c>
      <c r="BG28" s="86">
        <f t="shared" si="28"/>
        <v>0</v>
      </c>
      <c r="BH28" s="83">
        <f t="shared" si="45"/>
        <v>0</v>
      </c>
      <c r="BI28" s="86">
        <f t="shared" si="29"/>
        <v>0</v>
      </c>
      <c r="BJ28" s="86">
        <f t="shared" si="30"/>
        <v>0</v>
      </c>
      <c r="BK28" s="83">
        <f t="shared" si="46"/>
        <v>0</v>
      </c>
      <c r="BL28" s="86">
        <f t="shared" si="31"/>
        <v>0</v>
      </c>
      <c r="BM28" s="87">
        <f t="shared" si="32"/>
        <v>0</v>
      </c>
      <c r="BN28" s="83">
        <f t="shared" si="47"/>
        <v>0</v>
      </c>
      <c r="BO28" s="87">
        <f t="shared" si="33"/>
        <v>0</v>
      </c>
      <c r="BP28" s="83">
        <f t="shared" si="48"/>
        <v>0</v>
      </c>
      <c r="BQ28" s="88" t="str">
        <f t="shared" si="49"/>
        <v/>
      </c>
      <c r="BR28" s="92">
        <f t="shared" si="50"/>
        <v>0</v>
      </c>
      <c r="BS28" s="89">
        <f t="shared" si="51"/>
        <v>0</v>
      </c>
    </row>
    <row r="29" spans="1:76" x14ac:dyDescent="0.2">
      <c r="A29" s="69">
        <f t="shared" si="52"/>
        <v>45189</v>
      </c>
      <c r="B29" s="70" t="str">
        <f>IF(ISERROR(VLOOKUP(A29,Feiertage!$A$3:$E$24,2,FALSE))=FALSE,"Feiertag","")</f>
        <v/>
      </c>
      <c r="C29" s="71"/>
      <c r="D29" s="71"/>
      <c r="E29" s="210"/>
      <c r="F29" s="71"/>
      <c r="G29" s="71"/>
      <c r="H29" s="210"/>
      <c r="I29" s="71"/>
      <c r="J29" s="71"/>
      <c r="K29" s="212"/>
      <c r="L29" s="71"/>
      <c r="M29" s="71"/>
      <c r="N29" s="210"/>
      <c r="O29" s="71"/>
      <c r="P29" s="71"/>
      <c r="Q29" s="72">
        <f t="shared" si="0"/>
        <v>0</v>
      </c>
      <c r="R29" s="73">
        <f t="shared" si="1"/>
        <v>-4</v>
      </c>
      <c r="S29" s="74">
        <f t="shared" si="34"/>
        <v>-445.25</v>
      </c>
      <c r="T29" s="74">
        <f t="shared" si="35"/>
        <v>0</v>
      </c>
      <c r="U29" s="75"/>
      <c r="V29" s="76" t="str">
        <f t="shared" si="2"/>
        <v/>
      </c>
      <c r="W29" s="76" t="s">
        <v>196</v>
      </c>
      <c r="X29" s="76" t="str">
        <f t="shared" si="36"/>
        <v/>
      </c>
      <c r="Y29" s="77">
        <f t="shared" si="3"/>
        <v>0</v>
      </c>
      <c r="Z29" s="78">
        <f t="shared" si="4"/>
        <v>4</v>
      </c>
      <c r="AA29" s="79" t="str">
        <f>IF(WEEKDAY($A29)=1,"So",IF(WEEKDAY($A29)=7,"Sa",IF(B29="freier Tag",B29,IF(ISERROR(VLOOKUP(A29,Feiertage!$A$3:$E$14,2,FALSE))=FALSE,"Feiertag",IF(B29="","",B29)))))</f>
        <v/>
      </c>
      <c r="AB29" s="78">
        <f t="shared" si="37"/>
        <v>0</v>
      </c>
      <c r="AC29" s="80">
        <f t="shared" si="38"/>
        <v>0</v>
      </c>
      <c r="AD29" s="80">
        <f t="shared" si="39"/>
        <v>0</v>
      </c>
      <c r="AE29" s="81" t="str">
        <f t="shared" si="5"/>
        <v/>
      </c>
      <c r="AF29" s="81" t="str">
        <f t="shared" si="6"/>
        <v/>
      </c>
      <c r="AG29" s="81" t="str">
        <f t="shared" si="7"/>
        <v/>
      </c>
      <c r="AH29" s="81" t="str">
        <f t="shared" si="8"/>
        <v/>
      </c>
      <c r="AI29" s="82" t="str">
        <f t="shared" si="9"/>
        <v/>
      </c>
      <c r="AJ29" s="86" t="str">
        <f t="shared" si="10"/>
        <v/>
      </c>
      <c r="AK29" s="91" t="str">
        <f t="shared" si="40"/>
        <v>0</v>
      </c>
      <c r="AL29" s="85">
        <f t="shared" si="11"/>
        <v>0</v>
      </c>
      <c r="AM29" s="86">
        <f t="shared" si="12"/>
        <v>0</v>
      </c>
      <c r="AN29" s="83">
        <f t="shared" si="53"/>
        <v>0</v>
      </c>
      <c r="AO29" s="86">
        <f t="shared" si="14"/>
        <v>0</v>
      </c>
      <c r="AP29" s="86">
        <f t="shared" si="15"/>
        <v>0</v>
      </c>
      <c r="AQ29" s="83">
        <f t="shared" si="54"/>
        <v>0</v>
      </c>
      <c r="AR29" s="86">
        <f t="shared" si="17"/>
        <v>0</v>
      </c>
      <c r="AS29" s="86">
        <f t="shared" si="18"/>
        <v>0</v>
      </c>
      <c r="AT29" s="83">
        <f t="shared" si="55"/>
        <v>0</v>
      </c>
      <c r="AU29" s="86">
        <f t="shared" si="20"/>
        <v>0</v>
      </c>
      <c r="AV29" s="87">
        <f t="shared" si="21"/>
        <v>0</v>
      </c>
      <c r="AW29" s="83">
        <f t="shared" si="56"/>
        <v>0</v>
      </c>
      <c r="AX29" s="87">
        <f t="shared" si="23"/>
        <v>0</v>
      </c>
      <c r="AY29" s="83">
        <f t="shared" si="57"/>
        <v>0</v>
      </c>
      <c r="AZ29" s="88" t="str">
        <f t="shared" si="41"/>
        <v/>
      </c>
      <c r="BA29" s="89">
        <f t="shared" si="42"/>
        <v>0</v>
      </c>
      <c r="BB29" s="89">
        <f t="shared" si="43"/>
        <v>0</v>
      </c>
      <c r="BC29" s="85">
        <f t="shared" si="25"/>
        <v>0</v>
      </c>
      <c r="BD29" s="86">
        <f t="shared" si="26"/>
        <v>0</v>
      </c>
      <c r="BE29" s="83">
        <f t="shared" si="44"/>
        <v>0</v>
      </c>
      <c r="BF29" s="86">
        <f t="shared" si="27"/>
        <v>0</v>
      </c>
      <c r="BG29" s="86">
        <f t="shared" si="28"/>
        <v>0</v>
      </c>
      <c r="BH29" s="83">
        <f t="shared" si="45"/>
        <v>0</v>
      </c>
      <c r="BI29" s="86">
        <f t="shared" si="29"/>
        <v>0</v>
      </c>
      <c r="BJ29" s="86">
        <f t="shared" si="30"/>
        <v>0</v>
      </c>
      <c r="BK29" s="83">
        <f t="shared" si="46"/>
        <v>0</v>
      </c>
      <c r="BL29" s="86">
        <f t="shared" si="31"/>
        <v>0</v>
      </c>
      <c r="BM29" s="87">
        <f t="shared" si="32"/>
        <v>0</v>
      </c>
      <c r="BN29" s="83">
        <f t="shared" si="47"/>
        <v>0</v>
      </c>
      <c r="BO29" s="87">
        <f t="shared" si="33"/>
        <v>0</v>
      </c>
      <c r="BP29" s="83">
        <f t="shared" si="48"/>
        <v>0</v>
      </c>
      <c r="BQ29" s="88" t="str">
        <f t="shared" si="49"/>
        <v/>
      </c>
      <c r="BR29" s="92">
        <f t="shared" si="50"/>
        <v>0</v>
      </c>
      <c r="BS29" s="89">
        <f t="shared" si="51"/>
        <v>0</v>
      </c>
    </row>
    <row r="30" spans="1:76" x14ac:dyDescent="0.2">
      <c r="A30" s="69">
        <f t="shared" si="52"/>
        <v>45190</v>
      </c>
      <c r="B30" s="70" t="str">
        <f>IF(ISERROR(VLOOKUP(A30,Feiertage!$A$3:$E$24,2,FALSE))=FALSE,"Feiertag","")</f>
        <v/>
      </c>
      <c r="C30" s="71"/>
      <c r="D30" s="71"/>
      <c r="E30" s="210"/>
      <c r="F30" s="71"/>
      <c r="G30" s="71"/>
      <c r="H30" s="210"/>
      <c r="I30" s="71"/>
      <c r="J30" s="71"/>
      <c r="K30" s="212"/>
      <c r="L30" s="71"/>
      <c r="M30" s="71"/>
      <c r="N30" s="210"/>
      <c r="O30" s="71"/>
      <c r="P30" s="71"/>
      <c r="Q30" s="72">
        <f t="shared" si="0"/>
        <v>0</v>
      </c>
      <c r="R30" s="73">
        <f t="shared" si="1"/>
        <v>-4</v>
      </c>
      <c r="S30" s="74">
        <f t="shared" si="34"/>
        <v>-449.25</v>
      </c>
      <c r="T30" s="74">
        <f t="shared" si="35"/>
        <v>0</v>
      </c>
      <c r="U30" s="75"/>
      <c r="V30" s="76" t="str">
        <f t="shared" si="2"/>
        <v/>
      </c>
      <c r="W30" s="76" t="s">
        <v>196</v>
      </c>
      <c r="X30" s="76" t="str">
        <f t="shared" si="36"/>
        <v/>
      </c>
      <c r="Y30" s="77">
        <f t="shared" si="3"/>
        <v>0</v>
      </c>
      <c r="Z30" s="78">
        <f t="shared" si="4"/>
        <v>4</v>
      </c>
      <c r="AA30" s="79" t="str">
        <f>IF(WEEKDAY($A30)=1,"So",IF(WEEKDAY($A30)=7,"Sa",IF(B30="freier Tag",B30,IF(ISERROR(VLOOKUP(A30,Feiertage!$A$3:$E$14,2,FALSE))=FALSE,"Feiertag",IF(B30="","",B30)))))</f>
        <v/>
      </c>
      <c r="AB30" s="78">
        <f t="shared" si="37"/>
        <v>0</v>
      </c>
      <c r="AC30" s="80">
        <f t="shared" si="38"/>
        <v>0</v>
      </c>
      <c r="AD30" s="80">
        <f t="shared" si="39"/>
        <v>0</v>
      </c>
      <c r="AE30" s="81" t="str">
        <f t="shared" si="5"/>
        <v/>
      </c>
      <c r="AF30" s="81" t="str">
        <f t="shared" si="6"/>
        <v/>
      </c>
      <c r="AG30" s="81" t="str">
        <f t="shared" si="7"/>
        <v/>
      </c>
      <c r="AH30" s="81" t="str">
        <f t="shared" si="8"/>
        <v/>
      </c>
      <c r="AI30" s="82" t="str">
        <f t="shared" si="9"/>
        <v/>
      </c>
      <c r="AJ30" s="86" t="str">
        <f t="shared" si="10"/>
        <v/>
      </c>
      <c r="AK30" s="91" t="str">
        <f t="shared" si="40"/>
        <v>0</v>
      </c>
      <c r="AL30" s="85">
        <f t="shared" si="11"/>
        <v>0</v>
      </c>
      <c r="AM30" s="86">
        <f t="shared" si="12"/>
        <v>0</v>
      </c>
      <c r="AN30" s="83">
        <f t="shared" si="53"/>
        <v>0</v>
      </c>
      <c r="AO30" s="86">
        <f t="shared" si="14"/>
        <v>0</v>
      </c>
      <c r="AP30" s="86">
        <f t="shared" si="15"/>
        <v>0</v>
      </c>
      <c r="AQ30" s="83">
        <f t="shared" si="54"/>
        <v>0</v>
      </c>
      <c r="AR30" s="86">
        <f t="shared" si="17"/>
        <v>0</v>
      </c>
      <c r="AS30" s="86">
        <f t="shared" si="18"/>
        <v>0</v>
      </c>
      <c r="AT30" s="83">
        <f t="shared" si="55"/>
        <v>0</v>
      </c>
      <c r="AU30" s="86">
        <f t="shared" si="20"/>
        <v>0</v>
      </c>
      <c r="AV30" s="87">
        <f t="shared" si="21"/>
        <v>0</v>
      </c>
      <c r="AW30" s="83">
        <f t="shared" si="56"/>
        <v>0</v>
      </c>
      <c r="AX30" s="87">
        <f t="shared" si="23"/>
        <v>0</v>
      </c>
      <c r="AY30" s="83">
        <f t="shared" si="57"/>
        <v>0</v>
      </c>
      <c r="AZ30" s="88" t="str">
        <f t="shared" si="41"/>
        <v/>
      </c>
      <c r="BA30" s="89">
        <f t="shared" si="42"/>
        <v>0</v>
      </c>
      <c r="BB30" s="89">
        <f t="shared" si="43"/>
        <v>0</v>
      </c>
      <c r="BC30" s="85">
        <f t="shared" si="25"/>
        <v>0</v>
      </c>
      <c r="BD30" s="86">
        <f t="shared" si="26"/>
        <v>0</v>
      </c>
      <c r="BE30" s="83">
        <f t="shared" si="44"/>
        <v>0</v>
      </c>
      <c r="BF30" s="86">
        <f t="shared" si="27"/>
        <v>0</v>
      </c>
      <c r="BG30" s="86">
        <f t="shared" si="28"/>
        <v>0</v>
      </c>
      <c r="BH30" s="83">
        <f t="shared" si="45"/>
        <v>0</v>
      </c>
      <c r="BI30" s="86">
        <f t="shared" si="29"/>
        <v>0</v>
      </c>
      <c r="BJ30" s="86">
        <f t="shared" si="30"/>
        <v>0</v>
      </c>
      <c r="BK30" s="83">
        <f t="shared" si="46"/>
        <v>0</v>
      </c>
      <c r="BL30" s="86">
        <f t="shared" si="31"/>
        <v>0</v>
      </c>
      <c r="BM30" s="87">
        <f t="shared" si="32"/>
        <v>0</v>
      </c>
      <c r="BN30" s="83">
        <f t="shared" si="47"/>
        <v>0</v>
      </c>
      <c r="BO30" s="87">
        <f t="shared" si="33"/>
        <v>0</v>
      </c>
      <c r="BP30" s="83">
        <f t="shared" si="48"/>
        <v>0</v>
      </c>
      <c r="BQ30" s="88" t="str">
        <f t="shared" si="49"/>
        <v/>
      </c>
      <c r="BR30" s="92">
        <f t="shared" si="50"/>
        <v>0</v>
      </c>
      <c r="BS30" s="89">
        <f t="shared" si="51"/>
        <v>0</v>
      </c>
    </row>
    <row r="31" spans="1:76" x14ac:dyDescent="0.2">
      <c r="A31" s="69">
        <f t="shared" si="52"/>
        <v>45191</v>
      </c>
      <c r="B31" s="90" t="str">
        <f>IF(ISERROR(VLOOKUP(A31,Feiertage!$A$3:$E$24,2,FALSE))=FALSE,"Feiertag","")</f>
        <v/>
      </c>
      <c r="C31" s="71"/>
      <c r="D31" s="71"/>
      <c r="E31" s="210"/>
      <c r="F31" s="71"/>
      <c r="G31" s="71"/>
      <c r="H31" s="210"/>
      <c r="I31" s="71"/>
      <c r="J31" s="71"/>
      <c r="K31" s="212"/>
      <c r="L31" s="71"/>
      <c r="M31" s="71"/>
      <c r="N31" s="210"/>
      <c r="O31" s="71"/>
      <c r="P31" s="71"/>
      <c r="Q31" s="72">
        <f t="shared" si="0"/>
        <v>0</v>
      </c>
      <c r="R31" s="73">
        <f t="shared" si="1"/>
        <v>-4</v>
      </c>
      <c r="S31" s="74">
        <f t="shared" si="34"/>
        <v>-453.25</v>
      </c>
      <c r="T31" s="74">
        <f t="shared" si="35"/>
        <v>0</v>
      </c>
      <c r="U31" s="75"/>
      <c r="V31" s="76" t="str">
        <f t="shared" si="2"/>
        <v/>
      </c>
      <c r="W31" s="76" t="s">
        <v>196</v>
      </c>
      <c r="X31" s="76" t="str">
        <f t="shared" si="36"/>
        <v/>
      </c>
      <c r="Y31" s="77">
        <f t="shared" si="3"/>
        <v>0</v>
      </c>
      <c r="Z31" s="78">
        <f t="shared" si="4"/>
        <v>4</v>
      </c>
      <c r="AA31" s="79" t="str">
        <f>IF(WEEKDAY($A31)=1,"So",IF(WEEKDAY($A31)=7,"Sa",IF(B31="freier Tag",B31,IF(ISERROR(VLOOKUP(A31,Feiertage!$A$3:$E$14,2,FALSE))=FALSE,"Feiertag",IF(B31="","",B31)))))</f>
        <v/>
      </c>
      <c r="AB31" s="78">
        <f t="shared" si="37"/>
        <v>0</v>
      </c>
      <c r="AC31" s="80">
        <f t="shared" si="38"/>
        <v>0</v>
      </c>
      <c r="AD31" s="80">
        <f t="shared" si="39"/>
        <v>0</v>
      </c>
      <c r="AE31" s="81" t="str">
        <f t="shared" si="5"/>
        <v/>
      </c>
      <c r="AF31" s="81" t="str">
        <f t="shared" si="6"/>
        <v/>
      </c>
      <c r="AG31" s="81" t="str">
        <f t="shared" si="7"/>
        <v/>
      </c>
      <c r="AH31" s="81" t="str">
        <f t="shared" si="8"/>
        <v/>
      </c>
      <c r="AI31" s="82" t="str">
        <f t="shared" si="9"/>
        <v/>
      </c>
      <c r="AJ31" s="86" t="str">
        <f t="shared" si="10"/>
        <v/>
      </c>
      <c r="AK31" s="91" t="str">
        <f t="shared" si="40"/>
        <v>0</v>
      </c>
      <c r="AL31" s="85">
        <f t="shared" si="11"/>
        <v>0</v>
      </c>
      <c r="AM31" s="86">
        <f t="shared" si="12"/>
        <v>0</v>
      </c>
      <c r="AN31" s="83">
        <f t="shared" si="53"/>
        <v>0</v>
      </c>
      <c r="AO31" s="86">
        <f t="shared" si="14"/>
        <v>0</v>
      </c>
      <c r="AP31" s="86">
        <f t="shared" si="15"/>
        <v>0</v>
      </c>
      <c r="AQ31" s="83">
        <f t="shared" si="54"/>
        <v>0</v>
      </c>
      <c r="AR31" s="86">
        <f t="shared" si="17"/>
        <v>0</v>
      </c>
      <c r="AS31" s="86">
        <f t="shared" si="18"/>
        <v>0</v>
      </c>
      <c r="AT31" s="83">
        <f t="shared" si="55"/>
        <v>0</v>
      </c>
      <c r="AU31" s="86">
        <f t="shared" si="20"/>
        <v>0</v>
      </c>
      <c r="AV31" s="87">
        <f t="shared" si="21"/>
        <v>0</v>
      </c>
      <c r="AW31" s="83">
        <f t="shared" si="56"/>
        <v>0</v>
      </c>
      <c r="AX31" s="87">
        <f t="shared" si="23"/>
        <v>0</v>
      </c>
      <c r="AY31" s="83">
        <f t="shared" si="57"/>
        <v>0</v>
      </c>
      <c r="AZ31" s="88" t="str">
        <f t="shared" si="41"/>
        <v/>
      </c>
      <c r="BA31" s="89">
        <f t="shared" si="42"/>
        <v>0</v>
      </c>
      <c r="BB31" s="89">
        <f t="shared" si="43"/>
        <v>0</v>
      </c>
      <c r="BC31" s="85">
        <f t="shared" si="25"/>
        <v>0</v>
      </c>
      <c r="BD31" s="86">
        <f t="shared" si="26"/>
        <v>0</v>
      </c>
      <c r="BE31" s="83">
        <f t="shared" si="44"/>
        <v>0</v>
      </c>
      <c r="BF31" s="86">
        <f t="shared" si="27"/>
        <v>0</v>
      </c>
      <c r="BG31" s="86">
        <f t="shared" si="28"/>
        <v>0</v>
      </c>
      <c r="BH31" s="83">
        <f t="shared" si="45"/>
        <v>0</v>
      </c>
      <c r="BI31" s="86">
        <f t="shared" si="29"/>
        <v>0</v>
      </c>
      <c r="BJ31" s="86">
        <f t="shared" si="30"/>
        <v>0</v>
      </c>
      <c r="BK31" s="83">
        <f t="shared" si="46"/>
        <v>0</v>
      </c>
      <c r="BL31" s="86">
        <f t="shared" si="31"/>
        <v>0</v>
      </c>
      <c r="BM31" s="87">
        <f t="shared" si="32"/>
        <v>0</v>
      </c>
      <c r="BN31" s="83">
        <f t="shared" si="47"/>
        <v>0</v>
      </c>
      <c r="BO31" s="87">
        <f t="shared" si="33"/>
        <v>0</v>
      </c>
      <c r="BP31" s="83">
        <f t="shared" si="48"/>
        <v>0</v>
      </c>
      <c r="BQ31" s="88" t="str">
        <f t="shared" si="49"/>
        <v/>
      </c>
      <c r="BR31" s="92">
        <f t="shared" si="50"/>
        <v>0</v>
      </c>
      <c r="BS31" s="89">
        <f t="shared" si="51"/>
        <v>0</v>
      </c>
    </row>
    <row r="32" spans="1:76" x14ac:dyDescent="0.2">
      <c r="A32" s="69">
        <f t="shared" si="52"/>
        <v>45192</v>
      </c>
      <c r="B32" s="90" t="str">
        <f>IF(ISERROR(VLOOKUP(A32,Feiertage!$A$3:$E$24,2,FALSE))=FALSE,"Feiertag","")</f>
        <v/>
      </c>
      <c r="C32" s="71"/>
      <c r="D32" s="71"/>
      <c r="E32" s="210"/>
      <c r="F32" s="71"/>
      <c r="G32" s="71"/>
      <c r="H32" s="210"/>
      <c r="I32" s="71"/>
      <c r="J32" s="71"/>
      <c r="K32" s="212"/>
      <c r="L32" s="71"/>
      <c r="M32" s="71"/>
      <c r="N32" s="210"/>
      <c r="O32" s="71"/>
      <c r="P32" s="71"/>
      <c r="Q32" s="72">
        <f t="shared" si="0"/>
        <v>0</v>
      </c>
      <c r="R32" s="73">
        <f t="shared" si="1"/>
        <v>0</v>
      </c>
      <c r="S32" s="74">
        <f t="shared" si="34"/>
        <v>-453.25</v>
      </c>
      <c r="T32" s="74">
        <f t="shared" si="35"/>
        <v>0</v>
      </c>
      <c r="U32" s="75"/>
      <c r="V32" s="76" t="str">
        <f t="shared" si="2"/>
        <v/>
      </c>
      <c r="W32" s="76" t="s">
        <v>196</v>
      </c>
      <c r="X32" s="76" t="str">
        <f t="shared" si="36"/>
        <v/>
      </c>
      <c r="Y32" s="77">
        <f t="shared" si="3"/>
        <v>0</v>
      </c>
      <c r="Z32" s="78">
        <f t="shared" si="4"/>
        <v>0</v>
      </c>
      <c r="AA32" s="79" t="str">
        <f>IF(WEEKDAY($A32)=1,"So",IF(WEEKDAY($A32)=7,"Sa",IF(B32="freier Tag",B32,IF(ISERROR(VLOOKUP(A32,Feiertage!$A$3:$E$14,2,FALSE))=FALSE,"Feiertag",IF(B32="","",B32)))))</f>
        <v>Sa</v>
      </c>
      <c r="AB32" s="78">
        <f t="shared" si="37"/>
        <v>0</v>
      </c>
      <c r="AC32" s="80">
        <f t="shared" si="38"/>
        <v>0</v>
      </c>
      <c r="AD32" s="80">
        <f t="shared" si="39"/>
        <v>0</v>
      </c>
      <c r="AE32" s="81" t="str">
        <f t="shared" si="5"/>
        <v/>
      </c>
      <c r="AF32" s="81" t="str">
        <f t="shared" si="6"/>
        <v/>
      </c>
      <c r="AG32" s="81" t="str">
        <f t="shared" si="7"/>
        <v/>
      </c>
      <c r="AH32" s="81" t="str">
        <f t="shared" si="8"/>
        <v/>
      </c>
      <c r="AI32" s="82" t="str">
        <f t="shared" si="9"/>
        <v/>
      </c>
      <c r="AJ32" s="86" t="str">
        <f t="shared" si="10"/>
        <v/>
      </c>
      <c r="AK32" s="91" t="str">
        <f t="shared" si="40"/>
        <v>0</v>
      </c>
      <c r="AL32" s="85">
        <f t="shared" si="11"/>
        <v>0</v>
      </c>
      <c r="AM32" s="86">
        <f t="shared" si="12"/>
        <v>0</v>
      </c>
      <c r="AN32" s="83">
        <f t="shared" si="53"/>
        <v>0</v>
      </c>
      <c r="AO32" s="86">
        <f t="shared" si="14"/>
        <v>0</v>
      </c>
      <c r="AP32" s="86">
        <f t="shared" si="15"/>
        <v>0</v>
      </c>
      <c r="AQ32" s="83">
        <f t="shared" si="54"/>
        <v>0</v>
      </c>
      <c r="AR32" s="86">
        <f t="shared" si="17"/>
        <v>0</v>
      </c>
      <c r="AS32" s="86">
        <f t="shared" si="18"/>
        <v>0</v>
      </c>
      <c r="AT32" s="83">
        <f t="shared" si="55"/>
        <v>0</v>
      </c>
      <c r="AU32" s="86">
        <f t="shared" si="20"/>
        <v>0</v>
      </c>
      <c r="AV32" s="87">
        <f t="shared" si="21"/>
        <v>0</v>
      </c>
      <c r="AW32" s="83">
        <f t="shared" si="56"/>
        <v>0</v>
      </c>
      <c r="AX32" s="87">
        <f t="shared" si="23"/>
        <v>0</v>
      </c>
      <c r="AY32" s="83">
        <f t="shared" si="57"/>
        <v>0</v>
      </c>
      <c r="AZ32" s="88" t="str">
        <f t="shared" si="41"/>
        <v/>
      </c>
      <c r="BA32" s="89">
        <f t="shared" si="42"/>
        <v>0</v>
      </c>
      <c r="BB32" s="89">
        <f t="shared" si="43"/>
        <v>0</v>
      </c>
      <c r="BC32" s="85">
        <f t="shared" si="25"/>
        <v>0</v>
      </c>
      <c r="BD32" s="86">
        <f t="shared" si="26"/>
        <v>0</v>
      </c>
      <c r="BE32" s="83">
        <f t="shared" si="44"/>
        <v>0</v>
      </c>
      <c r="BF32" s="86">
        <f t="shared" si="27"/>
        <v>0</v>
      </c>
      <c r="BG32" s="86">
        <f t="shared" si="28"/>
        <v>0</v>
      </c>
      <c r="BH32" s="83">
        <f t="shared" si="45"/>
        <v>0</v>
      </c>
      <c r="BI32" s="86">
        <f t="shared" si="29"/>
        <v>0</v>
      </c>
      <c r="BJ32" s="86">
        <f t="shared" si="30"/>
        <v>0</v>
      </c>
      <c r="BK32" s="83">
        <f t="shared" si="46"/>
        <v>0</v>
      </c>
      <c r="BL32" s="86">
        <f t="shared" si="31"/>
        <v>0</v>
      </c>
      <c r="BM32" s="87">
        <f t="shared" si="32"/>
        <v>0</v>
      </c>
      <c r="BN32" s="83">
        <f t="shared" si="47"/>
        <v>0</v>
      </c>
      <c r="BO32" s="87">
        <f t="shared" si="33"/>
        <v>0</v>
      </c>
      <c r="BP32" s="83">
        <f t="shared" si="48"/>
        <v>0</v>
      </c>
      <c r="BQ32" s="88" t="str">
        <f t="shared" si="49"/>
        <v/>
      </c>
      <c r="BR32" s="92">
        <f t="shared" si="50"/>
        <v>0</v>
      </c>
      <c r="BS32" s="89">
        <f t="shared" si="51"/>
        <v>0</v>
      </c>
    </row>
    <row r="33" spans="1:72" x14ac:dyDescent="0.2">
      <c r="A33" s="69">
        <f t="shared" si="52"/>
        <v>45193</v>
      </c>
      <c r="B33" s="70" t="str">
        <f>IF(ISERROR(VLOOKUP(A33,Feiertage!$A$3:$E$24,2,FALSE))=FALSE,"Feiertag","")</f>
        <v/>
      </c>
      <c r="C33" s="71"/>
      <c r="D33" s="71"/>
      <c r="E33" s="210"/>
      <c r="F33" s="71"/>
      <c r="G33" s="71"/>
      <c r="H33" s="210"/>
      <c r="I33" s="71"/>
      <c r="J33" s="71"/>
      <c r="K33" s="212"/>
      <c r="L33" s="71"/>
      <c r="M33" s="71"/>
      <c r="N33" s="210"/>
      <c r="O33" s="71"/>
      <c r="P33" s="71"/>
      <c r="Q33" s="72">
        <f t="shared" si="0"/>
        <v>0</v>
      </c>
      <c r="R33" s="73">
        <f t="shared" si="1"/>
        <v>0</v>
      </c>
      <c r="S33" s="74">
        <f t="shared" si="34"/>
        <v>-453.25</v>
      </c>
      <c r="T33" s="74">
        <f t="shared" si="35"/>
        <v>0</v>
      </c>
      <c r="U33" s="75"/>
      <c r="V33" s="76" t="str">
        <f t="shared" si="2"/>
        <v/>
      </c>
      <c r="W33" s="76" t="s">
        <v>196</v>
      </c>
      <c r="X33" s="76" t="str">
        <f t="shared" si="36"/>
        <v/>
      </c>
      <c r="Y33" s="77">
        <f t="shared" si="3"/>
        <v>0</v>
      </c>
      <c r="Z33" s="78">
        <f t="shared" si="4"/>
        <v>0</v>
      </c>
      <c r="AA33" s="79" t="str">
        <f>IF(WEEKDAY($A33)=1,"So",IF(WEEKDAY($A33)=7,"Sa",IF(B33="freier Tag",B33,IF(ISERROR(VLOOKUP(A33,Feiertage!$A$3:$E$14,2,FALSE))=FALSE,"Feiertag",IF(B33="","",B33)))))</f>
        <v>So</v>
      </c>
      <c r="AB33" s="78">
        <f t="shared" si="37"/>
        <v>0</v>
      </c>
      <c r="AC33" s="80">
        <f t="shared" si="38"/>
        <v>0</v>
      </c>
      <c r="AD33" s="80">
        <f t="shared" si="39"/>
        <v>0</v>
      </c>
      <c r="AE33" s="81" t="str">
        <f t="shared" si="5"/>
        <v/>
      </c>
      <c r="AF33" s="81" t="str">
        <f t="shared" si="6"/>
        <v/>
      </c>
      <c r="AG33" s="81" t="str">
        <f t="shared" si="7"/>
        <v/>
      </c>
      <c r="AH33" s="81" t="str">
        <f t="shared" si="8"/>
        <v/>
      </c>
      <c r="AI33" s="82" t="str">
        <f t="shared" si="9"/>
        <v/>
      </c>
      <c r="AJ33" s="86" t="str">
        <f t="shared" si="10"/>
        <v/>
      </c>
      <c r="AK33" s="91" t="str">
        <f t="shared" si="40"/>
        <v>0</v>
      </c>
      <c r="AL33" s="85">
        <f t="shared" si="11"/>
        <v>0</v>
      </c>
      <c r="AM33" s="86">
        <f t="shared" si="12"/>
        <v>0</v>
      </c>
      <c r="AN33" s="83">
        <f t="shared" si="53"/>
        <v>0</v>
      </c>
      <c r="AO33" s="86">
        <f t="shared" si="14"/>
        <v>0</v>
      </c>
      <c r="AP33" s="86">
        <f t="shared" si="15"/>
        <v>0</v>
      </c>
      <c r="AQ33" s="83">
        <f t="shared" si="54"/>
        <v>0</v>
      </c>
      <c r="AR33" s="86">
        <f t="shared" si="17"/>
        <v>0</v>
      </c>
      <c r="AS33" s="86">
        <f t="shared" si="18"/>
        <v>0</v>
      </c>
      <c r="AT33" s="83">
        <f t="shared" si="55"/>
        <v>0</v>
      </c>
      <c r="AU33" s="86">
        <f t="shared" si="20"/>
        <v>0</v>
      </c>
      <c r="AV33" s="87">
        <f t="shared" si="21"/>
        <v>0</v>
      </c>
      <c r="AW33" s="83">
        <f t="shared" si="56"/>
        <v>0</v>
      </c>
      <c r="AX33" s="87">
        <f t="shared" si="23"/>
        <v>0</v>
      </c>
      <c r="AY33" s="83">
        <f t="shared" si="57"/>
        <v>0</v>
      </c>
      <c r="AZ33" s="88" t="str">
        <f t="shared" si="41"/>
        <v/>
      </c>
      <c r="BA33" s="89">
        <f t="shared" si="42"/>
        <v>0</v>
      </c>
      <c r="BB33" s="89">
        <f t="shared" si="43"/>
        <v>0</v>
      </c>
      <c r="BC33" s="85">
        <f t="shared" si="25"/>
        <v>0</v>
      </c>
      <c r="BD33" s="86">
        <f t="shared" si="26"/>
        <v>0</v>
      </c>
      <c r="BE33" s="83">
        <f t="shared" si="44"/>
        <v>0</v>
      </c>
      <c r="BF33" s="86">
        <f t="shared" si="27"/>
        <v>0</v>
      </c>
      <c r="BG33" s="86">
        <f t="shared" si="28"/>
        <v>0</v>
      </c>
      <c r="BH33" s="83">
        <f t="shared" si="45"/>
        <v>0</v>
      </c>
      <c r="BI33" s="86">
        <f t="shared" si="29"/>
        <v>0</v>
      </c>
      <c r="BJ33" s="86">
        <f t="shared" si="30"/>
        <v>0</v>
      </c>
      <c r="BK33" s="83">
        <f t="shared" si="46"/>
        <v>0</v>
      </c>
      <c r="BL33" s="86">
        <f t="shared" si="31"/>
        <v>0</v>
      </c>
      <c r="BM33" s="87">
        <f t="shared" si="32"/>
        <v>0</v>
      </c>
      <c r="BN33" s="83">
        <f t="shared" si="47"/>
        <v>0</v>
      </c>
      <c r="BO33" s="87">
        <f t="shared" si="33"/>
        <v>0</v>
      </c>
      <c r="BP33" s="83">
        <f t="shared" si="48"/>
        <v>0</v>
      </c>
      <c r="BQ33" s="88" t="str">
        <f t="shared" si="49"/>
        <v/>
      </c>
      <c r="BR33" s="92">
        <f t="shared" si="50"/>
        <v>0</v>
      </c>
      <c r="BS33" s="89">
        <f t="shared" si="51"/>
        <v>0</v>
      </c>
    </row>
    <row r="34" spans="1:72" x14ac:dyDescent="0.2">
      <c r="A34" s="69">
        <f t="shared" si="52"/>
        <v>45194</v>
      </c>
      <c r="B34" s="70" t="str">
        <f>IF(ISERROR(VLOOKUP(A34,Feiertage!$A$3:$E$24,2,FALSE))=FALSE,"Feiertag","")</f>
        <v/>
      </c>
      <c r="C34" s="71"/>
      <c r="D34" s="71"/>
      <c r="E34" s="210"/>
      <c r="F34" s="71"/>
      <c r="G34" s="71"/>
      <c r="H34" s="210"/>
      <c r="I34" s="71"/>
      <c r="J34" s="71"/>
      <c r="K34" s="212"/>
      <c r="L34" s="71"/>
      <c r="M34" s="71"/>
      <c r="N34" s="210"/>
      <c r="O34" s="71"/>
      <c r="P34" s="71"/>
      <c r="Q34" s="72">
        <f t="shared" si="0"/>
        <v>0</v>
      </c>
      <c r="R34" s="73">
        <f t="shared" si="1"/>
        <v>-4</v>
      </c>
      <c r="S34" s="74">
        <f t="shared" si="34"/>
        <v>-457.25</v>
      </c>
      <c r="T34" s="74">
        <f t="shared" si="35"/>
        <v>0</v>
      </c>
      <c r="U34" s="75"/>
      <c r="V34" s="76" t="str">
        <f t="shared" si="2"/>
        <v/>
      </c>
      <c r="W34" s="76" t="s">
        <v>196</v>
      </c>
      <c r="X34" s="76" t="str">
        <f t="shared" si="36"/>
        <v/>
      </c>
      <c r="Y34" s="77">
        <f t="shared" si="3"/>
        <v>0</v>
      </c>
      <c r="Z34" s="78">
        <f t="shared" si="4"/>
        <v>4</v>
      </c>
      <c r="AA34" s="79" t="str">
        <f>IF(WEEKDAY($A34)=1,"So",IF(WEEKDAY($A34)=7,"Sa",IF(B34="freier Tag",B34,IF(ISERROR(VLOOKUP(A34,Feiertage!$A$3:$E$14,2,FALSE))=FALSE,"Feiertag",IF(B34="","",B34)))))</f>
        <v/>
      </c>
      <c r="AB34" s="78">
        <f t="shared" si="37"/>
        <v>0</v>
      </c>
      <c r="AC34" s="80">
        <f t="shared" si="38"/>
        <v>0</v>
      </c>
      <c r="AD34" s="80">
        <f t="shared" si="39"/>
        <v>0</v>
      </c>
      <c r="AE34" s="81" t="str">
        <f t="shared" si="5"/>
        <v/>
      </c>
      <c r="AF34" s="81" t="str">
        <f t="shared" si="6"/>
        <v/>
      </c>
      <c r="AG34" s="81" t="str">
        <f t="shared" si="7"/>
        <v/>
      </c>
      <c r="AH34" s="81" t="str">
        <f t="shared" si="8"/>
        <v/>
      </c>
      <c r="AI34" s="82" t="str">
        <f t="shared" si="9"/>
        <v/>
      </c>
      <c r="AJ34" s="86" t="str">
        <f t="shared" si="10"/>
        <v/>
      </c>
      <c r="AK34" s="91" t="str">
        <f t="shared" si="40"/>
        <v>0</v>
      </c>
      <c r="AL34" s="85">
        <f t="shared" si="11"/>
        <v>0</v>
      </c>
      <c r="AM34" s="86">
        <f t="shared" si="12"/>
        <v>0</v>
      </c>
      <c r="AN34" s="83">
        <f t="shared" si="53"/>
        <v>0</v>
      </c>
      <c r="AO34" s="86">
        <f t="shared" si="14"/>
        <v>0</v>
      </c>
      <c r="AP34" s="86">
        <f t="shared" si="15"/>
        <v>0</v>
      </c>
      <c r="AQ34" s="83">
        <f t="shared" si="54"/>
        <v>0</v>
      </c>
      <c r="AR34" s="86">
        <f t="shared" si="17"/>
        <v>0</v>
      </c>
      <c r="AS34" s="86">
        <f t="shared" si="18"/>
        <v>0</v>
      </c>
      <c r="AT34" s="83">
        <f t="shared" si="55"/>
        <v>0</v>
      </c>
      <c r="AU34" s="86">
        <f t="shared" si="20"/>
        <v>0</v>
      </c>
      <c r="AV34" s="87">
        <f t="shared" si="21"/>
        <v>0</v>
      </c>
      <c r="AW34" s="83">
        <f t="shared" si="56"/>
        <v>0</v>
      </c>
      <c r="AX34" s="87">
        <f t="shared" si="23"/>
        <v>0</v>
      </c>
      <c r="AY34" s="83">
        <f t="shared" si="57"/>
        <v>0</v>
      </c>
      <c r="AZ34" s="88" t="str">
        <f t="shared" si="41"/>
        <v/>
      </c>
      <c r="BA34" s="89">
        <f t="shared" si="42"/>
        <v>0</v>
      </c>
      <c r="BB34" s="89">
        <f t="shared" si="43"/>
        <v>0</v>
      </c>
      <c r="BC34" s="85">
        <f t="shared" si="25"/>
        <v>0</v>
      </c>
      <c r="BD34" s="86">
        <f t="shared" si="26"/>
        <v>0</v>
      </c>
      <c r="BE34" s="83">
        <f t="shared" si="44"/>
        <v>0</v>
      </c>
      <c r="BF34" s="86">
        <f t="shared" si="27"/>
        <v>0</v>
      </c>
      <c r="BG34" s="86">
        <f t="shared" si="28"/>
        <v>0</v>
      </c>
      <c r="BH34" s="83">
        <f t="shared" si="45"/>
        <v>0</v>
      </c>
      <c r="BI34" s="86">
        <f t="shared" si="29"/>
        <v>0</v>
      </c>
      <c r="BJ34" s="86">
        <f t="shared" si="30"/>
        <v>0</v>
      </c>
      <c r="BK34" s="83">
        <f t="shared" si="46"/>
        <v>0</v>
      </c>
      <c r="BL34" s="86">
        <f t="shared" si="31"/>
        <v>0</v>
      </c>
      <c r="BM34" s="87">
        <f t="shared" si="32"/>
        <v>0</v>
      </c>
      <c r="BN34" s="83">
        <f t="shared" si="47"/>
        <v>0</v>
      </c>
      <c r="BO34" s="87">
        <f t="shared" si="33"/>
        <v>0</v>
      </c>
      <c r="BP34" s="83">
        <f t="shared" si="48"/>
        <v>0</v>
      </c>
      <c r="BQ34" s="88" t="str">
        <f t="shared" si="49"/>
        <v/>
      </c>
      <c r="BR34" s="92">
        <f t="shared" si="50"/>
        <v>0</v>
      </c>
      <c r="BS34" s="89">
        <f t="shared" si="51"/>
        <v>0</v>
      </c>
    </row>
    <row r="35" spans="1:72" x14ac:dyDescent="0.2">
      <c r="A35" s="69">
        <f t="shared" si="52"/>
        <v>45195</v>
      </c>
      <c r="B35" s="70" t="str">
        <f>IF(ISERROR(VLOOKUP(A35,Feiertage!$A$3:$E$24,2,FALSE))=FALSE,"Feiertag","")</f>
        <v/>
      </c>
      <c r="C35" s="71"/>
      <c r="D35" s="71"/>
      <c r="E35" s="210"/>
      <c r="F35" s="71"/>
      <c r="G35" s="71"/>
      <c r="H35" s="210"/>
      <c r="I35" s="71"/>
      <c r="J35" s="71"/>
      <c r="K35" s="212"/>
      <c r="L35" s="71"/>
      <c r="M35" s="71"/>
      <c r="N35" s="210"/>
      <c r="O35" s="71"/>
      <c r="P35" s="71"/>
      <c r="Q35" s="72">
        <f t="shared" si="0"/>
        <v>0</v>
      </c>
      <c r="R35" s="73">
        <f t="shared" si="1"/>
        <v>-4</v>
      </c>
      <c r="S35" s="74">
        <f t="shared" si="34"/>
        <v>-461.25</v>
      </c>
      <c r="T35" s="74">
        <f t="shared" si="35"/>
        <v>0</v>
      </c>
      <c r="U35" s="75"/>
      <c r="V35" s="76" t="str">
        <f t="shared" si="2"/>
        <v/>
      </c>
      <c r="W35" s="76" t="s">
        <v>196</v>
      </c>
      <c r="X35" s="76" t="str">
        <f t="shared" si="36"/>
        <v/>
      </c>
      <c r="Y35" s="77">
        <f t="shared" si="3"/>
        <v>0</v>
      </c>
      <c r="Z35" s="78">
        <f t="shared" si="4"/>
        <v>4</v>
      </c>
      <c r="AA35" s="79" t="str">
        <f>IF(WEEKDAY($A35)=1,"So",IF(WEEKDAY($A35)=7,"Sa",IF(B35="freier Tag",B35,IF(ISERROR(VLOOKUP(A35,Feiertage!$A$3:$E$14,2,FALSE))=FALSE,"Feiertag",IF(B35="","",B35)))))</f>
        <v/>
      </c>
      <c r="AB35" s="78">
        <f t="shared" si="37"/>
        <v>0</v>
      </c>
      <c r="AC35" s="80">
        <f t="shared" si="38"/>
        <v>0</v>
      </c>
      <c r="AD35" s="80">
        <f t="shared" si="39"/>
        <v>0</v>
      </c>
      <c r="AE35" s="81" t="str">
        <f t="shared" si="5"/>
        <v/>
      </c>
      <c r="AF35" s="81" t="str">
        <f t="shared" si="6"/>
        <v/>
      </c>
      <c r="AG35" s="81" t="str">
        <f t="shared" si="7"/>
        <v/>
      </c>
      <c r="AH35" s="81" t="str">
        <f t="shared" si="8"/>
        <v/>
      </c>
      <c r="AI35" s="82" t="str">
        <f t="shared" si="9"/>
        <v/>
      </c>
      <c r="AJ35" s="86" t="str">
        <f t="shared" si="10"/>
        <v/>
      </c>
      <c r="AK35" s="91" t="str">
        <f t="shared" si="40"/>
        <v>0</v>
      </c>
      <c r="AL35" s="85">
        <f t="shared" si="11"/>
        <v>0</v>
      </c>
      <c r="AM35" s="86">
        <f t="shared" si="12"/>
        <v>0</v>
      </c>
      <c r="AN35" s="83">
        <f t="shared" si="53"/>
        <v>0</v>
      </c>
      <c r="AO35" s="86">
        <f t="shared" si="14"/>
        <v>0</v>
      </c>
      <c r="AP35" s="86">
        <f t="shared" si="15"/>
        <v>0</v>
      </c>
      <c r="AQ35" s="83">
        <f t="shared" si="54"/>
        <v>0</v>
      </c>
      <c r="AR35" s="86">
        <f t="shared" si="17"/>
        <v>0</v>
      </c>
      <c r="AS35" s="86">
        <f t="shared" si="18"/>
        <v>0</v>
      </c>
      <c r="AT35" s="83">
        <f t="shared" si="55"/>
        <v>0</v>
      </c>
      <c r="AU35" s="86">
        <f t="shared" si="20"/>
        <v>0</v>
      </c>
      <c r="AV35" s="87">
        <f t="shared" si="21"/>
        <v>0</v>
      </c>
      <c r="AW35" s="83">
        <f t="shared" si="56"/>
        <v>0</v>
      </c>
      <c r="AX35" s="87">
        <f t="shared" si="23"/>
        <v>0</v>
      </c>
      <c r="AY35" s="83">
        <f t="shared" si="57"/>
        <v>0</v>
      </c>
      <c r="AZ35" s="88" t="str">
        <f t="shared" si="41"/>
        <v/>
      </c>
      <c r="BA35" s="89">
        <f t="shared" si="42"/>
        <v>0</v>
      </c>
      <c r="BB35" s="89">
        <f t="shared" si="43"/>
        <v>0</v>
      </c>
      <c r="BC35" s="85">
        <f t="shared" si="25"/>
        <v>0</v>
      </c>
      <c r="BD35" s="86">
        <f t="shared" si="26"/>
        <v>0</v>
      </c>
      <c r="BE35" s="83">
        <f t="shared" si="44"/>
        <v>0</v>
      </c>
      <c r="BF35" s="86">
        <f t="shared" si="27"/>
        <v>0</v>
      </c>
      <c r="BG35" s="86">
        <f t="shared" si="28"/>
        <v>0</v>
      </c>
      <c r="BH35" s="83">
        <f t="shared" si="45"/>
        <v>0</v>
      </c>
      <c r="BI35" s="86">
        <f t="shared" si="29"/>
        <v>0</v>
      </c>
      <c r="BJ35" s="86">
        <f t="shared" si="30"/>
        <v>0</v>
      </c>
      <c r="BK35" s="83">
        <f t="shared" si="46"/>
        <v>0</v>
      </c>
      <c r="BL35" s="86">
        <f t="shared" si="31"/>
        <v>0</v>
      </c>
      <c r="BM35" s="87">
        <f t="shared" si="32"/>
        <v>0</v>
      </c>
      <c r="BN35" s="83">
        <f t="shared" si="47"/>
        <v>0</v>
      </c>
      <c r="BO35" s="87">
        <f t="shared" si="33"/>
        <v>0</v>
      </c>
      <c r="BP35" s="83">
        <f t="shared" si="48"/>
        <v>0</v>
      </c>
      <c r="BQ35" s="88" t="str">
        <f t="shared" si="49"/>
        <v/>
      </c>
      <c r="BR35" s="92">
        <f t="shared" si="50"/>
        <v>0</v>
      </c>
      <c r="BS35" s="89">
        <f t="shared" si="51"/>
        <v>0</v>
      </c>
    </row>
    <row r="36" spans="1:72" x14ac:dyDescent="0.2">
      <c r="A36" s="69">
        <f t="shared" si="52"/>
        <v>45196</v>
      </c>
      <c r="B36" s="70" t="str">
        <f>IF(ISERROR(VLOOKUP(A36,Feiertage!$A$3:$E$24,2,FALSE))=FALSE,"Feiertag","")</f>
        <v/>
      </c>
      <c r="C36" s="71"/>
      <c r="D36" s="71"/>
      <c r="E36" s="210"/>
      <c r="F36" s="71"/>
      <c r="G36" s="71"/>
      <c r="H36" s="210"/>
      <c r="I36" s="71"/>
      <c r="J36" s="71"/>
      <c r="K36" s="212"/>
      <c r="L36" s="71"/>
      <c r="M36" s="71"/>
      <c r="N36" s="210"/>
      <c r="O36" s="71"/>
      <c r="P36" s="71"/>
      <c r="Q36" s="72">
        <f t="shared" si="0"/>
        <v>0</v>
      </c>
      <c r="R36" s="73">
        <f t="shared" si="1"/>
        <v>-4</v>
      </c>
      <c r="S36" s="74">
        <f t="shared" si="34"/>
        <v>-465.25</v>
      </c>
      <c r="T36" s="74">
        <f t="shared" si="35"/>
        <v>0</v>
      </c>
      <c r="U36" s="75"/>
      <c r="V36" s="76" t="str">
        <f t="shared" si="2"/>
        <v/>
      </c>
      <c r="W36" s="76" t="s">
        <v>196</v>
      </c>
      <c r="X36" s="76" t="str">
        <f t="shared" si="36"/>
        <v/>
      </c>
      <c r="Y36" s="77">
        <f t="shared" si="3"/>
        <v>0</v>
      </c>
      <c r="Z36" s="78">
        <f t="shared" si="4"/>
        <v>4</v>
      </c>
      <c r="AA36" s="79" t="str">
        <f>IF(WEEKDAY($A36)=1,"So",IF(WEEKDAY($A36)=7,"Sa",IF(B36="freier Tag",B36,IF(ISERROR(VLOOKUP(A36,Feiertage!$A$3:$E$14,2,FALSE))=FALSE,"Feiertag",IF(B36="","",B36)))))</f>
        <v/>
      </c>
      <c r="AB36" s="78">
        <f t="shared" si="37"/>
        <v>0</v>
      </c>
      <c r="AC36" s="80">
        <f t="shared" si="38"/>
        <v>0</v>
      </c>
      <c r="AD36" s="80">
        <f t="shared" si="39"/>
        <v>0</v>
      </c>
      <c r="AE36" s="81" t="str">
        <f t="shared" si="5"/>
        <v/>
      </c>
      <c r="AF36" s="81" t="str">
        <f t="shared" si="6"/>
        <v/>
      </c>
      <c r="AG36" s="81" t="str">
        <f t="shared" si="7"/>
        <v/>
      </c>
      <c r="AH36" s="81" t="str">
        <f t="shared" si="8"/>
        <v/>
      </c>
      <c r="AI36" s="82" t="str">
        <f t="shared" si="9"/>
        <v/>
      </c>
      <c r="AJ36" s="86" t="str">
        <f t="shared" si="10"/>
        <v/>
      </c>
      <c r="AK36" s="91" t="str">
        <f t="shared" si="40"/>
        <v>0</v>
      </c>
      <c r="AL36" s="85">
        <f t="shared" si="11"/>
        <v>0</v>
      </c>
      <c r="AM36" s="86">
        <f t="shared" si="12"/>
        <v>0</v>
      </c>
      <c r="AN36" s="83">
        <f t="shared" si="53"/>
        <v>0</v>
      </c>
      <c r="AO36" s="86">
        <f t="shared" si="14"/>
        <v>0</v>
      </c>
      <c r="AP36" s="86">
        <f t="shared" si="15"/>
        <v>0</v>
      </c>
      <c r="AQ36" s="83">
        <f t="shared" si="54"/>
        <v>0</v>
      </c>
      <c r="AR36" s="86">
        <f t="shared" si="17"/>
        <v>0</v>
      </c>
      <c r="AS36" s="86">
        <f t="shared" si="18"/>
        <v>0</v>
      </c>
      <c r="AT36" s="83">
        <f t="shared" si="55"/>
        <v>0</v>
      </c>
      <c r="AU36" s="86">
        <f t="shared" si="20"/>
        <v>0</v>
      </c>
      <c r="AV36" s="87">
        <f t="shared" si="21"/>
        <v>0</v>
      </c>
      <c r="AW36" s="83">
        <f t="shared" si="56"/>
        <v>0</v>
      </c>
      <c r="AX36" s="87">
        <f t="shared" si="23"/>
        <v>0</v>
      </c>
      <c r="AY36" s="83">
        <f t="shared" si="57"/>
        <v>0</v>
      </c>
      <c r="AZ36" s="88" t="str">
        <f t="shared" si="41"/>
        <v/>
      </c>
      <c r="BA36" s="89">
        <f t="shared" si="42"/>
        <v>0</v>
      </c>
      <c r="BB36" s="89">
        <f t="shared" si="43"/>
        <v>0</v>
      </c>
      <c r="BC36" s="85">
        <f t="shared" si="25"/>
        <v>0</v>
      </c>
      <c r="BD36" s="86">
        <f t="shared" si="26"/>
        <v>0</v>
      </c>
      <c r="BE36" s="83">
        <f t="shared" si="44"/>
        <v>0</v>
      </c>
      <c r="BF36" s="86">
        <f t="shared" si="27"/>
        <v>0</v>
      </c>
      <c r="BG36" s="86">
        <f t="shared" si="28"/>
        <v>0</v>
      </c>
      <c r="BH36" s="83">
        <f t="shared" si="45"/>
        <v>0</v>
      </c>
      <c r="BI36" s="86">
        <f t="shared" si="29"/>
        <v>0</v>
      </c>
      <c r="BJ36" s="86">
        <f t="shared" si="30"/>
        <v>0</v>
      </c>
      <c r="BK36" s="83">
        <f t="shared" si="46"/>
        <v>0</v>
      </c>
      <c r="BL36" s="86">
        <f t="shared" si="31"/>
        <v>0</v>
      </c>
      <c r="BM36" s="87">
        <f t="shared" si="32"/>
        <v>0</v>
      </c>
      <c r="BN36" s="83">
        <f t="shared" si="47"/>
        <v>0</v>
      </c>
      <c r="BO36" s="87">
        <f t="shared" si="33"/>
        <v>0</v>
      </c>
      <c r="BP36" s="83">
        <f t="shared" si="48"/>
        <v>0</v>
      </c>
      <c r="BQ36" s="88" t="str">
        <f t="shared" si="49"/>
        <v/>
      </c>
      <c r="BR36" s="92">
        <f t="shared" si="50"/>
        <v>0</v>
      </c>
      <c r="BS36" s="89">
        <f t="shared" si="51"/>
        <v>0</v>
      </c>
    </row>
    <row r="37" spans="1:72" x14ac:dyDescent="0.2">
      <c r="A37" s="69">
        <f t="shared" si="52"/>
        <v>45197</v>
      </c>
      <c r="B37" s="70" t="str">
        <f>IF(ISERROR(VLOOKUP(A37,Feiertage!$A$3:$E$24,2,FALSE))=FALSE,"Feiertag","")</f>
        <v/>
      </c>
      <c r="C37" s="71"/>
      <c r="D37" s="71"/>
      <c r="E37" s="210"/>
      <c r="F37" s="71"/>
      <c r="G37" s="71"/>
      <c r="H37" s="210"/>
      <c r="I37" s="71"/>
      <c r="J37" s="71"/>
      <c r="K37" s="212"/>
      <c r="L37" s="71"/>
      <c r="M37" s="71"/>
      <c r="N37" s="210"/>
      <c r="O37" s="71"/>
      <c r="P37" s="71"/>
      <c r="Q37" s="72">
        <f t="shared" si="0"/>
        <v>0</v>
      </c>
      <c r="R37" s="73">
        <f t="shared" si="1"/>
        <v>-4</v>
      </c>
      <c r="S37" s="74">
        <f t="shared" si="34"/>
        <v>-469.25</v>
      </c>
      <c r="T37" s="74">
        <f t="shared" si="35"/>
        <v>0</v>
      </c>
      <c r="U37" s="75"/>
      <c r="V37" s="76" t="str">
        <f t="shared" si="2"/>
        <v/>
      </c>
      <c r="W37" s="76" t="s">
        <v>196</v>
      </c>
      <c r="X37" s="76" t="str">
        <f t="shared" si="36"/>
        <v/>
      </c>
      <c r="Y37" s="77">
        <f t="shared" si="3"/>
        <v>0</v>
      </c>
      <c r="Z37" s="78">
        <f t="shared" si="4"/>
        <v>4</v>
      </c>
      <c r="AA37" s="79" t="str">
        <f>IF(WEEKDAY($A37)=1,"So",IF(WEEKDAY($A37)=7,"Sa",IF(B37="freier Tag",B37,IF(ISERROR(VLOOKUP(A37,Feiertage!$A$3:$E$14,2,FALSE))=FALSE,"Feiertag",IF(B37="","",B37)))))</f>
        <v/>
      </c>
      <c r="AB37" s="78">
        <f t="shared" si="37"/>
        <v>0</v>
      </c>
      <c r="AC37" s="80">
        <f t="shared" si="38"/>
        <v>0</v>
      </c>
      <c r="AD37" s="80">
        <f t="shared" si="39"/>
        <v>0</v>
      </c>
      <c r="AE37" s="81" t="str">
        <f t="shared" si="5"/>
        <v/>
      </c>
      <c r="AF37" s="81" t="str">
        <f t="shared" si="6"/>
        <v/>
      </c>
      <c r="AG37" s="81" t="str">
        <f t="shared" si="7"/>
        <v/>
      </c>
      <c r="AH37" s="81" t="str">
        <f t="shared" si="8"/>
        <v/>
      </c>
      <c r="AI37" s="82" t="str">
        <f t="shared" si="9"/>
        <v/>
      </c>
      <c r="AJ37" s="86" t="str">
        <f t="shared" si="10"/>
        <v/>
      </c>
      <c r="AK37" s="91" t="str">
        <f t="shared" si="40"/>
        <v>0</v>
      </c>
      <c r="AL37" s="85">
        <f t="shared" si="11"/>
        <v>0</v>
      </c>
      <c r="AM37" s="86">
        <f t="shared" si="12"/>
        <v>0</v>
      </c>
      <c r="AN37" s="83">
        <f t="shared" si="53"/>
        <v>0</v>
      </c>
      <c r="AO37" s="86">
        <f t="shared" si="14"/>
        <v>0</v>
      </c>
      <c r="AP37" s="86">
        <f t="shared" si="15"/>
        <v>0</v>
      </c>
      <c r="AQ37" s="83">
        <f t="shared" si="54"/>
        <v>0</v>
      </c>
      <c r="AR37" s="86">
        <f t="shared" si="17"/>
        <v>0</v>
      </c>
      <c r="AS37" s="86">
        <f t="shared" si="18"/>
        <v>0</v>
      </c>
      <c r="AT37" s="83">
        <f t="shared" si="55"/>
        <v>0</v>
      </c>
      <c r="AU37" s="86">
        <f t="shared" si="20"/>
        <v>0</v>
      </c>
      <c r="AV37" s="87">
        <f t="shared" si="21"/>
        <v>0</v>
      </c>
      <c r="AW37" s="83">
        <f t="shared" si="56"/>
        <v>0</v>
      </c>
      <c r="AX37" s="87">
        <f t="shared" si="23"/>
        <v>0</v>
      </c>
      <c r="AY37" s="83">
        <f t="shared" si="57"/>
        <v>0</v>
      </c>
      <c r="AZ37" s="88" t="str">
        <f t="shared" si="41"/>
        <v/>
      </c>
      <c r="BA37" s="89">
        <f t="shared" si="42"/>
        <v>0</v>
      </c>
      <c r="BB37" s="89">
        <f t="shared" si="43"/>
        <v>0</v>
      </c>
      <c r="BC37" s="85">
        <f t="shared" si="25"/>
        <v>0</v>
      </c>
      <c r="BD37" s="86">
        <f t="shared" si="26"/>
        <v>0</v>
      </c>
      <c r="BE37" s="83">
        <f t="shared" si="44"/>
        <v>0</v>
      </c>
      <c r="BF37" s="86">
        <f t="shared" si="27"/>
        <v>0</v>
      </c>
      <c r="BG37" s="86">
        <f t="shared" si="28"/>
        <v>0</v>
      </c>
      <c r="BH37" s="83">
        <f t="shared" si="45"/>
        <v>0</v>
      </c>
      <c r="BI37" s="86">
        <f t="shared" si="29"/>
        <v>0</v>
      </c>
      <c r="BJ37" s="86">
        <f t="shared" si="30"/>
        <v>0</v>
      </c>
      <c r="BK37" s="83">
        <f t="shared" si="46"/>
        <v>0</v>
      </c>
      <c r="BL37" s="86">
        <f t="shared" si="31"/>
        <v>0</v>
      </c>
      <c r="BM37" s="87">
        <f t="shared" si="32"/>
        <v>0</v>
      </c>
      <c r="BN37" s="83">
        <f t="shared" si="47"/>
        <v>0</v>
      </c>
      <c r="BO37" s="87">
        <f t="shared" si="33"/>
        <v>0</v>
      </c>
      <c r="BP37" s="83">
        <f t="shared" si="48"/>
        <v>0</v>
      </c>
      <c r="BQ37" s="88" t="str">
        <f t="shared" si="49"/>
        <v/>
      </c>
      <c r="BR37" s="92">
        <f t="shared" si="50"/>
        <v>0</v>
      </c>
      <c r="BS37" s="89">
        <f t="shared" si="51"/>
        <v>0</v>
      </c>
    </row>
    <row r="38" spans="1:72" x14ac:dyDescent="0.2">
      <c r="A38" s="69">
        <f t="shared" si="52"/>
        <v>45198</v>
      </c>
      <c r="B38" s="70" t="str">
        <f>IF(ISERROR(VLOOKUP(A38,Feiertage!$A$3:$E$24,2,FALSE))=FALSE,"Feiertag","")</f>
        <v/>
      </c>
      <c r="C38" s="71"/>
      <c r="D38" s="71"/>
      <c r="E38" s="210"/>
      <c r="F38" s="71"/>
      <c r="G38" s="71"/>
      <c r="H38" s="210"/>
      <c r="I38" s="71"/>
      <c r="J38" s="71"/>
      <c r="K38" s="212"/>
      <c r="L38" s="71"/>
      <c r="M38" s="71"/>
      <c r="N38" s="210"/>
      <c r="O38" s="71"/>
      <c r="P38" s="71"/>
      <c r="Q38" s="72">
        <f t="shared" si="0"/>
        <v>0</v>
      </c>
      <c r="R38" s="73">
        <f t="shared" si="1"/>
        <v>-4</v>
      </c>
      <c r="S38" s="74">
        <f t="shared" si="34"/>
        <v>-473.25</v>
      </c>
      <c r="T38" s="74">
        <f t="shared" si="35"/>
        <v>0</v>
      </c>
      <c r="U38" s="75"/>
      <c r="V38" s="76" t="str">
        <f t="shared" si="2"/>
        <v/>
      </c>
      <c r="W38" s="76" t="s">
        <v>196</v>
      </c>
      <c r="X38" s="76" t="str">
        <f t="shared" si="36"/>
        <v/>
      </c>
      <c r="Y38" s="77">
        <f t="shared" si="3"/>
        <v>0</v>
      </c>
      <c r="Z38" s="78">
        <f t="shared" si="4"/>
        <v>4</v>
      </c>
      <c r="AA38" s="79" t="str">
        <f>IF(WEEKDAY($A38)=1,"So",IF(WEEKDAY($A38)=7,"Sa",IF(B38="freier Tag",B38,IF(ISERROR(VLOOKUP(A38,Feiertage!$A$3:$E$14,2,FALSE))=FALSE,"Feiertag",IF(B38="","",B38)))))</f>
        <v/>
      </c>
      <c r="AB38" s="78">
        <f t="shared" si="37"/>
        <v>0</v>
      </c>
      <c r="AC38" s="80">
        <f t="shared" si="38"/>
        <v>0</v>
      </c>
      <c r="AD38" s="80">
        <f t="shared" si="39"/>
        <v>0</v>
      </c>
      <c r="AE38" s="81" t="str">
        <f t="shared" si="5"/>
        <v/>
      </c>
      <c r="AF38" s="81" t="str">
        <f t="shared" si="6"/>
        <v/>
      </c>
      <c r="AG38" s="81" t="str">
        <f t="shared" si="7"/>
        <v/>
      </c>
      <c r="AH38" s="81" t="str">
        <f t="shared" si="8"/>
        <v/>
      </c>
      <c r="AI38" s="82" t="str">
        <f t="shared" si="9"/>
        <v/>
      </c>
      <c r="AJ38" s="86" t="str">
        <f t="shared" si="10"/>
        <v/>
      </c>
      <c r="AK38" s="91" t="str">
        <f t="shared" si="40"/>
        <v>0</v>
      </c>
      <c r="AL38" s="85">
        <f t="shared" si="11"/>
        <v>0</v>
      </c>
      <c r="AM38" s="86">
        <f t="shared" si="12"/>
        <v>0</v>
      </c>
      <c r="AN38" s="83">
        <f t="shared" si="53"/>
        <v>0</v>
      </c>
      <c r="AO38" s="86">
        <f t="shared" si="14"/>
        <v>0</v>
      </c>
      <c r="AP38" s="86">
        <f t="shared" si="15"/>
        <v>0</v>
      </c>
      <c r="AQ38" s="83">
        <f t="shared" si="54"/>
        <v>0</v>
      </c>
      <c r="AR38" s="86">
        <f t="shared" si="17"/>
        <v>0</v>
      </c>
      <c r="AS38" s="86">
        <f t="shared" si="18"/>
        <v>0</v>
      </c>
      <c r="AT38" s="83">
        <f t="shared" si="55"/>
        <v>0</v>
      </c>
      <c r="AU38" s="86">
        <f t="shared" si="20"/>
        <v>0</v>
      </c>
      <c r="AV38" s="87">
        <f t="shared" si="21"/>
        <v>0</v>
      </c>
      <c r="AW38" s="83">
        <f t="shared" si="56"/>
        <v>0</v>
      </c>
      <c r="AX38" s="87">
        <f t="shared" si="23"/>
        <v>0</v>
      </c>
      <c r="AY38" s="83">
        <f t="shared" si="57"/>
        <v>0</v>
      </c>
      <c r="AZ38" s="88" t="str">
        <f t="shared" si="41"/>
        <v/>
      </c>
      <c r="BA38" s="89">
        <f t="shared" si="42"/>
        <v>0</v>
      </c>
      <c r="BB38" s="89">
        <f t="shared" si="43"/>
        <v>0</v>
      </c>
      <c r="BC38" s="85">
        <f t="shared" si="25"/>
        <v>0</v>
      </c>
      <c r="BD38" s="86">
        <f t="shared" si="26"/>
        <v>0</v>
      </c>
      <c r="BE38" s="83">
        <f t="shared" si="44"/>
        <v>0</v>
      </c>
      <c r="BF38" s="86">
        <f t="shared" si="27"/>
        <v>0</v>
      </c>
      <c r="BG38" s="86">
        <f t="shared" si="28"/>
        <v>0</v>
      </c>
      <c r="BH38" s="83">
        <f t="shared" si="45"/>
        <v>0</v>
      </c>
      <c r="BI38" s="86">
        <f t="shared" si="29"/>
        <v>0</v>
      </c>
      <c r="BJ38" s="86">
        <f t="shared" si="30"/>
        <v>0</v>
      </c>
      <c r="BK38" s="83">
        <f t="shared" si="46"/>
        <v>0</v>
      </c>
      <c r="BL38" s="86">
        <f t="shared" si="31"/>
        <v>0</v>
      </c>
      <c r="BM38" s="87">
        <f t="shared" si="32"/>
        <v>0</v>
      </c>
      <c r="BN38" s="83">
        <f t="shared" si="47"/>
        <v>0</v>
      </c>
      <c r="BO38" s="87">
        <f t="shared" si="33"/>
        <v>0</v>
      </c>
      <c r="BP38" s="83">
        <f t="shared" si="48"/>
        <v>0</v>
      </c>
      <c r="BQ38" s="88" t="str">
        <f t="shared" si="49"/>
        <v/>
      </c>
      <c r="BR38" s="92">
        <f t="shared" si="50"/>
        <v>0</v>
      </c>
      <c r="BS38" s="89">
        <f t="shared" si="51"/>
        <v>0</v>
      </c>
    </row>
    <row r="39" spans="1:72" x14ac:dyDescent="0.2">
      <c r="A39" s="69">
        <f t="shared" si="52"/>
        <v>45199</v>
      </c>
      <c r="B39" s="90" t="str">
        <f>IF(ISERROR(VLOOKUP(A39,Feiertage!$A$3:$E$24,2,FALSE))=FALSE,"Feiertag","")</f>
        <v/>
      </c>
      <c r="C39" s="71"/>
      <c r="D39" s="71"/>
      <c r="E39" s="210"/>
      <c r="F39" s="71"/>
      <c r="G39" s="71"/>
      <c r="H39" s="210"/>
      <c r="I39" s="71"/>
      <c r="J39" s="71"/>
      <c r="K39" s="212"/>
      <c r="L39" s="71"/>
      <c r="M39" s="71"/>
      <c r="N39" s="210"/>
      <c r="O39" s="71"/>
      <c r="P39" s="71"/>
      <c r="Q39" s="72">
        <f t="shared" si="0"/>
        <v>0</v>
      </c>
      <c r="R39" s="73">
        <f t="shared" si="1"/>
        <v>0</v>
      </c>
      <c r="S39" s="74">
        <f t="shared" si="34"/>
        <v>-473.25</v>
      </c>
      <c r="T39" s="74">
        <f t="shared" si="35"/>
        <v>0</v>
      </c>
      <c r="U39" s="75"/>
      <c r="V39" s="76" t="str">
        <f t="shared" si="2"/>
        <v/>
      </c>
      <c r="W39" s="76" t="s">
        <v>196</v>
      </c>
      <c r="X39" s="76" t="str">
        <f t="shared" si="36"/>
        <v/>
      </c>
      <c r="Y39" s="77">
        <f t="shared" si="3"/>
        <v>0</v>
      </c>
      <c r="Z39" s="78">
        <f t="shared" si="4"/>
        <v>0</v>
      </c>
      <c r="AA39" s="79" t="str">
        <f>IF(WEEKDAY($A39)=1,"So",IF(WEEKDAY($A39)=7,"Sa",IF(B39="freier Tag",B39,IF(ISERROR(VLOOKUP(A39,Feiertage!$A$3:$E$14,2,FALSE))=FALSE,"Feiertag",IF(B39="","",B39)))))</f>
        <v>Sa</v>
      </c>
      <c r="AB39" s="78">
        <f t="shared" si="37"/>
        <v>0</v>
      </c>
      <c r="AC39" s="80">
        <f t="shared" si="38"/>
        <v>0</v>
      </c>
      <c r="AD39" s="80">
        <f t="shared" si="39"/>
        <v>0</v>
      </c>
      <c r="AE39" s="81" t="str">
        <f t="shared" si="5"/>
        <v/>
      </c>
      <c r="AF39" s="81" t="str">
        <f t="shared" si="6"/>
        <v/>
      </c>
      <c r="AG39" s="81" t="str">
        <f t="shared" si="7"/>
        <v/>
      </c>
      <c r="AH39" s="81" t="str">
        <f t="shared" si="8"/>
        <v/>
      </c>
      <c r="AI39" s="82" t="str">
        <f t="shared" si="9"/>
        <v/>
      </c>
      <c r="AJ39" s="86" t="str">
        <f t="shared" si="10"/>
        <v/>
      </c>
      <c r="AK39" s="91" t="str">
        <f t="shared" si="40"/>
        <v>0</v>
      </c>
      <c r="AL39" s="85">
        <f t="shared" si="11"/>
        <v>0</v>
      </c>
      <c r="AM39" s="86">
        <f t="shared" si="12"/>
        <v>0</v>
      </c>
      <c r="AN39" s="83">
        <f t="shared" si="53"/>
        <v>0</v>
      </c>
      <c r="AO39" s="86">
        <f t="shared" si="14"/>
        <v>0</v>
      </c>
      <c r="AP39" s="86">
        <f t="shared" si="15"/>
        <v>0</v>
      </c>
      <c r="AQ39" s="83">
        <f t="shared" si="54"/>
        <v>0</v>
      </c>
      <c r="AR39" s="86">
        <f t="shared" si="17"/>
        <v>0</v>
      </c>
      <c r="AS39" s="86">
        <f t="shared" si="18"/>
        <v>0</v>
      </c>
      <c r="AT39" s="83">
        <f t="shared" si="55"/>
        <v>0</v>
      </c>
      <c r="AU39" s="86">
        <f t="shared" si="20"/>
        <v>0</v>
      </c>
      <c r="AV39" s="87">
        <f t="shared" si="21"/>
        <v>0</v>
      </c>
      <c r="AW39" s="83">
        <f t="shared" si="56"/>
        <v>0</v>
      </c>
      <c r="AX39" s="87">
        <f t="shared" si="23"/>
        <v>0</v>
      </c>
      <c r="AY39" s="83">
        <f t="shared" si="57"/>
        <v>0</v>
      </c>
      <c r="AZ39" s="88" t="str">
        <f t="shared" si="41"/>
        <v/>
      </c>
      <c r="BA39" s="89">
        <f t="shared" si="42"/>
        <v>0</v>
      </c>
      <c r="BB39" s="89">
        <f t="shared" si="43"/>
        <v>0</v>
      </c>
      <c r="BC39" s="85">
        <f t="shared" si="25"/>
        <v>0</v>
      </c>
      <c r="BD39" s="86">
        <f t="shared" si="26"/>
        <v>0</v>
      </c>
      <c r="BE39" s="83">
        <f t="shared" si="44"/>
        <v>0</v>
      </c>
      <c r="BF39" s="86">
        <f t="shared" si="27"/>
        <v>0</v>
      </c>
      <c r="BG39" s="86">
        <f t="shared" si="28"/>
        <v>0</v>
      </c>
      <c r="BH39" s="83">
        <f t="shared" si="45"/>
        <v>0</v>
      </c>
      <c r="BI39" s="86">
        <f t="shared" si="29"/>
        <v>0</v>
      </c>
      <c r="BJ39" s="86">
        <f t="shared" si="30"/>
        <v>0</v>
      </c>
      <c r="BK39" s="83">
        <f t="shared" si="46"/>
        <v>0</v>
      </c>
      <c r="BL39" s="86">
        <f t="shared" si="31"/>
        <v>0</v>
      </c>
      <c r="BM39" s="87">
        <f t="shared" si="32"/>
        <v>0</v>
      </c>
      <c r="BN39" s="83">
        <f t="shared" si="47"/>
        <v>0</v>
      </c>
      <c r="BO39" s="87">
        <f t="shared" si="33"/>
        <v>0</v>
      </c>
      <c r="BP39" s="83">
        <f t="shared" si="48"/>
        <v>0</v>
      </c>
      <c r="BQ39" s="88" t="str">
        <f t="shared" si="49"/>
        <v/>
      </c>
      <c r="BR39" s="92">
        <f t="shared" si="50"/>
        <v>0</v>
      </c>
      <c r="BS39" s="89">
        <f t="shared" si="51"/>
        <v>0</v>
      </c>
    </row>
    <row r="40" spans="1:72" ht="13.5" thickBot="1" x14ac:dyDescent="0.25">
      <c r="A40" s="69"/>
      <c r="B40" s="70" t="str">
        <f>IF(ISERROR(VLOOKUP(A40,Feiertage!$A$3:$E$24,2,FALSE))=FALSE,"Feiertag","")</f>
        <v/>
      </c>
      <c r="C40" s="71"/>
      <c r="D40" s="71"/>
      <c r="E40" s="211"/>
      <c r="F40" s="71"/>
      <c r="G40" s="71"/>
      <c r="H40" s="211"/>
      <c r="I40" s="71"/>
      <c r="J40" s="71"/>
      <c r="K40" s="213"/>
      <c r="L40" s="71"/>
      <c r="M40" s="71"/>
      <c r="N40" s="211"/>
      <c r="O40" s="71"/>
      <c r="P40" s="71"/>
      <c r="Q40" s="72"/>
      <c r="R40" s="73"/>
      <c r="S40" s="74"/>
      <c r="T40" s="74"/>
      <c r="U40" s="75"/>
      <c r="V40" s="76" t="str">
        <f t="shared" si="2"/>
        <v/>
      </c>
      <c r="W40" s="76" t="s">
        <v>196</v>
      </c>
      <c r="X40" s="76" t="str">
        <f t="shared" si="36"/>
        <v/>
      </c>
      <c r="Y40" s="77">
        <f t="shared" si="3"/>
        <v>0</v>
      </c>
      <c r="Z40" s="78">
        <f t="shared" si="4"/>
        <v>0</v>
      </c>
      <c r="AA40" s="79" t="str">
        <f>IF(WEEKDAY($A40)=1,"So",IF(WEEKDAY($A40)=7,"Sa",IF(B40="freier Tag",B40,IF(ISERROR(VLOOKUP(A40,Feiertage!$A$3:$E$14,2,FALSE))=FALSE,"Feiertag",IF(B40="","",B40)))))</f>
        <v>Sa</v>
      </c>
      <c r="AB40" s="78">
        <f t="shared" si="37"/>
        <v>0</v>
      </c>
      <c r="AC40" s="80">
        <f t="shared" si="38"/>
        <v>0</v>
      </c>
      <c r="AD40" s="80">
        <f t="shared" si="39"/>
        <v>0</v>
      </c>
      <c r="AE40" s="81" t="str">
        <f t="shared" si="5"/>
        <v/>
      </c>
      <c r="AF40" s="81" t="str">
        <f t="shared" si="6"/>
        <v/>
      </c>
      <c r="AG40" s="81" t="str">
        <f t="shared" si="7"/>
        <v/>
      </c>
      <c r="AH40" s="81" t="str">
        <f t="shared" si="8"/>
        <v/>
      </c>
      <c r="AI40" s="82" t="str">
        <f t="shared" si="9"/>
        <v/>
      </c>
      <c r="AJ40" s="86" t="str">
        <f t="shared" si="10"/>
        <v/>
      </c>
      <c r="AK40" s="91" t="str">
        <f t="shared" si="40"/>
        <v>0</v>
      </c>
      <c r="AL40" s="85">
        <f t="shared" si="11"/>
        <v>0</v>
      </c>
      <c r="AM40" s="86">
        <f t="shared" si="12"/>
        <v>0</v>
      </c>
      <c r="AN40" s="83">
        <f t="shared" si="53"/>
        <v>0</v>
      </c>
      <c r="AO40" s="86">
        <f t="shared" si="14"/>
        <v>0</v>
      </c>
      <c r="AP40" s="86">
        <f t="shared" si="15"/>
        <v>0</v>
      </c>
      <c r="AQ40" s="83">
        <f t="shared" si="54"/>
        <v>0</v>
      </c>
      <c r="AR40" s="86">
        <f t="shared" si="17"/>
        <v>0</v>
      </c>
      <c r="AS40" s="86">
        <f t="shared" si="18"/>
        <v>0</v>
      </c>
      <c r="AT40" s="83">
        <f t="shared" si="55"/>
        <v>0</v>
      </c>
      <c r="AU40" s="86">
        <f t="shared" si="20"/>
        <v>0</v>
      </c>
      <c r="AV40" s="87">
        <f t="shared" si="21"/>
        <v>0</v>
      </c>
      <c r="AW40" s="83">
        <f t="shared" si="56"/>
        <v>0</v>
      </c>
      <c r="AX40" s="87">
        <f t="shared" si="23"/>
        <v>0</v>
      </c>
      <c r="AY40" s="83">
        <f t="shared" si="57"/>
        <v>0</v>
      </c>
      <c r="AZ40" s="88" t="str">
        <f t="shared" si="41"/>
        <v/>
      </c>
      <c r="BA40" s="89">
        <f t="shared" si="42"/>
        <v>0</v>
      </c>
      <c r="BB40" s="89">
        <f t="shared" si="43"/>
        <v>0</v>
      </c>
      <c r="BC40" s="94">
        <f t="shared" si="25"/>
        <v>0</v>
      </c>
      <c r="BD40" s="95">
        <f t="shared" si="26"/>
        <v>0</v>
      </c>
      <c r="BE40" s="83">
        <f t="shared" si="44"/>
        <v>0</v>
      </c>
      <c r="BF40" s="95">
        <f t="shared" si="27"/>
        <v>0</v>
      </c>
      <c r="BG40" s="95">
        <f t="shared" si="28"/>
        <v>0</v>
      </c>
      <c r="BH40" s="83">
        <f t="shared" si="45"/>
        <v>0</v>
      </c>
      <c r="BI40" s="95">
        <f t="shared" si="29"/>
        <v>0</v>
      </c>
      <c r="BJ40" s="95">
        <f t="shared" si="30"/>
        <v>0</v>
      </c>
      <c r="BK40" s="83">
        <f t="shared" si="46"/>
        <v>0</v>
      </c>
      <c r="BL40" s="95">
        <f t="shared" si="31"/>
        <v>0</v>
      </c>
      <c r="BM40" s="96">
        <f t="shared" si="32"/>
        <v>0</v>
      </c>
      <c r="BN40" s="83">
        <f t="shared" si="47"/>
        <v>0</v>
      </c>
      <c r="BO40" s="96">
        <f t="shared" si="33"/>
        <v>0</v>
      </c>
      <c r="BP40" s="83">
        <f t="shared" si="48"/>
        <v>0</v>
      </c>
      <c r="BQ40" s="97" t="str">
        <f t="shared" si="49"/>
        <v/>
      </c>
      <c r="BR40" s="98">
        <f t="shared" si="50"/>
        <v>0</v>
      </c>
      <c r="BS40" s="89">
        <f t="shared" si="51"/>
        <v>0</v>
      </c>
    </row>
    <row r="41" spans="1:72" x14ac:dyDescent="0.2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9"/>
      <c r="Q41" s="15"/>
      <c r="R41" s="15"/>
      <c r="S41" s="100"/>
      <c r="T41" s="100"/>
      <c r="U41" s="101"/>
      <c r="V41" s="101"/>
      <c r="W41" s="101"/>
      <c r="X41" s="101"/>
      <c r="Y41" s="77"/>
      <c r="Z41" s="15"/>
      <c r="AA41" s="102"/>
      <c r="AB41" s="15"/>
      <c r="AC41" s="39"/>
      <c r="AD41" s="39"/>
      <c r="AE41" s="39"/>
      <c r="AF41" s="39"/>
      <c r="AG41" s="39"/>
      <c r="AH41" s="39"/>
      <c r="AI41" s="39"/>
      <c r="AJ41" s="15"/>
      <c r="AK41" s="102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5"/>
      <c r="BO41" s="15"/>
      <c r="BP41" s="15"/>
      <c r="BQ41" s="15"/>
      <c r="BR41" s="15"/>
      <c r="BS41" s="15"/>
    </row>
    <row r="42" spans="1:72" ht="17.100000000000001" customHeight="1" x14ac:dyDescent="0.2">
      <c r="A42" s="103" t="s">
        <v>197</v>
      </c>
      <c r="J42" s="104"/>
      <c r="K42" s="104"/>
      <c r="L42" s="104"/>
      <c r="M42" s="104"/>
      <c r="N42" s="104"/>
      <c r="P42" s="19"/>
      <c r="Q42" s="19" t="s">
        <v>198</v>
      </c>
      <c r="R42" s="19"/>
      <c r="S42" s="105">
        <f>SUM(Q10:Q40)</f>
        <v>0</v>
      </c>
      <c r="T42" s="150" t="str">
        <f t="shared" ref="T42:T47" si="58">CONCATENATE("( ",INT(ABS(S42)),"h ",ROUND(MOD(ABS(S42),1)*60,2),"min )")</f>
        <v>( 0h 0min )</v>
      </c>
      <c r="U42" s="19"/>
      <c r="V42" s="19"/>
      <c r="W42" s="19"/>
      <c r="X42" s="19"/>
      <c r="Y42" s="15"/>
      <c r="Z42" s="15"/>
      <c r="AB42" s="15"/>
      <c r="AE42" s="106"/>
      <c r="AF42" s="106"/>
      <c r="AG42" s="106"/>
      <c r="AH42" s="106"/>
      <c r="AI42" s="107"/>
      <c r="AJ42" s="15"/>
      <c r="AL42" s="24"/>
      <c r="AM42" s="24"/>
      <c r="AN42" s="24"/>
      <c r="AO42" s="24"/>
      <c r="AP42" s="24"/>
      <c r="AQ42" s="24"/>
      <c r="AR42" s="24"/>
      <c r="AS42" s="24"/>
      <c r="AT42" s="24"/>
      <c r="AU42" s="24"/>
      <c r="AV42" s="24"/>
      <c r="AW42" s="24"/>
      <c r="AX42" s="24"/>
      <c r="AY42" s="24"/>
      <c r="AZ42" s="24"/>
      <c r="BA42" s="24"/>
      <c r="BB42" s="24"/>
      <c r="BC42" s="24"/>
      <c r="BD42" s="24"/>
      <c r="BE42" s="108"/>
      <c r="BF42" s="24"/>
      <c r="BG42" s="24"/>
      <c r="BH42" s="24"/>
      <c r="BI42" s="24"/>
      <c r="BJ42" s="24"/>
      <c r="BK42" s="24"/>
      <c r="BL42" s="24"/>
      <c r="BM42" s="24"/>
      <c r="BN42" s="24"/>
      <c r="BO42" s="24"/>
      <c r="BP42" s="24"/>
      <c r="BQ42" s="24"/>
      <c r="BR42" s="24"/>
      <c r="BS42" s="24"/>
    </row>
    <row r="43" spans="1:72" ht="17.100000000000001" customHeight="1" x14ac:dyDescent="0.2">
      <c r="A43" s="176"/>
      <c r="B43" s="192"/>
      <c r="C43" s="192"/>
      <c r="D43" s="192"/>
      <c r="E43" s="192"/>
      <c r="F43" s="192"/>
      <c r="G43" s="192"/>
      <c r="H43" s="192"/>
      <c r="I43" s="192"/>
      <c r="J43" s="192"/>
      <c r="K43" s="192"/>
      <c r="L43" s="193"/>
      <c r="Q43" s="19" t="s">
        <v>199</v>
      </c>
      <c r="R43" s="19"/>
      <c r="S43" s="109">
        <f>SUM(Z10:Z40)</f>
        <v>84</v>
      </c>
      <c r="T43" s="150" t="str">
        <f t="shared" si="58"/>
        <v>( 84h 0min )</v>
      </c>
      <c r="U43" s="19"/>
      <c r="Z43" s="15"/>
      <c r="AB43" s="15"/>
      <c r="AC43" s="110"/>
      <c r="AD43" s="110"/>
      <c r="AE43" s="111"/>
      <c r="AF43" s="111"/>
      <c r="AG43" s="111"/>
      <c r="AH43" s="111"/>
      <c r="AI43" s="110"/>
      <c r="AJ43" s="15"/>
      <c r="BH43" s="112"/>
    </row>
    <row r="44" spans="1:72" ht="17.100000000000001" customHeight="1" x14ac:dyDescent="0.2">
      <c r="A44" s="190"/>
      <c r="B44" s="194"/>
      <c r="C44" s="194"/>
      <c r="D44" s="194"/>
      <c r="E44" s="194"/>
      <c r="F44" s="194"/>
      <c r="G44" s="194"/>
      <c r="H44" s="194"/>
      <c r="I44" s="194"/>
      <c r="J44" s="194"/>
      <c r="K44" s="194"/>
      <c r="L44" s="195"/>
      <c r="Q44" s="113" t="s">
        <v>200</v>
      </c>
      <c r="R44" s="114"/>
      <c r="S44" s="115">
        <f>S6</f>
        <v>-389.25</v>
      </c>
      <c r="T44" s="150" t="str">
        <f t="shared" si="58"/>
        <v>( 389h 15min )</v>
      </c>
      <c r="U44" s="19"/>
      <c r="V44" s="19"/>
      <c r="W44" s="19"/>
      <c r="X44" s="19"/>
      <c r="Y44" s="106"/>
      <c r="Z44" s="15"/>
      <c r="AA44" s="112" t="s">
        <v>201</v>
      </c>
      <c r="AB44" s="15"/>
      <c r="AC44" s="15"/>
      <c r="AD44" s="15"/>
      <c r="AE44" s="15"/>
      <c r="AF44" s="15"/>
      <c r="AG44" s="15"/>
      <c r="AH44" s="15"/>
      <c r="AI44" s="15"/>
      <c r="AJ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  <c r="AX44" s="15"/>
      <c r="AY44" s="15"/>
      <c r="AZ44" s="15"/>
      <c r="BA44" s="15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15"/>
      <c r="BN44" s="15"/>
      <c r="BO44" s="15"/>
      <c r="BP44" s="15"/>
      <c r="BQ44" s="15"/>
      <c r="BR44" s="15"/>
      <c r="BS44" s="15"/>
      <c r="BT44" s="15"/>
    </row>
    <row r="45" spans="1:72" ht="17.100000000000001" customHeight="1" thickBot="1" x14ac:dyDescent="0.25">
      <c r="A45" s="191"/>
      <c r="B45" s="196"/>
      <c r="C45" s="196"/>
      <c r="D45" s="196"/>
      <c r="E45" s="196"/>
      <c r="F45" s="196"/>
      <c r="G45" s="196"/>
      <c r="H45" s="196"/>
      <c r="I45" s="196"/>
      <c r="J45" s="196"/>
      <c r="K45" s="196"/>
      <c r="L45" s="197"/>
      <c r="Q45" s="116" t="s">
        <v>202</v>
      </c>
      <c r="R45" s="116"/>
      <c r="S45" s="117"/>
      <c r="T45" s="150" t="str">
        <f t="shared" si="58"/>
        <v>( 0h 0min )</v>
      </c>
      <c r="U45" s="19"/>
      <c r="V45" s="19"/>
      <c r="W45" s="19"/>
      <c r="X45" s="19"/>
      <c r="Y45" s="106"/>
      <c r="Z45" s="15"/>
      <c r="AB45" s="15"/>
      <c r="AC45" s="15" t="s">
        <v>203</v>
      </c>
      <c r="AD45" s="15"/>
      <c r="AE45" s="108"/>
      <c r="AF45" s="108"/>
      <c r="AG45" s="108"/>
      <c r="AH45" s="108"/>
      <c r="AI45" s="15"/>
      <c r="AJ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  <c r="AX45" s="15"/>
      <c r="AY45" s="15"/>
      <c r="AZ45" s="15"/>
      <c r="BA45" s="15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  <c r="BR45" s="15"/>
      <c r="BS45" s="15"/>
      <c r="BT45" s="15"/>
    </row>
    <row r="46" spans="1:72" ht="10.5" customHeight="1" thickTop="1" x14ac:dyDescent="0.2">
      <c r="B46" s="19"/>
      <c r="C46" s="19"/>
      <c r="D46" s="19"/>
      <c r="J46" s="14"/>
      <c r="K46" s="14"/>
      <c r="Q46" s="114"/>
      <c r="R46" s="114"/>
      <c r="S46" s="118"/>
      <c r="T46" s="151"/>
      <c r="U46" s="19"/>
      <c r="V46" s="19"/>
      <c r="W46" s="19"/>
      <c r="X46" s="19"/>
      <c r="Y46" s="15"/>
      <c r="Z46" s="15"/>
      <c r="AB46" s="15"/>
      <c r="AC46" s="57"/>
      <c r="AD46" s="57"/>
      <c r="AE46" s="57"/>
      <c r="AF46" s="57"/>
      <c r="AG46" s="57"/>
      <c r="AH46" s="57"/>
      <c r="AI46" s="57"/>
      <c r="AJ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15"/>
      <c r="AZ46" s="15"/>
      <c r="BA46" s="15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  <c r="BS46" s="15"/>
      <c r="BT46" s="15"/>
    </row>
    <row r="47" spans="1:72" ht="17.100000000000001" customHeight="1" x14ac:dyDescent="0.2">
      <c r="B47" s="153" t="s">
        <v>204</v>
      </c>
      <c r="C47" s="154"/>
      <c r="D47" s="154"/>
      <c r="F47" s="119"/>
      <c r="G47" s="119"/>
      <c r="H47" s="119"/>
      <c r="I47" s="119"/>
      <c r="J47" s="119"/>
      <c r="K47" s="14"/>
      <c r="Q47" s="120" t="s">
        <v>205</v>
      </c>
      <c r="R47" s="13"/>
      <c r="S47" s="121">
        <f>S42-S43+S44+S45</f>
        <v>-473.25</v>
      </c>
      <c r="T47" s="150" t="str">
        <f t="shared" si="58"/>
        <v>( 473h 15min )</v>
      </c>
      <c r="U47" s="19" t="str">
        <f>IF(S47&gt;0,"  Plusstunden","  Minusstunden")</f>
        <v xml:space="preserve">  Minusstunden</v>
      </c>
      <c r="W47" s="19"/>
      <c r="X47" s="19"/>
      <c r="Y47" s="15"/>
      <c r="Z47" s="15"/>
      <c r="AB47" s="15"/>
      <c r="AC47" s="15"/>
      <c r="AD47" s="15"/>
      <c r="AE47" s="15"/>
      <c r="AF47" s="15"/>
      <c r="AG47" s="15"/>
      <c r="AH47" s="15"/>
      <c r="AI47" s="15"/>
      <c r="AJ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  <c r="AX47" s="15"/>
      <c r="AY47" s="15"/>
      <c r="AZ47" s="15"/>
      <c r="BA47" s="15"/>
      <c r="BB47" s="15"/>
      <c r="BC47" s="15"/>
      <c r="BD47" s="15"/>
      <c r="BE47" s="15"/>
      <c r="BF47" s="15"/>
      <c r="BG47" s="15"/>
      <c r="BH47" s="15"/>
      <c r="BI47" s="15"/>
      <c r="BJ47" s="15"/>
      <c r="BK47" s="15"/>
      <c r="BL47" s="15"/>
      <c r="BM47" s="15"/>
      <c r="BN47" s="15"/>
      <c r="BO47" s="15"/>
      <c r="BP47" s="15"/>
      <c r="BQ47" s="15"/>
      <c r="BR47" s="15"/>
      <c r="BS47" s="15"/>
      <c r="BT47" s="15"/>
    </row>
    <row r="48" spans="1:72" x14ac:dyDescent="0.2">
      <c r="B48" s="155"/>
      <c r="C48" s="155"/>
      <c r="D48" s="155"/>
      <c r="J48" s="14"/>
      <c r="K48" s="14"/>
      <c r="S48" s="152" t="s">
        <v>206</v>
      </c>
      <c r="T48" s="152" t="s">
        <v>207</v>
      </c>
      <c r="Y48" s="15"/>
      <c r="Z48" s="15"/>
      <c r="AB48" s="15"/>
      <c r="AC48" s="108" t="s">
        <v>208</v>
      </c>
      <c r="AD48" s="108"/>
      <c r="AE48" s="15"/>
      <c r="AF48" s="15"/>
      <c r="AG48" s="15"/>
      <c r="AH48" s="15"/>
      <c r="AI48" s="15"/>
      <c r="AJ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15"/>
      <c r="AZ48" s="15"/>
      <c r="BA48" s="15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</row>
    <row r="49" spans="2:30" ht="15" x14ac:dyDescent="0.2">
      <c r="B49" s="153" t="s">
        <v>245</v>
      </c>
      <c r="C49" s="156"/>
      <c r="D49" s="156"/>
      <c r="F49" s="119"/>
      <c r="G49" s="119"/>
      <c r="H49" s="119"/>
      <c r="I49" s="119"/>
      <c r="J49" s="122"/>
      <c r="AC49" s="112" t="s">
        <v>209</v>
      </c>
      <c r="AD49" s="112"/>
    </row>
    <row r="51" spans="2:30" x14ac:dyDescent="0.2">
      <c r="V51" s="19"/>
    </row>
    <row r="52" spans="2:30" x14ac:dyDescent="0.2">
      <c r="V52" s="112"/>
    </row>
  </sheetData>
  <sheetProtection algorithmName="SHA-512" hashValue="ZAzWKrtErhBVIfOl7GJPRrRVH7+efz9aqoe3c+8gHEGtQQDnyygH5FcCNwimJ9KqxzDD8Lp9B7DTg+urLru9jA==" saltValue="zLF/JmERUz9mjBCkramfCA==" spinCount="100000" sheet="1" selectLockedCells="1"/>
  <mergeCells count="11">
    <mergeCell ref="D1:G1"/>
    <mergeCell ref="D2:E2"/>
    <mergeCell ref="D3:E3"/>
    <mergeCell ref="D4:E4"/>
    <mergeCell ref="D5:E5"/>
    <mergeCell ref="BC7:BQ7"/>
    <mergeCell ref="E9:E40"/>
    <mergeCell ref="H9:H40"/>
    <mergeCell ref="K9:K40"/>
    <mergeCell ref="N9:N40"/>
    <mergeCell ref="AL7:AZ7"/>
  </mergeCells>
  <conditionalFormatting sqref="Q10:Q40">
    <cfRule type="cellIs" dxfId="57" priority="9" operator="greaterThan">
      <formula>10</formula>
    </cfRule>
  </conditionalFormatting>
  <conditionalFormatting sqref="L10:M40 I10:J40 F10:G40 O10:X40 A10:D40">
    <cfRule type="expression" dxfId="56" priority="10">
      <formula>OR(WEEKDAY($A10)=7,WEEKDAY($A10)=1)</formula>
    </cfRule>
  </conditionalFormatting>
  <conditionalFormatting sqref="W10">
    <cfRule type="expression" dxfId="55" priority="8">
      <formula>OR(WEEKDAY($A10)=7,WEEKDAY($A10)=1)</formula>
    </cfRule>
  </conditionalFormatting>
  <conditionalFormatting sqref="D4">
    <cfRule type="cellIs" dxfId="54" priority="5" operator="greaterThan">
      <formula>"&gt;=$D$4"</formula>
    </cfRule>
    <cfRule type="cellIs" dxfId="53" priority="6" operator="between">
      <formula>"&gt;0,5*$D$4"</formula>
      <formula>"&lt;$D$4"</formula>
    </cfRule>
  </conditionalFormatting>
  <conditionalFormatting sqref="S47">
    <cfRule type="cellIs" dxfId="52" priority="11" operator="between">
      <formula>-0.5*$D$3</formula>
      <formula>-$D$3</formula>
    </cfRule>
    <cfRule type="cellIs" dxfId="51" priority="12" operator="lessThan">
      <formula>-$D$3</formula>
    </cfRule>
    <cfRule type="cellIs" dxfId="50" priority="13" operator="between">
      <formula>0.5*$D$3</formula>
      <formula>$D$3</formula>
    </cfRule>
    <cfRule type="cellIs" dxfId="49" priority="14" operator="greaterThan">
      <formula>$D$3</formula>
    </cfRule>
  </conditionalFormatting>
  <conditionalFormatting sqref="D5:E5">
    <cfRule type="expression" dxfId="48" priority="4">
      <formula>$D$5&gt;10</formula>
    </cfRule>
  </conditionalFormatting>
  <conditionalFormatting sqref="T10:T40">
    <cfRule type="cellIs" dxfId="47" priority="2" operator="greaterThan">
      <formula>0</formula>
    </cfRule>
  </conditionalFormatting>
  <conditionalFormatting sqref="I10:J40 L10:M40 F10:G40 O10:X40 A10:D40">
    <cfRule type="expression" dxfId="46" priority="1">
      <formula>$B10="Feiertag"</formula>
    </cfRule>
  </conditionalFormatting>
  <dataValidations count="5">
    <dataValidation type="decimal" allowBlank="1" showInputMessage="1" showErrorMessage="1" errorTitle="Eingabefehler" error="Es sind nur Werte zwischen1,00 und 42,00 zulässig!" sqref="D3:E3" xr:uid="{00000000-0002-0000-0A00-000000000000}">
      <formula1>1</formula1>
      <formula2>41</formula2>
    </dataValidation>
    <dataValidation type="list" allowBlank="1" showInputMessage="1" showErrorMessage="1" errorTitle="Falsche Eingabe" error="Es sind nur Einträge aus der vorgegebenen Liste möglich!" sqref="B10:B40" xr:uid="{00000000-0002-0000-0A00-000001000000}">
      <formula1>"Arbeitsbefr.,Feiertag,freier Tag,Gleittag,Krank,Sonderregelg.,Tausch-Tag,Urlaub"</formula1>
    </dataValidation>
    <dataValidation type="whole" allowBlank="1" showInputMessage="1" showErrorMessage="1" errorTitle="Eingabefehler" error="Es sind nur Werte zwischen 1 und 5 zulässig!" sqref="D4" xr:uid="{00000000-0002-0000-0A00-000002000000}">
      <formula1>1</formula1>
      <formula2>5</formula2>
    </dataValidation>
    <dataValidation type="time" allowBlank="1" showInputMessage="1" showErrorMessage="1" errorTitle="Eingabefehler" error="Es sind nur Angaben von 6:00 bis 22:00 Uhr möglich." sqref="O10:P40 F10:G40 L10:M40 C10:D40 I10:J40" xr:uid="{00000000-0002-0000-0A00-000003000000}">
      <formula1>0.25</formula1>
      <formula2>0.916666666666667</formula2>
    </dataValidation>
    <dataValidation type="list" allowBlank="1" showErrorMessage="1" errorTitle="Falsche Eingabe" error="Es sind nur Einträge aus der vorgegebenen Liste möglich!" sqref="S5" xr:uid="{00000000-0002-0000-0A00-000004000000}">
      <formula1>"Ja"</formula1>
    </dataValidation>
  </dataValidations>
  <printOptions horizontalCentered="1" verticalCentered="1"/>
  <pageMargins left="0.39370078740157483" right="0.19685039370078741" top="0.39370078740157483" bottom="0.39370078740157483" header="0.51181102362204722" footer="0.19685039370078741"/>
  <pageSetup paperSize="9" scale="83" orientation="landscape" r:id="rId1"/>
  <headerFooter alignWithMargins="0">
    <oddHeader>&amp;C&amp;"Arial,Fett"&amp;12Zeiterfassung</oddHead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7" id="{81A97E4B-1150-4DB3-95E9-2CC54C798166}">
            <xm:f>OR($A10=Feiertage!$A$3,$A10=Feiertage!$A$4,$A10=Feiertage!$A$5,$A10=Feiertage!$A$6,$A10=Feiertage!$A$7,$A10=Feiertage!$A$8,$A10=Feiertage!$A$9,$A10=Feiertage!$A$10,$A10=Feiertage!$A$11,$A10=Feiertage!$A$12,$A10=Feiertage!$A$13,$A10=Feiertage!$A$14)</xm:f>
            <x14:dxf>
              <fill>
                <patternFill>
                  <bgColor theme="0" tint="-0.24994659260841701"/>
                </patternFill>
              </fill>
            </x14:dxf>
          </x14:cfRule>
          <xm:sqref>L10:M40 F10:G40 I10:J40 O10:U40 A10:D40</xm:sqref>
        </x14:conditionalFormatting>
        <x14:conditionalFormatting xmlns:xm="http://schemas.microsoft.com/office/excel/2006/main">
          <x14:cfRule type="expression" priority="3" id="{494765B7-D32C-477F-8FE5-17D7778D572A}">
            <xm:f>OR($A10=Feiertage!$A$3,$A10=Feiertage!$A$4,$A10=Feiertage!$A$5,$A10=Feiertage!$A$6,$A10=Feiertage!$A$7,$A10=Feiertage!$A$8,$A10=Feiertage!$A$9,$A10=Feiertage!$A$10,$A10=Feiertage!$A$11,$A10=Feiertage!$A$12,$A10=Feiertage!$A$13,$A10=Feiertage!$A$14)</xm:f>
            <x14:dxf>
              <fill>
                <patternFill>
                  <bgColor theme="0" tint="-0.24994659260841701"/>
                </patternFill>
              </fill>
            </x14:dxf>
          </x14:cfRule>
          <xm:sqref>X10:X40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BX52"/>
  <sheetViews>
    <sheetView zoomScaleNormal="100" workbookViewId="0">
      <pane ySplit="9" topLeftCell="A16" activePane="bottomLeft" state="frozen"/>
      <selection activeCell="S5" sqref="S5"/>
      <selection pane="bottomLeft" activeCell="D1" sqref="D1:G1"/>
    </sheetView>
  </sheetViews>
  <sheetFormatPr baseColWidth="10" defaultColWidth="11.42578125" defaultRowHeight="12.75" x14ac:dyDescent="0.2"/>
  <cols>
    <col min="1" max="1" width="8.7109375" style="14" customWidth="1"/>
    <col min="2" max="2" width="12.28515625" style="14" customWidth="1"/>
    <col min="3" max="4" width="8.5703125" style="14" customWidth="1"/>
    <col min="5" max="5" width="2.7109375" style="14" customWidth="1"/>
    <col min="6" max="7" width="8.5703125" style="14" customWidth="1"/>
    <col min="8" max="8" width="2.7109375" style="14" customWidth="1"/>
    <col min="9" max="9" width="8.5703125" style="14" customWidth="1"/>
    <col min="10" max="10" width="8.5703125" style="15" customWidth="1"/>
    <col min="11" max="11" width="2.7109375" style="15" customWidth="1"/>
    <col min="12" max="13" width="8.5703125" style="14" customWidth="1"/>
    <col min="14" max="14" width="2.7109375" style="14" hidden="1" customWidth="1"/>
    <col min="15" max="16" width="8.5703125" style="14" hidden="1" customWidth="1"/>
    <col min="17" max="18" width="11.42578125" style="14" customWidth="1"/>
    <col min="19" max="20" width="11.42578125" style="17" customWidth="1"/>
    <col min="21" max="22" width="11.42578125" style="14" customWidth="1"/>
    <col min="23" max="23" width="5.85546875" style="14" hidden="1" customWidth="1"/>
    <col min="24" max="29" width="11.42578125" style="14" hidden="1" customWidth="1"/>
    <col min="30" max="30" width="12.42578125" style="14" hidden="1" customWidth="1"/>
    <col min="31" max="34" width="11.42578125" style="14" hidden="1" customWidth="1"/>
    <col min="35" max="35" width="8.28515625" style="14" hidden="1" customWidth="1"/>
    <col min="36" max="36" width="13.28515625" style="14" hidden="1" customWidth="1"/>
    <col min="37" max="37" width="12.42578125" style="14" hidden="1" customWidth="1"/>
    <col min="38" max="69" width="11.42578125" style="14" hidden="1" customWidth="1"/>
    <col min="70" max="71" width="12.5703125" style="14" hidden="1" customWidth="1"/>
    <col min="72" max="72" width="12.5703125" style="14" customWidth="1"/>
    <col min="73" max="73" width="11.42578125" style="14" customWidth="1"/>
    <col min="74" max="16384" width="11.42578125" style="14"/>
  </cols>
  <sheetData>
    <row r="1" spans="1:72" ht="20.100000000000001" customHeight="1" x14ac:dyDescent="0.2">
      <c r="A1" s="12" t="s">
        <v>62</v>
      </c>
      <c r="B1" s="13"/>
      <c r="C1" s="13"/>
      <c r="D1" s="214" t="str">
        <f>'01'!D1:G1</f>
        <v>Lind, Ludwig Paul</v>
      </c>
      <c r="E1" s="215"/>
      <c r="F1" s="215"/>
      <c r="G1" s="216"/>
      <c r="J1" s="14"/>
      <c r="L1" s="15"/>
      <c r="Q1" s="16"/>
      <c r="U1" s="141" t="s">
        <v>61</v>
      </c>
      <c r="V1" s="142">
        <f>'01'!V1</f>
        <v>44866</v>
      </c>
    </row>
    <row r="2" spans="1:72" ht="20.100000000000001" customHeight="1" x14ac:dyDescent="0.2">
      <c r="A2" s="12" t="s">
        <v>63</v>
      </c>
      <c r="B2" s="18"/>
      <c r="C2" s="18"/>
      <c r="D2" s="217">
        <f>DATE(YEAR('01'!D2:E2),MONTH('01'!D2:E2)+9,1)</f>
        <v>45200</v>
      </c>
      <c r="E2" s="218"/>
      <c r="F2" s="15"/>
      <c r="G2" s="15"/>
      <c r="H2" s="15"/>
      <c r="I2" s="15"/>
      <c r="M2" s="19"/>
      <c r="P2" s="20"/>
      <c r="AK2" s="21"/>
    </row>
    <row r="3" spans="1:72" ht="20.100000000000001" customHeight="1" x14ac:dyDescent="0.2">
      <c r="A3" s="22" t="s">
        <v>64</v>
      </c>
      <c r="B3" s="23"/>
      <c r="C3" s="23"/>
      <c r="D3" s="219">
        <f>'09'!D3:E3</f>
        <v>20</v>
      </c>
      <c r="E3" s="220"/>
      <c r="F3" s="24"/>
      <c r="G3" s="15"/>
      <c r="H3" s="15"/>
      <c r="I3" s="15"/>
      <c r="P3" s="20"/>
      <c r="AK3" s="21"/>
    </row>
    <row r="4" spans="1:72" ht="20.100000000000001" customHeight="1" x14ac:dyDescent="0.2">
      <c r="A4" s="22" t="s">
        <v>65</v>
      </c>
      <c r="B4" s="23"/>
      <c r="C4" s="23"/>
      <c r="D4" s="221">
        <f>'09'!D4:E4</f>
        <v>5</v>
      </c>
      <c r="E4" s="222"/>
      <c r="F4" s="24"/>
      <c r="G4" s="25"/>
      <c r="H4" s="15"/>
      <c r="I4" s="15"/>
      <c r="P4" s="20"/>
      <c r="AK4" s="21"/>
    </row>
    <row r="5" spans="1:72" ht="20.100000000000001" customHeight="1" x14ac:dyDescent="0.2">
      <c r="A5" s="22" t="s">
        <v>66</v>
      </c>
      <c r="B5" s="23"/>
      <c r="C5" s="23"/>
      <c r="D5" s="223">
        <f>D3/D4</f>
        <v>4</v>
      </c>
      <c r="E5" s="224"/>
      <c r="F5" s="24" t="s">
        <v>67</v>
      </c>
      <c r="G5" s="25"/>
      <c r="H5" s="15"/>
      <c r="I5" s="15"/>
      <c r="P5" s="20"/>
      <c r="Q5" s="199" t="s">
        <v>250</v>
      </c>
      <c r="R5" s="32"/>
      <c r="S5" s="201"/>
      <c r="AK5" s="21"/>
      <c r="AL5" s="26"/>
      <c r="AM5" s="27"/>
      <c r="AN5" s="27"/>
      <c r="AO5" s="27"/>
      <c r="AP5" s="27"/>
      <c r="AQ5" s="27"/>
      <c r="AR5" s="27"/>
      <c r="AS5" s="27" t="s">
        <v>68</v>
      </c>
      <c r="AT5" s="27"/>
      <c r="AU5" s="27"/>
      <c r="AV5" s="27"/>
      <c r="AW5" s="27"/>
      <c r="AX5" s="27"/>
      <c r="AY5" s="27"/>
      <c r="AZ5" s="27"/>
      <c r="BA5" s="28"/>
      <c r="BB5" s="27"/>
      <c r="BC5" s="29"/>
      <c r="BD5" s="30"/>
      <c r="BE5" s="30"/>
      <c r="BF5" s="30"/>
      <c r="BG5" s="30"/>
      <c r="BH5" s="30"/>
      <c r="BI5" s="30"/>
      <c r="BJ5" s="30" t="s">
        <v>69</v>
      </c>
      <c r="BK5" s="30"/>
      <c r="BL5" s="30"/>
      <c r="BM5" s="30"/>
      <c r="BN5" s="30"/>
      <c r="BO5" s="30"/>
      <c r="BP5" s="30"/>
      <c r="BQ5" s="30"/>
      <c r="BR5" s="31"/>
      <c r="BS5" s="31"/>
    </row>
    <row r="6" spans="1:72" ht="13.5" thickBot="1" x14ac:dyDescent="0.25">
      <c r="A6" s="15"/>
      <c r="B6" s="15"/>
      <c r="C6" s="15"/>
      <c r="D6" s="15"/>
      <c r="E6" s="15"/>
      <c r="F6" s="15"/>
      <c r="G6" s="15"/>
      <c r="H6" s="15"/>
      <c r="I6" s="15"/>
      <c r="L6" s="15"/>
      <c r="M6" s="15"/>
      <c r="N6" s="15"/>
      <c r="O6" s="15"/>
      <c r="P6" s="19"/>
      <c r="Q6" s="22" t="s">
        <v>70</v>
      </c>
      <c r="R6" s="32"/>
      <c r="S6" s="157">
        <f>IF(S5="Ja",0,'09'!S47)</f>
        <v>-473.25</v>
      </c>
      <c r="T6" s="143" t="str">
        <f>CONCATENATE("( ",INT(ABS(S6)),"h ",ROUND(MOD(ABS(S6),1)*60,2),"min )")</f>
        <v>( 473h 15min )</v>
      </c>
      <c r="U6" s="144"/>
      <c r="V6" s="144"/>
      <c r="W6" s="15"/>
      <c r="X6" s="15"/>
      <c r="Y6" s="34"/>
      <c r="Z6" s="34"/>
      <c r="AB6" s="34"/>
      <c r="AC6" s="34"/>
      <c r="AD6" s="34"/>
      <c r="AE6" s="34" t="s">
        <v>71</v>
      </c>
      <c r="AF6" s="34" t="s">
        <v>72</v>
      </c>
      <c r="AG6" s="34" t="s">
        <v>73</v>
      </c>
      <c r="AH6" s="34" t="s">
        <v>74</v>
      </c>
      <c r="AI6" s="34"/>
      <c r="AJ6" s="34"/>
    </row>
    <row r="7" spans="1:72" s="44" customFormat="1" ht="51.75" hidden="1" thickBot="1" x14ac:dyDescent="0.25">
      <c r="A7" s="35" t="s">
        <v>75</v>
      </c>
      <c r="B7" s="36" t="s">
        <v>76</v>
      </c>
      <c r="C7" s="35" t="s">
        <v>77</v>
      </c>
      <c r="D7" s="35" t="s">
        <v>78</v>
      </c>
      <c r="E7" s="35"/>
      <c r="F7" s="35" t="s">
        <v>79</v>
      </c>
      <c r="G7" s="35" t="s">
        <v>80</v>
      </c>
      <c r="H7" s="35"/>
      <c r="I7" s="35" t="s">
        <v>81</v>
      </c>
      <c r="J7" s="35" t="s">
        <v>82</v>
      </c>
      <c r="K7" s="35"/>
      <c r="L7" s="35" t="s">
        <v>83</v>
      </c>
      <c r="M7" s="35" t="s">
        <v>84</v>
      </c>
      <c r="N7" s="35"/>
      <c r="O7" s="35" t="s">
        <v>85</v>
      </c>
      <c r="P7" s="35" t="s">
        <v>86</v>
      </c>
      <c r="Q7" s="36" t="s">
        <v>87</v>
      </c>
      <c r="R7" s="37" t="s">
        <v>88</v>
      </c>
      <c r="S7" s="38" t="s">
        <v>89</v>
      </c>
      <c r="T7" s="145"/>
      <c r="U7" s="146" t="s">
        <v>90</v>
      </c>
      <c r="V7" s="147" t="s">
        <v>91</v>
      </c>
      <c r="W7" s="36"/>
      <c r="X7" s="36" t="s">
        <v>91</v>
      </c>
      <c r="Y7" s="39" t="s">
        <v>92</v>
      </c>
      <c r="Z7" s="40" t="s">
        <v>93</v>
      </c>
      <c r="AA7" s="41" t="s">
        <v>94</v>
      </c>
      <c r="AB7" s="40"/>
      <c r="AC7" s="40"/>
      <c r="AD7" s="40"/>
      <c r="AE7" s="40"/>
      <c r="AF7" s="40"/>
      <c r="AG7" s="40"/>
      <c r="AH7" s="40"/>
      <c r="AI7" s="40" t="s">
        <v>95</v>
      </c>
      <c r="AJ7" s="40" t="s">
        <v>96</v>
      </c>
      <c r="AK7" s="42" t="s">
        <v>97</v>
      </c>
      <c r="AL7" s="206" t="s">
        <v>98</v>
      </c>
      <c r="AM7" s="207"/>
      <c r="AN7" s="207"/>
      <c r="AO7" s="207"/>
      <c r="AP7" s="207"/>
      <c r="AQ7" s="207"/>
      <c r="AR7" s="207"/>
      <c r="AS7" s="207"/>
      <c r="AT7" s="207"/>
      <c r="AU7" s="207"/>
      <c r="AV7" s="207"/>
      <c r="AW7" s="207"/>
      <c r="AX7" s="207"/>
      <c r="AY7" s="207"/>
      <c r="AZ7" s="208"/>
      <c r="BA7" s="43"/>
      <c r="BB7" s="43"/>
      <c r="BC7" s="206" t="s">
        <v>99</v>
      </c>
      <c r="BD7" s="207"/>
      <c r="BE7" s="207"/>
      <c r="BF7" s="207"/>
      <c r="BG7" s="207"/>
      <c r="BH7" s="207"/>
      <c r="BI7" s="207"/>
      <c r="BJ7" s="207"/>
      <c r="BK7" s="207"/>
      <c r="BL7" s="207"/>
      <c r="BM7" s="207"/>
      <c r="BN7" s="207"/>
      <c r="BO7" s="207"/>
      <c r="BP7" s="207"/>
      <c r="BQ7" s="208"/>
      <c r="BR7" s="43"/>
      <c r="BS7" s="43"/>
      <c r="BT7" s="14"/>
    </row>
    <row r="8" spans="1:72" s="44" customFormat="1" ht="13.5" hidden="1" thickBot="1" x14ac:dyDescent="0.25">
      <c r="A8" s="35" t="s">
        <v>100</v>
      </c>
      <c r="B8" s="36" t="s">
        <v>101</v>
      </c>
      <c r="C8" s="35" t="s">
        <v>102</v>
      </c>
      <c r="D8" s="35" t="s">
        <v>103</v>
      </c>
      <c r="E8" s="35"/>
      <c r="F8" s="35" t="s">
        <v>104</v>
      </c>
      <c r="G8" s="35" t="s">
        <v>105</v>
      </c>
      <c r="H8" s="35"/>
      <c r="I8" s="35" t="s">
        <v>106</v>
      </c>
      <c r="J8" s="35" t="s">
        <v>107</v>
      </c>
      <c r="K8" s="35"/>
      <c r="L8" s="35" t="s">
        <v>108</v>
      </c>
      <c r="M8" s="35" t="s">
        <v>109</v>
      </c>
      <c r="N8" s="35"/>
      <c r="O8" s="35" t="s">
        <v>110</v>
      </c>
      <c r="P8" s="35" t="s">
        <v>111</v>
      </c>
      <c r="Q8" s="36" t="s">
        <v>112</v>
      </c>
      <c r="R8" s="37" t="s">
        <v>113</v>
      </c>
      <c r="S8" s="35" t="s">
        <v>114</v>
      </c>
      <c r="T8" s="146"/>
      <c r="U8" s="146" t="s">
        <v>115</v>
      </c>
      <c r="V8" s="146" t="s">
        <v>116</v>
      </c>
      <c r="W8" s="35"/>
      <c r="X8" s="35" t="s">
        <v>116</v>
      </c>
      <c r="Y8" s="39" t="s">
        <v>117</v>
      </c>
      <c r="Z8" s="40" t="s">
        <v>118</v>
      </c>
      <c r="AA8" s="44" t="s">
        <v>119</v>
      </c>
      <c r="AB8" s="40"/>
      <c r="AC8" s="40"/>
      <c r="AD8" s="40"/>
      <c r="AE8" s="40"/>
      <c r="AF8" s="40"/>
      <c r="AG8" s="40"/>
      <c r="AH8" s="40"/>
      <c r="AI8" s="40" t="s">
        <v>120</v>
      </c>
      <c r="AJ8" s="40" t="s">
        <v>121</v>
      </c>
      <c r="AK8" s="44" t="s">
        <v>122</v>
      </c>
      <c r="AL8" s="45" t="s">
        <v>123</v>
      </c>
      <c r="AM8" s="46" t="s">
        <v>124</v>
      </c>
      <c r="AN8" s="46"/>
      <c r="AO8" s="46" t="s">
        <v>125</v>
      </c>
      <c r="AP8" s="46" t="s">
        <v>126</v>
      </c>
      <c r="AQ8" s="46"/>
      <c r="AR8" s="46" t="s">
        <v>127</v>
      </c>
      <c r="AS8" s="46" t="s">
        <v>128</v>
      </c>
      <c r="AT8" s="46"/>
      <c r="AU8" s="46" t="s">
        <v>129</v>
      </c>
      <c r="AV8" s="46" t="s">
        <v>130</v>
      </c>
      <c r="AW8" s="46"/>
      <c r="AX8" s="46" t="s">
        <v>131</v>
      </c>
      <c r="AY8" s="46"/>
      <c r="AZ8" s="47" t="s">
        <v>132</v>
      </c>
      <c r="BA8" s="46"/>
      <c r="BB8" s="46"/>
      <c r="BC8" s="48" t="s">
        <v>133</v>
      </c>
      <c r="BD8" s="49" t="s">
        <v>134</v>
      </c>
      <c r="BE8" s="49"/>
      <c r="BF8" s="49" t="s">
        <v>134</v>
      </c>
      <c r="BG8" s="49" t="s">
        <v>135</v>
      </c>
      <c r="BH8" s="49"/>
      <c r="BI8" s="49" t="s">
        <v>136</v>
      </c>
      <c r="BJ8" s="49" t="s">
        <v>137</v>
      </c>
      <c r="BK8" s="49"/>
      <c r="BL8" s="49" t="s">
        <v>138</v>
      </c>
      <c r="BM8" s="49" t="s">
        <v>139</v>
      </c>
      <c r="BN8" s="49"/>
      <c r="BO8" s="49" t="s">
        <v>140</v>
      </c>
      <c r="BP8" s="49"/>
      <c r="BQ8" s="50" t="s">
        <v>141</v>
      </c>
      <c r="BR8" s="46"/>
      <c r="BS8" s="46"/>
      <c r="BT8" s="14"/>
    </row>
    <row r="9" spans="1:72" ht="15.95" customHeight="1" x14ac:dyDescent="0.2">
      <c r="A9" s="51" t="s">
        <v>142</v>
      </c>
      <c r="B9" s="52" t="s">
        <v>143</v>
      </c>
      <c r="C9" s="53" t="s">
        <v>144</v>
      </c>
      <c r="D9" s="53" t="s">
        <v>145</v>
      </c>
      <c r="E9" s="209" t="s">
        <v>146</v>
      </c>
      <c r="F9" s="53" t="s">
        <v>147</v>
      </c>
      <c r="G9" s="53" t="s">
        <v>148</v>
      </c>
      <c r="H9" s="209" t="s">
        <v>146</v>
      </c>
      <c r="I9" s="53" t="s">
        <v>149</v>
      </c>
      <c r="J9" s="53" t="s">
        <v>150</v>
      </c>
      <c r="K9" s="209" t="s">
        <v>146</v>
      </c>
      <c r="L9" s="53" t="s">
        <v>151</v>
      </c>
      <c r="M9" s="53" t="s">
        <v>152</v>
      </c>
      <c r="N9" s="209" t="s">
        <v>146</v>
      </c>
      <c r="O9" s="53" t="s">
        <v>153</v>
      </c>
      <c r="P9" s="53" t="s">
        <v>154</v>
      </c>
      <c r="Q9" s="53" t="s">
        <v>155</v>
      </c>
      <c r="R9" s="54" t="s">
        <v>156</v>
      </c>
      <c r="S9" s="54" t="s">
        <v>157</v>
      </c>
      <c r="T9" s="53" t="s">
        <v>158</v>
      </c>
      <c r="U9" s="148" t="s">
        <v>159</v>
      </c>
      <c r="V9" s="149" t="s">
        <v>160</v>
      </c>
      <c r="W9" s="56" t="s">
        <v>161</v>
      </c>
      <c r="X9" s="55" t="s">
        <v>160</v>
      </c>
      <c r="Y9" s="57" t="s">
        <v>162</v>
      </c>
      <c r="Z9" s="57" t="s">
        <v>163</v>
      </c>
      <c r="AA9" s="58" t="s">
        <v>164</v>
      </c>
      <c r="AB9" s="59" t="s">
        <v>165</v>
      </c>
      <c r="AC9" s="60" t="s">
        <v>166</v>
      </c>
      <c r="AD9" s="56" t="s">
        <v>167</v>
      </c>
      <c r="AE9" s="56" t="s">
        <v>168</v>
      </c>
      <c r="AF9" s="56" t="s">
        <v>169</v>
      </c>
      <c r="AG9" s="56" t="s">
        <v>170</v>
      </c>
      <c r="AH9" s="56" t="s">
        <v>171</v>
      </c>
      <c r="AI9" s="55" t="s">
        <v>172</v>
      </c>
      <c r="AJ9" s="55" t="s">
        <v>173</v>
      </c>
      <c r="AK9" s="61" t="s">
        <v>174</v>
      </c>
      <c r="AL9" s="62" t="s">
        <v>175</v>
      </c>
      <c r="AM9" s="55" t="s">
        <v>176</v>
      </c>
      <c r="AN9" s="63" t="s">
        <v>177</v>
      </c>
      <c r="AO9" s="55" t="s">
        <v>178</v>
      </c>
      <c r="AP9" s="55" t="s">
        <v>179</v>
      </c>
      <c r="AQ9" s="63" t="s">
        <v>180</v>
      </c>
      <c r="AR9" s="55" t="s">
        <v>181</v>
      </c>
      <c r="AS9" s="55" t="s">
        <v>182</v>
      </c>
      <c r="AT9" s="63" t="s">
        <v>183</v>
      </c>
      <c r="AU9" s="55" t="s">
        <v>184</v>
      </c>
      <c r="AV9" s="64" t="s">
        <v>185</v>
      </c>
      <c r="AW9" s="63" t="s">
        <v>186</v>
      </c>
      <c r="AX9" s="64" t="s">
        <v>187</v>
      </c>
      <c r="AY9" s="56" t="s">
        <v>188</v>
      </c>
      <c r="AZ9" s="65" t="s">
        <v>189</v>
      </c>
      <c r="BA9" s="66" t="s">
        <v>190</v>
      </c>
      <c r="BB9" s="67" t="s">
        <v>191</v>
      </c>
      <c r="BC9" s="62" t="s">
        <v>175</v>
      </c>
      <c r="BD9" s="55" t="s">
        <v>176</v>
      </c>
      <c r="BE9" s="63" t="s">
        <v>177</v>
      </c>
      <c r="BF9" s="55" t="s">
        <v>178</v>
      </c>
      <c r="BG9" s="68" t="s">
        <v>192</v>
      </c>
      <c r="BH9" s="63" t="s">
        <v>180</v>
      </c>
      <c r="BI9" s="55" t="s">
        <v>181</v>
      </c>
      <c r="BJ9" s="55" t="s">
        <v>182</v>
      </c>
      <c r="BK9" s="63" t="s">
        <v>183</v>
      </c>
      <c r="BL9" s="55" t="s">
        <v>184</v>
      </c>
      <c r="BM9" s="64" t="s">
        <v>185</v>
      </c>
      <c r="BN9" s="63" t="s">
        <v>186</v>
      </c>
      <c r="BO9" s="64" t="s">
        <v>187</v>
      </c>
      <c r="BP9" s="56" t="s">
        <v>188</v>
      </c>
      <c r="BQ9" s="65" t="s">
        <v>189</v>
      </c>
      <c r="BR9" s="66" t="s">
        <v>193</v>
      </c>
      <c r="BS9" s="66" t="s">
        <v>194</v>
      </c>
    </row>
    <row r="10" spans="1:72" ht="12.75" customHeight="1" x14ac:dyDescent="0.2">
      <c r="A10" s="69">
        <f>D2</f>
        <v>45200</v>
      </c>
      <c r="B10" s="70" t="str">
        <f>IF(ISERROR(VLOOKUP(A10,Feiertage!$A$3:$E$24,2,FALSE))=FALSE,"Feiertag","")</f>
        <v/>
      </c>
      <c r="C10" s="71"/>
      <c r="D10" s="71"/>
      <c r="E10" s="210"/>
      <c r="F10" s="71"/>
      <c r="G10" s="71"/>
      <c r="H10" s="210"/>
      <c r="I10" s="71"/>
      <c r="J10" s="71"/>
      <c r="K10" s="212"/>
      <c r="L10" s="71"/>
      <c r="M10" s="71"/>
      <c r="N10" s="210"/>
      <c r="O10" s="71"/>
      <c r="P10" s="71"/>
      <c r="Q10" s="72">
        <f t="shared" ref="Q10:Q40" si="0">AB10-T10</f>
        <v>0</v>
      </c>
      <c r="R10" s="73">
        <f t="shared" ref="R10:R40" si="1">IF(OR(AA10="freier Tag",AA10="Tausch-Tag",AA10="sa",AA10="so"),0,Q10-$D$5)</f>
        <v>0</v>
      </c>
      <c r="S10" s="74">
        <f>IF(OR(R10="",S6=""),"",R10+S6)</f>
        <v>-473.25</v>
      </c>
      <c r="T10" s="74">
        <f>AD10</f>
        <v>0</v>
      </c>
      <c r="U10" s="75"/>
      <c r="V10" s="76" t="str">
        <f t="shared" ref="V10:V40" si="2">IF(BQ10&lt;&gt;"",BQ10&amp;"/","")&amp;IF(AZ10&lt;&gt;"",AZ10&amp;"/","")&amp;IF(AJ10&lt;&gt;"",AJ10&amp;"/","")&amp;IF(AI10&lt;&gt;"",AI10&amp;"/","")&amp;IF(AE10&lt;&gt;"",AE10&amp;"/","")&amp;IF(AF10&lt;&gt;"",AF10&amp;"/","")&amp;IF(AH10&lt;&gt;"",AH10,"")</f>
        <v/>
      </c>
      <c r="W10" s="76" t="s">
        <v>196</v>
      </c>
      <c r="X10" s="76" t="str">
        <f>IF(BQ10&lt;&gt;"",BQ10&amp;" /","")&amp;IF(AZ10&lt;&gt;""," "&amp;AZ10&amp;" /","")&amp;IF(AJ10&lt;&gt;""," "&amp;AJ10&amp;" /","")&amp;IF(AI10&lt;&gt;""," "&amp;AI10&amp;" /","")&amp;IF(AE10&lt;&gt;""," "&amp;AE10&amp;" /","")&amp;IF(AF10&lt;&gt;""," "&amp;AF10&amp;" /","")&amp;IF(AG10&lt;&gt;"",AG10,"")</f>
        <v/>
      </c>
      <c r="Y10" s="77">
        <f t="shared" ref="Y10:Y40" si="3">24*((D10-C10)+(G10-F10)+(J10-I10)+(M10-L10)+(P10-O10))</f>
        <v>0</v>
      </c>
      <c r="Z10" s="78">
        <f t="shared" ref="Z10:Z40" si="4">IF(OR(AA10="freier Tag",AA10="Sa",AA10="So",AA10="Tausch-Tag"),0,$D$5)</f>
        <v>0</v>
      </c>
      <c r="AA10" s="79" t="str">
        <f>IF(WEEKDAY($A10)=1,"So",IF(WEEKDAY($A10)=7,"Sa",IF(B10="freier Tag",B10,IF(ISERROR(VLOOKUP(A10,Feiertage!$A$3:$E$14,2,FALSE))=FALSE,"Feiertag",IF(B10="","",B10)))))</f>
        <v>So</v>
      </c>
      <c r="AB10" s="78">
        <f>IF(OR((AA10="freier Tag"),(AA10="Gleittag"),(AA10="Sa"),(AA10="So"),(AA10="Tausch-Tag")),0,IF(OR((AA10="Urlaub"),(AA10="Sonderregelg."),(AA10="Arbeitsbefr."),(AA10="Krank"),(AA10="Feiertag")),Z10,Y10))</f>
        <v>0</v>
      </c>
      <c r="AC10" s="80">
        <f>IF(BA10&gt;BR10,BA10,BR10)</f>
        <v>0</v>
      </c>
      <c r="AD10" s="80">
        <f>IF(BB10&gt;BS10,ROUND(BB10,2),ROUND(BS10,2))</f>
        <v>0</v>
      </c>
      <c r="AE10" s="81" t="str">
        <f t="shared" ref="AE10:AE40" si="5">IF(C10="","",IF(D10="","",IF(D10&lt;C10,"Zeit1",IF(F10="","",IF(G10="","",IF(G10&lt;F10,"Zeit2",IF(I10="","",IF(J10="","",IF(J10&lt;I10,"Zeit3",IF(L10="","",IF(M10="","",IF(M10&lt;L10,"Zeit4",IF(O10="","",IF(P10="","",IF(P10&lt;O10,"Zeit5","")))))))))))))))</f>
        <v/>
      </c>
      <c r="AF10" s="81" t="str">
        <f t="shared" ref="AF10:AF40" si="6">IF(D10="","",IF(F10="","",IF(F10&lt;D10,"Zeit1",IF(G10="","",IF(I10="","",IF(I10&lt;G10,"Zeit2",IF(J10="","",IF(L10="","",IF(L10&lt;J10,"Zeit3",IF(M10="","",IF(O10="","",IF(O10&lt;M10,"Zeit4",""))))))))))))</f>
        <v/>
      </c>
      <c r="AG10" s="81" t="str">
        <f t="shared" ref="AG10:AG40" si="7">IF(OR(ISBLANK(C10)&lt;&gt;ISBLANK(D10),ISBLANK(F10)&lt;&gt;ISBLANK(G10),ISBLANK(I10)&lt;&gt;ISBLANK(J10),ISBLANK(L10)&lt;&gt;ISBLANK(M10),ISBLANK(O10)&lt;&gt;ISBLANK(P10))=TRUE,"Eingabe","")</f>
        <v/>
      </c>
      <c r="AH10" s="81" t="str">
        <f t="shared" ref="AH10:AH40" si="8">IF((ISBLANK(C10)&lt;&gt;ISBLANK(D10))=TRUE,"Leer1",IF((ISBLANK(F10)&lt;&gt;ISBLANK(G10))=TRUE,"Leer2",IF((ISBLANK(I10)&lt;&gt;ISBLANK(J10))=TRUE,"Leer3",IF((ISBLANK(L10)&lt;&gt;ISBLANK(M10))=TRUE,"Leer4",IF((ISBLANK(O10)&lt;&gt;ISBLANK(P10))=TRUE,"Leer5","")))))</f>
        <v/>
      </c>
      <c r="AI10" s="82" t="str">
        <f t="shared" ref="AI10:AI40" si="9">IF(Q10&gt;10,"&gt;10h","")</f>
        <v/>
      </c>
      <c r="AJ10" s="83" t="str">
        <f t="shared" ref="AJ10:AJ40" si="10">IF(AK10&lt;12,"&lt;12h","")</f>
        <v/>
      </c>
      <c r="AK10" s="84" t="str">
        <f>IF(AND(ISNUMBER('09'!P39),ISNUMBER(C10)),(C10-'09'!P39+1)*24,IF(AND(ISNUMBER('09'!M39),ISNUMBER(C10)),(C10-'09'!M39+1)*24,IF(AND(ISNUMBER('09'!J39),ISNUMBER(C10)),(C10-'09'!J39+1)*24,IF(AND(ISNUMBER('09'!G39),ISNUMBER(C10)),(C10-'09'!G39+1)*24,IF(AND(ISNUMBER('09'!D39),ISNUMBER(C10)),(C10-'09'!D39+1)*24,"0")))))</f>
        <v>0</v>
      </c>
      <c r="AL10" s="85">
        <f t="shared" ref="AL10:AL40" si="11">(D10-C10)*24</f>
        <v>0</v>
      </c>
      <c r="AM10" s="86">
        <f t="shared" ref="AM10:AM40" si="12">IF(F10&lt;&gt;"",(F10-D10)*24,0)</f>
        <v>0</v>
      </c>
      <c r="AN10" s="83">
        <f t="shared" ref="AN10:AN22" si="13">IF(AL10&lt;=9,,IF(AL10&lt;=9.75,AL10-9,IF(AL10&gt;9.75,0.75)))</f>
        <v>0</v>
      </c>
      <c r="AO10" s="86">
        <f t="shared" ref="AO10:AO40" si="14">(D10-C10)*24+(G10-F10)*24</f>
        <v>0</v>
      </c>
      <c r="AP10" s="86">
        <f t="shared" ref="AP10:AP40" si="15">IF(I10&lt;&gt;"",(I10-G10)*24+AM10,AM10)</f>
        <v>0</v>
      </c>
      <c r="AQ10" s="83">
        <f t="shared" ref="AQ10:AQ22" si="16">IF(AO10=AL10,0,IF(AN10&gt;0,0,IF(AO10&lt;=9,0,IF(AO10&gt;9,0.75-AM10))))</f>
        <v>0</v>
      </c>
      <c r="AR10" s="86">
        <f t="shared" ref="AR10:AR40" si="17">(D10-C10)*24+(G10-F10)*24+(J10-I10)*24</f>
        <v>0</v>
      </c>
      <c r="AS10" s="86">
        <f t="shared" ref="AS10:AS40" si="18">IF(L10&lt;&gt;"",(L10-J10)*24+AP10,AP10)</f>
        <v>0</v>
      </c>
      <c r="AT10" s="83">
        <f t="shared" ref="AT10:AT22" si="19">IF(AR10=AO10,0,IF(AQ10&gt;0,0,IF(AR10&lt;=9,0,IF(AR10&gt;9,0.75-AP10))))</f>
        <v>0</v>
      </c>
      <c r="AU10" s="86">
        <f t="shared" ref="AU10:AU40" si="20">(D10-C10)*24+(G10-F10)*24+(J10-I10)*24+(M10-L10)*24</f>
        <v>0</v>
      </c>
      <c r="AV10" s="87">
        <f t="shared" ref="AV10:AV40" si="21">IF(O10&lt;&gt;"",(O10-M10)*24+AS10,AS10)</f>
        <v>0</v>
      </c>
      <c r="AW10" s="83">
        <f t="shared" ref="AW10:AW22" si="22">IF(AU10=AR10,0,IF(AT10&gt;0,0,IF(AU10&lt;=9,0,IF(AU10&gt;9,0.75-AS10))))</f>
        <v>0</v>
      </c>
      <c r="AX10" s="87">
        <f t="shared" ref="AX10:AX40" si="23">(D10-C10)*24+(G10-F10)*24+(J10-I10)*24+(M10-L10)*24+(P10-O10)*24</f>
        <v>0</v>
      </c>
      <c r="AY10" s="83">
        <f t="shared" ref="AY10:AY22" si="24">IF(AX10=AU10,0,IF(AW10&gt;0,0,IF(AX10&lt;=9,0,IF(AX10&gt;9,0.75-AV10))))</f>
        <v>0</v>
      </c>
      <c r="AZ10" s="88" t="str">
        <f>IF(AX10=0,"",IF(AX10&lt;9,"",IF(AND(AL10=9,ROUND(AM10,2)&lt;0.75),"&gt;9h",IF(AL10&gt;9,"&gt;9h",IF(AND(AO10&gt;9,ROUND(AM10,2)&lt;0.75),"&gt;9h",IF(AND(AR10&gt;9,ROUND(AP10,2)&lt;0.75),"&gt;9h",IF(AND(AU10&gt;9,ROUND(AS10,2)&lt;0.75),"&gt;9h",IF(AND(AX10&gt;9,ROUND(AV10,2)&lt;0.75),"&gt;9h",""))))))))</f>
        <v/>
      </c>
      <c r="BA10" s="89">
        <f>AN10+AQ10+AT10+AW10</f>
        <v>0</v>
      </c>
      <c r="BB10" s="89">
        <f>IF(AX10=0,0,IF(AX10&lt;=9,0,IF(AND(AX10&lt;9.75,AV10&lt;0.75,AX10-9&lt;0.75-AV10),AX10-9,IF(AND(AX10&lt;9.75,AV10&lt;0.75,AX10-9&gt;=0.75-AV10),0.75-AV10,IF(AND(AX10&gt;=9.75,AV10&lt;0.75),0.75-AV10,0)))))</f>
        <v>0</v>
      </c>
      <c r="BC10" s="85">
        <f t="shared" ref="BC10:BC40" si="25">(D10-C10)*24</f>
        <v>0</v>
      </c>
      <c r="BD10" s="86">
        <f t="shared" ref="BD10:BD40" si="26">IF(F10&lt;&gt;"",(F10-D10)*24,0)</f>
        <v>0</v>
      </c>
      <c r="BE10" s="83">
        <f>IF(BC10&lt;=6,0,IF(BC10&lt;=6.5,BC10-6,IF(BC10&gt;6.5,0.5)))</f>
        <v>0</v>
      </c>
      <c r="BF10" s="86">
        <f t="shared" ref="BF10:BF40" si="27">(D10-C10)*24+(G10-F10)*24</f>
        <v>0</v>
      </c>
      <c r="BG10" s="86">
        <f t="shared" ref="BG10:BG40" si="28">IF(I10&lt;&gt;"",(I10-G10)*24+BD10,BD10)</f>
        <v>0</v>
      </c>
      <c r="BH10" s="83">
        <f>IF(BF10=BC10,0,IF(BE10&gt;0,0,IF(BF10&lt;=6,0,IF(BF10&gt;6,0.5-BD10))))</f>
        <v>0</v>
      </c>
      <c r="BI10" s="86">
        <f t="shared" ref="BI10:BI40" si="29">(D10-C10)*24+(G10-F10)*24+(J10-I10)*24</f>
        <v>0</v>
      </c>
      <c r="BJ10" s="86">
        <f t="shared" ref="BJ10:BJ40" si="30">IF(L10&lt;&gt;"",(L10-J10)*24+BG10,BG10)</f>
        <v>0</v>
      </c>
      <c r="BK10" s="83">
        <f>IF(BI10=BF10,0,IF(BH10&gt;0,0,IF(BI10&lt;=6,0,IF(BI10&gt;6,0.5-BG10))))</f>
        <v>0</v>
      </c>
      <c r="BL10" s="86">
        <f t="shared" ref="BL10:BL40" si="31">(D10-C10)*24+(G10-F10)*24+(J10-I10)*24+(M10-L10)*24</f>
        <v>0</v>
      </c>
      <c r="BM10" s="87">
        <f t="shared" ref="BM10:BM40" si="32">IF(O10&lt;&gt;"",(O10-M10)*24+BJ10,BJ10)</f>
        <v>0</v>
      </c>
      <c r="BN10" s="83">
        <f>IF(BL10=BI10,0,IF(BK10&gt;0,0,IF(BL10&lt;=6,0,IF(BL10&gt;6,0.5-BJ10))))</f>
        <v>0</v>
      </c>
      <c r="BO10" s="87">
        <f t="shared" ref="BO10:BO40" si="33">(D10-C10)*24+(G10-F10)*24+(J10-I10)*24+(M10-L10)*24+(P10-O10)*24</f>
        <v>0</v>
      </c>
      <c r="BP10" s="83">
        <f>IF(BO10=BL10,0,IF(BN10&gt;0,0,IF(BO10&lt;=6,0,IF(BO10&gt;6,0.5-BM10))))</f>
        <v>0</v>
      </c>
      <c r="BQ10" s="88" t="str">
        <f>IF(BO10=0,"",IF(BO10&lt;6,"",IF(BC10&gt;6,"&gt;6h",IF(AND(BF10&gt;6,ROUND(BD10,2)&lt;0.5),"&gt;6h",IF(AND(BI10&gt;6,ROUND(BG10,2)&lt;0.5),"&gt;6h",IF(AND(BL10&gt;6,ROUND(BJ10,2)&lt;0.5),"&gt;6h",IF(AND(BO10&gt;6,ROUND(BM10,2)&lt;0.5),"&gt;6h","")))))))</f>
        <v/>
      </c>
      <c r="BR10" s="89">
        <f>BE10+BH10+BK10+BN10+BP10</f>
        <v>0</v>
      </c>
      <c r="BS10" s="89">
        <f>IF(BO10=0,0,IF(BO10&lt;=6,0,IF(AND(BO10&lt;6.5,BM10&lt;0.5,BO10-6&lt;0.5-BM10),BO10-6,IF(AND(BO10&lt;6.5,BM10&lt;0.5,BO10-6&gt;=0.5-BM10),0.5-BM10,IF(AND(BO10&gt;=6.5,BM10&lt;0.5),0.5-BM10,0)))))</f>
        <v>0</v>
      </c>
    </row>
    <row r="11" spans="1:72" x14ac:dyDescent="0.2">
      <c r="A11" s="69">
        <f>A10+1</f>
        <v>45201</v>
      </c>
      <c r="B11" s="90" t="str">
        <f>IF(ISERROR(VLOOKUP(A11,Feiertage!$A$3:$E$24,2,FALSE))=FALSE,"Feiertag","")</f>
        <v/>
      </c>
      <c r="C11" s="71"/>
      <c r="D11" s="71"/>
      <c r="E11" s="210"/>
      <c r="F11" s="71"/>
      <c r="G11" s="71"/>
      <c r="H11" s="210"/>
      <c r="I11" s="71"/>
      <c r="J11" s="71"/>
      <c r="K11" s="212"/>
      <c r="L11" s="71"/>
      <c r="M11" s="71"/>
      <c r="N11" s="210"/>
      <c r="O11" s="71"/>
      <c r="P11" s="71"/>
      <c r="Q11" s="72">
        <f t="shared" si="0"/>
        <v>0</v>
      </c>
      <c r="R11" s="73">
        <f t="shared" si="1"/>
        <v>-4</v>
      </c>
      <c r="S11" s="74">
        <f t="shared" ref="S11:S40" si="34">IF(OR(R11="",S10=""),"",R11+S10)</f>
        <v>-477.25</v>
      </c>
      <c r="T11" s="74">
        <f t="shared" ref="T11:T40" si="35">AD11</f>
        <v>0</v>
      </c>
      <c r="U11" s="75"/>
      <c r="V11" s="76" t="str">
        <f t="shared" si="2"/>
        <v/>
      </c>
      <c r="W11" s="76" t="s">
        <v>196</v>
      </c>
      <c r="X11" s="76" t="str">
        <f t="shared" ref="X11:X40" si="36">IF(BQ11&lt;&gt;"",BQ11&amp;" /","")&amp;IF(AZ11&lt;&gt;""," "&amp;AZ11&amp;" /","")&amp;IF(AJ11&lt;&gt;""," "&amp;AJ11&amp;" /","")&amp;IF(AI11&lt;&gt;"",AI11,"")</f>
        <v/>
      </c>
      <c r="Y11" s="77">
        <f t="shared" si="3"/>
        <v>0</v>
      </c>
      <c r="Z11" s="78">
        <f t="shared" si="4"/>
        <v>4</v>
      </c>
      <c r="AA11" s="79" t="str">
        <f>IF(WEEKDAY($A11)=1,"So",IF(WEEKDAY($A11)=7,"Sa",IF(B11="freier Tag",B11,IF(ISERROR(VLOOKUP(A11,Feiertage!$A$3:$E$14,2,FALSE))=FALSE,"Feiertag",IF(B11="","",B11)))))</f>
        <v/>
      </c>
      <c r="AB11" s="78">
        <f t="shared" ref="AB11:AB40" si="37">IF(OR((AA11="freier Tag"),(AA11="Gleittag"),(AA11="Sa"),(AA11="So"),(AA11="Tausch-Tag")),0,IF(OR((AA11="Urlaub"),(AA11="Sonderregelg."),(AA11="Arbeitsbefr."),(AA11="Krank"),(AA11="Feiertag")),Z11,Y11))</f>
        <v>0</v>
      </c>
      <c r="AC11" s="80">
        <f t="shared" ref="AC11:AC40" si="38">IF(BA11&gt;BR11,BA11,BR11)</f>
        <v>0</v>
      </c>
      <c r="AD11" s="80">
        <f t="shared" ref="AD11:AD40" si="39">IF(BB11&gt;BS11,ROUND(BB11,2),ROUND(BS11,2))</f>
        <v>0</v>
      </c>
      <c r="AE11" s="81" t="str">
        <f t="shared" si="5"/>
        <v/>
      </c>
      <c r="AF11" s="81" t="str">
        <f t="shared" si="6"/>
        <v/>
      </c>
      <c r="AG11" s="81" t="str">
        <f t="shared" si="7"/>
        <v/>
      </c>
      <c r="AH11" s="81" t="str">
        <f t="shared" si="8"/>
        <v/>
      </c>
      <c r="AI11" s="82" t="str">
        <f t="shared" si="9"/>
        <v/>
      </c>
      <c r="AJ11" s="86" t="str">
        <f t="shared" si="10"/>
        <v/>
      </c>
      <c r="AK11" s="91" t="str">
        <f t="shared" ref="AK11:AK40" si="40">IF(AND(ISNUMBER(P10),ISNUMBER(C11)),(C11-P10+1)*24,IF(AND(ISNUMBER(M10),ISNUMBER(C11)),(C11-M10+1)*24,IF(AND(ISNUMBER(J10),ISNUMBER(C11)),(C11-J10+1)*24,IF(AND(ISNUMBER(G10),ISNUMBER(C11)),(C11-G10+1)*24,IF(AND(ISNUMBER(D10),ISNUMBER(C11)),(C11-D10+1)*24,"0")))))</f>
        <v>0</v>
      </c>
      <c r="AL11" s="85">
        <f t="shared" si="11"/>
        <v>0</v>
      </c>
      <c r="AM11" s="86">
        <f t="shared" si="12"/>
        <v>0</v>
      </c>
      <c r="AN11" s="83">
        <f t="shared" si="13"/>
        <v>0</v>
      </c>
      <c r="AO11" s="86">
        <f t="shared" si="14"/>
        <v>0</v>
      </c>
      <c r="AP11" s="86">
        <f t="shared" si="15"/>
        <v>0</v>
      </c>
      <c r="AQ11" s="83">
        <f t="shared" si="16"/>
        <v>0</v>
      </c>
      <c r="AR11" s="86">
        <f t="shared" si="17"/>
        <v>0</v>
      </c>
      <c r="AS11" s="86">
        <f t="shared" si="18"/>
        <v>0</v>
      </c>
      <c r="AT11" s="83">
        <f t="shared" si="19"/>
        <v>0</v>
      </c>
      <c r="AU11" s="86">
        <f t="shared" si="20"/>
        <v>0</v>
      </c>
      <c r="AV11" s="87">
        <f t="shared" si="21"/>
        <v>0</v>
      </c>
      <c r="AW11" s="83">
        <f t="shared" si="22"/>
        <v>0</v>
      </c>
      <c r="AX11" s="87">
        <f t="shared" si="23"/>
        <v>0</v>
      </c>
      <c r="AY11" s="83">
        <f t="shared" si="24"/>
        <v>0</v>
      </c>
      <c r="AZ11" s="88" t="str">
        <f t="shared" ref="AZ11:AZ40" si="41">IF(AX11=0,"",IF(AX11&lt;9,"",IF(AND(AL11=9,ROUND(AM11,2)&lt;0.75),"&gt;9h",IF(AL11&gt;9,"&gt;9h",IF(AND(AO11&gt;9,ROUND(AM11,2)&lt;0.75),"&gt;9h",IF(AND(AR11&gt;9,ROUND(AP11,2)&lt;0.75),"&gt;9h",IF(AND(AU11&gt;9,ROUND(AS11,2)&lt;0.75),"&gt;9h",IF(AND(AX11&gt;9,ROUND(AV11,2)&lt;0.75),"&gt;9h",""))))))))</f>
        <v/>
      </c>
      <c r="BA11" s="89">
        <f t="shared" ref="BA11:BA40" si="42">AN11+AQ11+AT11+AW11</f>
        <v>0</v>
      </c>
      <c r="BB11" s="89">
        <f t="shared" ref="BB11:BB40" si="43">IF(AX11=0,0,IF(AX11&lt;=9,0,IF(AND(AX11&lt;9.75,AV11&lt;0.75,AX11-9&lt;0.75-AV11),AX11-9,IF(AND(AX11&lt;9.75,AV11&lt;0.75,AX11-9&gt;=0.75-AV11),0.75-AV11,IF(AND(AX11&gt;=9.75,AV11&lt;0.75),0.75-AV11,0)))))</f>
        <v>0</v>
      </c>
      <c r="BC11" s="85">
        <f t="shared" si="25"/>
        <v>0</v>
      </c>
      <c r="BD11" s="86">
        <f t="shared" si="26"/>
        <v>0</v>
      </c>
      <c r="BE11" s="83">
        <f t="shared" ref="BE11:BE40" si="44">IF(BC11&lt;=6,0,IF(BC11&lt;=6.5,BC11-6,IF(BC11&gt;6.5,0.5)))</f>
        <v>0</v>
      </c>
      <c r="BF11" s="86">
        <f t="shared" si="27"/>
        <v>0</v>
      </c>
      <c r="BG11" s="86">
        <f t="shared" si="28"/>
        <v>0</v>
      </c>
      <c r="BH11" s="83">
        <f t="shared" ref="BH11:BH40" si="45">IF(BF11=BC11,0,IF(BE11&gt;0,0,IF(BF11&lt;=6,0,IF(BF11&gt;6,0.5-BD11))))</f>
        <v>0</v>
      </c>
      <c r="BI11" s="86">
        <f t="shared" si="29"/>
        <v>0</v>
      </c>
      <c r="BJ11" s="86">
        <f t="shared" si="30"/>
        <v>0</v>
      </c>
      <c r="BK11" s="83">
        <f t="shared" ref="BK11:BK40" si="46">IF(BI11=BF11,0,IF(BH11&gt;0,0,IF(BI11&lt;=6,0,IF(BI11&gt;6,0.5-BG11))))</f>
        <v>0</v>
      </c>
      <c r="BL11" s="86">
        <f t="shared" si="31"/>
        <v>0</v>
      </c>
      <c r="BM11" s="87">
        <f t="shared" si="32"/>
        <v>0</v>
      </c>
      <c r="BN11" s="83">
        <f t="shared" ref="BN11:BN40" si="47">IF(BL11=BI11,0,IF(BK11&gt;0,0,IF(BL11&lt;=6,0,IF(BL11&gt;6,0.5-BJ11))))</f>
        <v>0</v>
      </c>
      <c r="BO11" s="87">
        <f t="shared" si="33"/>
        <v>0</v>
      </c>
      <c r="BP11" s="83">
        <f t="shared" ref="BP11:BP40" si="48">IF(BO11=BL11,0,IF(BN11&gt;0,0,IF(BO11&lt;=6,0,IF(BO11&gt;6,0.5-BM11))))</f>
        <v>0</v>
      </c>
      <c r="BQ11" s="88" t="str">
        <f t="shared" ref="BQ11:BQ40" si="49">IF(BO11=0,"",IF(BO11&lt;6,"",IF(BC11&gt;6,"&gt;6h",IF(AND(BF11&gt;6,ROUND(BD11,2)&lt;0.5),"&gt;6h",IF(AND(BI11&gt;6,ROUND(BG11,2)&lt;0.5),"&gt;6h",IF(AND(BL11&gt;6,ROUND(BJ11,2)&lt;0.5),"&gt;6h",IF(AND(BO11&gt;6,ROUND(BM11,2)&lt;0.5),"&gt;6h","")))))))</f>
        <v/>
      </c>
      <c r="BR11" s="89">
        <f t="shared" ref="BR11:BR40" si="50">BE11+BH11+BK11+BN11+BP11</f>
        <v>0</v>
      </c>
      <c r="BS11" s="89">
        <f t="shared" ref="BS11:BS40" si="51">IF(BO11=0,0,IF(BO11&lt;=6,0,IF(AND(BO11&lt;6.5,BM11&lt;0.5,BO11-6&lt;0.5-BM11),BO11-6,IF(AND(BO11&lt;6.5,BM11&lt;0.5,BO11-6&gt;=0.5-BM11),0.5-BM11,IF(AND(BO11&gt;=6.5,BM11&lt;0.5),0.5-BM11,0)))))</f>
        <v>0</v>
      </c>
    </row>
    <row r="12" spans="1:72" x14ac:dyDescent="0.2">
      <c r="A12" s="69">
        <f>A11+1</f>
        <v>45202</v>
      </c>
      <c r="B12" s="90" t="str">
        <f>IF(ISERROR(VLOOKUP(A12,Feiertage!$A$3:$E$24,2,FALSE))=FALSE,"Feiertag","")</f>
        <v>Feiertag</v>
      </c>
      <c r="C12" s="71"/>
      <c r="D12" s="71"/>
      <c r="E12" s="210"/>
      <c r="F12" s="71"/>
      <c r="G12" s="71"/>
      <c r="H12" s="210"/>
      <c r="I12" s="71"/>
      <c r="J12" s="71"/>
      <c r="K12" s="212"/>
      <c r="L12" s="71"/>
      <c r="M12" s="71"/>
      <c r="N12" s="210"/>
      <c r="O12" s="71"/>
      <c r="P12" s="71"/>
      <c r="Q12" s="72">
        <f t="shared" si="0"/>
        <v>4</v>
      </c>
      <c r="R12" s="73">
        <f t="shared" si="1"/>
        <v>0</v>
      </c>
      <c r="S12" s="74">
        <f t="shared" si="34"/>
        <v>-477.25</v>
      </c>
      <c r="T12" s="74">
        <f t="shared" si="35"/>
        <v>0</v>
      </c>
      <c r="U12" s="75"/>
      <c r="V12" s="76" t="str">
        <f t="shared" si="2"/>
        <v/>
      </c>
      <c r="W12" s="76" t="s">
        <v>196</v>
      </c>
      <c r="X12" s="76" t="str">
        <f t="shared" si="36"/>
        <v/>
      </c>
      <c r="Y12" s="77">
        <f t="shared" si="3"/>
        <v>0</v>
      </c>
      <c r="Z12" s="78">
        <f t="shared" si="4"/>
        <v>4</v>
      </c>
      <c r="AA12" s="79" t="str">
        <f>IF(WEEKDAY($A12)=1,"So",IF(WEEKDAY($A12)=7,"Sa",IF(B12="freier Tag",B12,IF(ISERROR(VLOOKUP(A12,Feiertage!$A$3:$E$14,2,FALSE))=FALSE,"Feiertag",IF(B12="","",B12)))))</f>
        <v>Feiertag</v>
      </c>
      <c r="AB12" s="78">
        <f t="shared" si="37"/>
        <v>4</v>
      </c>
      <c r="AC12" s="80">
        <f t="shared" si="38"/>
        <v>0</v>
      </c>
      <c r="AD12" s="80">
        <f t="shared" si="39"/>
        <v>0</v>
      </c>
      <c r="AE12" s="81" t="str">
        <f t="shared" si="5"/>
        <v/>
      </c>
      <c r="AF12" s="81" t="str">
        <f t="shared" si="6"/>
        <v/>
      </c>
      <c r="AG12" s="81" t="str">
        <f t="shared" si="7"/>
        <v/>
      </c>
      <c r="AH12" s="81" t="str">
        <f t="shared" si="8"/>
        <v/>
      </c>
      <c r="AI12" s="82" t="str">
        <f t="shared" si="9"/>
        <v/>
      </c>
      <c r="AJ12" s="86" t="str">
        <f t="shared" si="10"/>
        <v/>
      </c>
      <c r="AK12" s="91" t="str">
        <f t="shared" si="40"/>
        <v>0</v>
      </c>
      <c r="AL12" s="85">
        <f t="shared" si="11"/>
        <v>0</v>
      </c>
      <c r="AM12" s="86">
        <f t="shared" si="12"/>
        <v>0</v>
      </c>
      <c r="AN12" s="83">
        <f t="shared" si="13"/>
        <v>0</v>
      </c>
      <c r="AO12" s="86">
        <f t="shared" si="14"/>
        <v>0</v>
      </c>
      <c r="AP12" s="86">
        <f t="shared" si="15"/>
        <v>0</v>
      </c>
      <c r="AQ12" s="83">
        <f t="shared" si="16"/>
        <v>0</v>
      </c>
      <c r="AR12" s="86">
        <f t="shared" si="17"/>
        <v>0</v>
      </c>
      <c r="AS12" s="86">
        <f t="shared" si="18"/>
        <v>0</v>
      </c>
      <c r="AT12" s="83">
        <f t="shared" si="19"/>
        <v>0</v>
      </c>
      <c r="AU12" s="86">
        <f t="shared" si="20"/>
        <v>0</v>
      </c>
      <c r="AV12" s="87">
        <f t="shared" si="21"/>
        <v>0</v>
      </c>
      <c r="AW12" s="83">
        <f t="shared" si="22"/>
        <v>0</v>
      </c>
      <c r="AX12" s="87">
        <f t="shared" si="23"/>
        <v>0</v>
      </c>
      <c r="AY12" s="83">
        <f t="shared" si="24"/>
        <v>0</v>
      </c>
      <c r="AZ12" s="88" t="str">
        <f t="shared" si="41"/>
        <v/>
      </c>
      <c r="BA12" s="89">
        <f t="shared" si="42"/>
        <v>0</v>
      </c>
      <c r="BB12" s="89">
        <f t="shared" si="43"/>
        <v>0</v>
      </c>
      <c r="BC12" s="85">
        <f t="shared" si="25"/>
        <v>0</v>
      </c>
      <c r="BD12" s="86">
        <f t="shared" si="26"/>
        <v>0</v>
      </c>
      <c r="BE12" s="83">
        <f t="shared" si="44"/>
        <v>0</v>
      </c>
      <c r="BF12" s="86">
        <f t="shared" si="27"/>
        <v>0</v>
      </c>
      <c r="BG12" s="86">
        <f t="shared" si="28"/>
        <v>0</v>
      </c>
      <c r="BH12" s="83">
        <f t="shared" si="45"/>
        <v>0</v>
      </c>
      <c r="BI12" s="86">
        <f t="shared" si="29"/>
        <v>0</v>
      </c>
      <c r="BJ12" s="86">
        <f t="shared" si="30"/>
        <v>0</v>
      </c>
      <c r="BK12" s="83">
        <f t="shared" si="46"/>
        <v>0</v>
      </c>
      <c r="BL12" s="86">
        <f t="shared" si="31"/>
        <v>0</v>
      </c>
      <c r="BM12" s="87">
        <f t="shared" si="32"/>
        <v>0</v>
      </c>
      <c r="BN12" s="83">
        <f t="shared" si="47"/>
        <v>0</v>
      </c>
      <c r="BO12" s="87">
        <f t="shared" si="33"/>
        <v>0</v>
      </c>
      <c r="BP12" s="83">
        <f t="shared" si="48"/>
        <v>0</v>
      </c>
      <c r="BQ12" s="88" t="str">
        <f t="shared" si="49"/>
        <v/>
      </c>
      <c r="BR12" s="89">
        <f t="shared" si="50"/>
        <v>0</v>
      </c>
      <c r="BS12" s="89">
        <f t="shared" si="51"/>
        <v>0</v>
      </c>
    </row>
    <row r="13" spans="1:72" x14ac:dyDescent="0.2">
      <c r="A13" s="69">
        <f t="shared" ref="A13:A40" si="52">A12+1</f>
        <v>45203</v>
      </c>
      <c r="B13" s="70" t="str">
        <f>IF(ISERROR(VLOOKUP(A13,Feiertage!$A$3:$E$24,2,FALSE))=FALSE,"Feiertag","")</f>
        <v/>
      </c>
      <c r="C13" s="71"/>
      <c r="D13" s="71"/>
      <c r="E13" s="210"/>
      <c r="F13" s="71"/>
      <c r="G13" s="71"/>
      <c r="H13" s="210"/>
      <c r="I13" s="71"/>
      <c r="J13" s="71"/>
      <c r="K13" s="212"/>
      <c r="L13" s="71"/>
      <c r="M13" s="71"/>
      <c r="N13" s="210"/>
      <c r="O13" s="71"/>
      <c r="P13" s="71"/>
      <c r="Q13" s="72">
        <f t="shared" si="0"/>
        <v>0</v>
      </c>
      <c r="R13" s="73">
        <f t="shared" si="1"/>
        <v>-4</v>
      </c>
      <c r="S13" s="74">
        <f t="shared" si="34"/>
        <v>-481.25</v>
      </c>
      <c r="T13" s="74">
        <f t="shared" si="35"/>
        <v>0</v>
      </c>
      <c r="U13" s="75"/>
      <c r="V13" s="76" t="str">
        <f t="shared" si="2"/>
        <v/>
      </c>
      <c r="W13" s="76" t="s">
        <v>196</v>
      </c>
      <c r="X13" s="76" t="str">
        <f t="shared" si="36"/>
        <v/>
      </c>
      <c r="Y13" s="77">
        <f t="shared" si="3"/>
        <v>0</v>
      </c>
      <c r="Z13" s="78">
        <f t="shared" si="4"/>
        <v>4</v>
      </c>
      <c r="AA13" s="79" t="str">
        <f>IF(WEEKDAY($A13)=1,"So",IF(WEEKDAY($A13)=7,"Sa",IF(B13="freier Tag",B13,IF(ISERROR(VLOOKUP(A13,Feiertage!$A$3:$E$14,2,FALSE))=FALSE,"Feiertag",IF(B13="","",B13)))))</f>
        <v/>
      </c>
      <c r="AB13" s="78">
        <f t="shared" si="37"/>
        <v>0</v>
      </c>
      <c r="AC13" s="80">
        <f t="shared" si="38"/>
        <v>0</v>
      </c>
      <c r="AD13" s="80">
        <f t="shared" si="39"/>
        <v>0</v>
      </c>
      <c r="AE13" s="81" t="str">
        <f t="shared" si="5"/>
        <v/>
      </c>
      <c r="AF13" s="81" t="str">
        <f t="shared" si="6"/>
        <v/>
      </c>
      <c r="AG13" s="81" t="str">
        <f t="shared" si="7"/>
        <v/>
      </c>
      <c r="AH13" s="81" t="str">
        <f t="shared" si="8"/>
        <v/>
      </c>
      <c r="AI13" s="82" t="str">
        <f t="shared" si="9"/>
        <v/>
      </c>
      <c r="AJ13" s="86" t="str">
        <f t="shared" si="10"/>
        <v/>
      </c>
      <c r="AK13" s="91" t="str">
        <f t="shared" si="40"/>
        <v>0</v>
      </c>
      <c r="AL13" s="85">
        <f t="shared" si="11"/>
        <v>0</v>
      </c>
      <c r="AM13" s="86">
        <f t="shared" si="12"/>
        <v>0</v>
      </c>
      <c r="AN13" s="83">
        <f t="shared" si="13"/>
        <v>0</v>
      </c>
      <c r="AO13" s="86">
        <f t="shared" si="14"/>
        <v>0</v>
      </c>
      <c r="AP13" s="86">
        <f t="shared" si="15"/>
        <v>0</v>
      </c>
      <c r="AQ13" s="83">
        <f t="shared" si="16"/>
        <v>0</v>
      </c>
      <c r="AR13" s="86">
        <f t="shared" si="17"/>
        <v>0</v>
      </c>
      <c r="AS13" s="86">
        <f t="shared" si="18"/>
        <v>0</v>
      </c>
      <c r="AT13" s="83">
        <f t="shared" si="19"/>
        <v>0</v>
      </c>
      <c r="AU13" s="86">
        <f t="shared" si="20"/>
        <v>0</v>
      </c>
      <c r="AV13" s="87">
        <f t="shared" si="21"/>
        <v>0</v>
      </c>
      <c r="AW13" s="83">
        <f t="shared" si="22"/>
        <v>0</v>
      </c>
      <c r="AX13" s="87">
        <f t="shared" si="23"/>
        <v>0</v>
      </c>
      <c r="AY13" s="83">
        <f t="shared" si="24"/>
        <v>0</v>
      </c>
      <c r="AZ13" s="88" t="str">
        <f t="shared" si="41"/>
        <v/>
      </c>
      <c r="BA13" s="89">
        <f t="shared" si="42"/>
        <v>0</v>
      </c>
      <c r="BB13" s="89">
        <f t="shared" si="43"/>
        <v>0</v>
      </c>
      <c r="BC13" s="85">
        <f t="shared" si="25"/>
        <v>0</v>
      </c>
      <c r="BD13" s="86">
        <f t="shared" si="26"/>
        <v>0</v>
      </c>
      <c r="BE13" s="83">
        <f t="shared" si="44"/>
        <v>0</v>
      </c>
      <c r="BF13" s="86">
        <f t="shared" si="27"/>
        <v>0</v>
      </c>
      <c r="BG13" s="86">
        <f t="shared" si="28"/>
        <v>0</v>
      </c>
      <c r="BH13" s="83">
        <f t="shared" si="45"/>
        <v>0</v>
      </c>
      <c r="BI13" s="86">
        <f t="shared" si="29"/>
        <v>0</v>
      </c>
      <c r="BJ13" s="86">
        <f t="shared" si="30"/>
        <v>0</v>
      </c>
      <c r="BK13" s="83">
        <f t="shared" si="46"/>
        <v>0</v>
      </c>
      <c r="BL13" s="86">
        <f t="shared" si="31"/>
        <v>0</v>
      </c>
      <c r="BM13" s="87">
        <f t="shared" si="32"/>
        <v>0</v>
      </c>
      <c r="BN13" s="83">
        <f t="shared" si="47"/>
        <v>0</v>
      </c>
      <c r="BO13" s="87">
        <f t="shared" si="33"/>
        <v>0</v>
      </c>
      <c r="BP13" s="83">
        <f t="shared" si="48"/>
        <v>0</v>
      </c>
      <c r="BQ13" s="88" t="str">
        <f t="shared" si="49"/>
        <v/>
      </c>
      <c r="BR13" s="89">
        <f t="shared" si="50"/>
        <v>0</v>
      </c>
      <c r="BS13" s="89">
        <f t="shared" si="51"/>
        <v>0</v>
      </c>
    </row>
    <row r="14" spans="1:72" x14ac:dyDescent="0.2">
      <c r="A14" s="69">
        <f t="shared" si="52"/>
        <v>45204</v>
      </c>
      <c r="B14" s="70" t="str">
        <f>IF(ISERROR(VLOOKUP(A14,Feiertage!$A$3:$E$24,2,FALSE))=FALSE,"Feiertag","")</f>
        <v/>
      </c>
      <c r="C14" s="71"/>
      <c r="D14" s="71"/>
      <c r="E14" s="210"/>
      <c r="F14" s="71"/>
      <c r="G14" s="71"/>
      <c r="H14" s="210"/>
      <c r="I14" s="71"/>
      <c r="J14" s="71"/>
      <c r="K14" s="212"/>
      <c r="L14" s="71"/>
      <c r="M14" s="71"/>
      <c r="N14" s="210"/>
      <c r="O14" s="71"/>
      <c r="P14" s="71"/>
      <c r="Q14" s="72">
        <f t="shared" si="0"/>
        <v>0</v>
      </c>
      <c r="R14" s="73">
        <f t="shared" si="1"/>
        <v>-4</v>
      </c>
      <c r="S14" s="74">
        <f t="shared" si="34"/>
        <v>-485.25</v>
      </c>
      <c r="T14" s="74">
        <f t="shared" si="35"/>
        <v>0</v>
      </c>
      <c r="U14" s="75"/>
      <c r="V14" s="76" t="str">
        <f t="shared" si="2"/>
        <v/>
      </c>
      <c r="W14" s="76" t="s">
        <v>196</v>
      </c>
      <c r="X14" s="76" t="str">
        <f t="shared" si="36"/>
        <v/>
      </c>
      <c r="Y14" s="77">
        <f t="shared" si="3"/>
        <v>0</v>
      </c>
      <c r="Z14" s="78">
        <f t="shared" si="4"/>
        <v>4</v>
      </c>
      <c r="AA14" s="79" t="str">
        <f>IF(WEEKDAY($A14)=1,"So",IF(WEEKDAY($A14)=7,"Sa",IF(B14="freier Tag",B14,IF(ISERROR(VLOOKUP(A14,Feiertage!$A$3:$E$14,2,FALSE))=FALSE,"Feiertag",IF(B14="","",B14)))))</f>
        <v/>
      </c>
      <c r="AB14" s="78">
        <f t="shared" si="37"/>
        <v>0</v>
      </c>
      <c r="AC14" s="80">
        <f t="shared" si="38"/>
        <v>0</v>
      </c>
      <c r="AD14" s="80">
        <f t="shared" si="39"/>
        <v>0</v>
      </c>
      <c r="AE14" s="81" t="str">
        <f t="shared" si="5"/>
        <v/>
      </c>
      <c r="AF14" s="81" t="str">
        <f t="shared" si="6"/>
        <v/>
      </c>
      <c r="AG14" s="81" t="str">
        <f t="shared" si="7"/>
        <v/>
      </c>
      <c r="AH14" s="81" t="str">
        <f t="shared" si="8"/>
        <v/>
      </c>
      <c r="AI14" s="82" t="str">
        <f t="shared" si="9"/>
        <v/>
      </c>
      <c r="AJ14" s="86" t="str">
        <f t="shared" si="10"/>
        <v/>
      </c>
      <c r="AK14" s="91" t="str">
        <f t="shared" si="40"/>
        <v>0</v>
      </c>
      <c r="AL14" s="85">
        <f t="shared" si="11"/>
        <v>0</v>
      </c>
      <c r="AM14" s="86">
        <f t="shared" si="12"/>
        <v>0</v>
      </c>
      <c r="AN14" s="83">
        <f t="shared" si="13"/>
        <v>0</v>
      </c>
      <c r="AO14" s="86">
        <f t="shared" si="14"/>
        <v>0</v>
      </c>
      <c r="AP14" s="86">
        <f t="shared" si="15"/>
        <v>0</v>
      </c>
      <c r="AQ14" s="83">
        <f t="shared" si="16"/>
        <v>0</v>
      </c>
      <c r="AR14" s="86">
        <f t="shared" si="17"/>
        <v>0</v>
      </c>
      <c r="AS14" s="86">
        <f t="shared" si="18"/>
        <v>0</v>
      </c>
      <c r="AT14" s="83">
        <f t="shared" si="19"/>
        <v>0</v>
      </c>
      <c r="AU14" s="86">
        <f t="shared" si="20"/>
        <v>0</v>
      </c>
      <c r="AV14" s="87">
        <f t="shared" si="21"/>
        <v>0</v>
      </c>
      <c r="AW14" s="83">
        <f t="shared" si="22"/>
        <v>0</v>
      </c>
      <c r="AX14" s="87">
        <f t="shared" si="23"/>
        <v>0</v>
      </c>
      <c r="AY14" s="83">
        <f t="shared" si="24"/>
        <v>0</v>
      </c>
      <c r="AZ14" s="88" t="str">
        <f t="shared" si="41"/>
        <v/>
      </c>
      <c r="BA14" s="89">
        <f t="shared" si="42"/>
        <v>0</v>
      </c>
      <c r="BB14" s="89">
        <f t="shared" si="43"/>
        <v>0</v>
      </c>
      <c r="BC14" s="85">
        <f t="shared" si="25"/>
        <v>0</v>
      </c>
      <c r="BD14" s="86">
        <f t="shared" si="26"/>
        <v>0</v>
      </c>
      <c r="BE14" s="83">
        <f t="shared" si="44"/>
        <v>0</v>
      </c>
      <c r="BF14" s="86">
        <f t="shared" si="27"/>
        <v>0</v>
      </c>
      <c r="BG14" s="86">
        <f t="shared" si="28"/>
        <v>0</v>
      </c>
      <c r="BH14" s="83">
        <f t="shared" si="45"/>
        <v>0</v>
      </c>
      <c r="BI14" s="86">
        <f t="shared" si="29"/>
        <v>0</v>
      </c>
      <c r="BJ14" s="86">
        <f t="shared" si="30"/>
        <v>0</v>
      </c>
      <c r="BK14" s="83">
        <f t="shared" si="46"/>
        <v>0</v>
      </c>
      <c r="BL14" s="86">
        <f t="shared" si="31"/>
        <v>0</v>
      </c>
      <c r="BM14" s="87">
        <f t="shared" si="32"/>
        <v>0</v>
      </c>
      <c r="BN14" s="83">
        <f t="shared" si="47"/>
        <v>0</v>
      </c>
      <c r="BO14" s="87">
        <f t="shared" si="33"/>
        <v>0</v>
      </c>
      <c r="BP14" s="83">
        <f t="shared" si="48"/>
        <v>0</v>
      </c>
      <c r="BQ14" s="88" t="str">
        <f t="shared" si="49"/>
        <v/>
      </c>
      <c r="BR14" s="89">
        <f t="shared" si="50"/>
        <v>0</v>
      </c>
      <c r="BS14" s="89">
        <f t="shared" si="51"/>
        <v>0</v>
      </c>
    </row>
    <row r="15" spans="1:72" x14ac:dyDescent="0.2">
      <c r="A15" s="69">
        <f t="shared" si="52"/>
        <v>45205</v>
      </c>
      <c r="B15" s="70" t="str">
        <f>IF(ISERROR(VLOOKUP(A15,Feiertage!$A$3:$E$24,2,FALSE))=FALSE,"Feiertag","")</f>
        <v/>
      </c>
      <c r="C15" s="71"/>
      <c r="D15" s="71"/>
      <c r="E15" s="210"/>
      <c r="F15" s="71"/>
      <c r="G15" s="71"/>
      <c r="H15" s="210"/>
      <c r="I15" s="71"/>
      <c r="J15" s="71"/>
      <c r="K15" s="212"/>
      <c r="L15" s="71"/>
      <c r="M15" s="71"/>
      <c r="N15" s="210"/>
      <c r="O15" s="71"/>
      <c r="P15" s="71"/>
      <c r="Q15" s="72">
        <f t="shared" si="0"/>
        <v>0</v>
      </c>
      <c r="R15" s="73">
        <f t="shared" si="1"/>
        <v>-4</v>
      </c>
      <c r="S15" s="74">
        <f t="shared" si="34"/>
        <v>-489.25</v>
      </c>
      <c r="T15" s="74">
        <f t="shared" si="35"/>
        <v>0</v>
      </c>
      <c r="U15" s="75"/>
      <c r="V15" s="76" t="str">
        <f t="shared" si="2"/>
        <v/>
      </c>
      <c r="W15" s="76" t="s">
        <v>196</v>
      </c>
      <c r="X15" s="76" t="str">
        <f t="shared" si="36"/>
        <v/>
      </c>
      <c r="Y15" s="77">
        <f t="shared" si="3"/>
        <v>0</v>
      </c>
      <c r="Z15" s="78">
        <f t="shared" si="4"/>
        <v>4</v>
      </c>
      <c r="AA15" s="79" t="str">
        <f>IF(WEEKDAY($A15)=1,"So",IF(WEEKDAY($A15)=7,"Sa",IF(B15="freier Tag",B15,IF(ISERROR(VLOOKUP(A15,Feiertage!$A$3:$E$14,2,FALSE))=FALSE,"Feiertag",IF(B15="","",B15)))))</f>
        <v/>
      </c>
      <c r="AB15" s="78">
        <f t="shared" si="37"/>
        <v>0</v>
      </c>
      <c r="AC15" s="80">
        <f t="shared" si="38"/>
        <v>0</v>
      </c>
      <c r="AD15" s="80">
        <f t="shared" si="39"/>
        <v>0</v>
      </c>
      <c r="AE15" s="81" t="str">
        <f t="shared" si="5"/>
        <v/>
      </c>
      <c r="AF15" s="81" t="str">
        <f t="shared" si="6"/>
        <v/>
      </c>
      <c r="AG15" s="81" t="str">
        <f t="shared" si="7"/>
        <v/>
      </c>
      <c r="AH15" s="81" t="str">
        <f t="shared" si="8"/>
        <v/>
      </c>
      <c r="AI15" s="82" t="str">
        <f t="shared" si="9"/>
        <v/>
      </c>
      <c r="AJ15" s="86" t="str">
        <f t="shared" si="10"/>
        <v/>
      </c>
      <c r="AK15" s="91" t="str">
        <f t="shared" si="40"/>
        <v>0</v>
      </c>
      <c r="AL15" s="85">
        <f t="shared" si="11"/>
        <v>0</v>
      </c>
      <c r="AM15" s="86">
        <f t="shared" si="12"/>
        <v>0</v>
      </c>
      <c r="AN15" s="83">
        <f t="shared" si="13"/>
        <v>0</v>
      </c>
      <c r="AO15" s="86">
        <f t="shared" si="14"/>
        <v>0</v>
      </c>
      <c r="AP15" s="86">
        <f t="shared" si="15"/>
        <v>0</v>
      </c>
      <c r="AQ15" s="83">
        <f t="shared" si="16"/>
        <v>0</v>
      </c>
      <c r="AR15" s="86">
        <f t="shared" si="17"/>
        <v>0</v>
      </c>
      <c r="AS15" s="86">
        <f t="shared" si="18"/>
        <v>0</v>
      </c>
      <c r="AT15" s="83">
        <f t="shared" si="19"/>
        <v>0</v>
      </c>
      <c r="AU15" s="86">
        <f t="shared" si="20"/>
        <v>0</v>
      </c>
      <c r="AV15" s="87">
        <f t="shared" si="21"/>
        <v>0</v>
      </c>
      <c r="AW15" s="83">
        <f t="shared" si="22"/>
        <v>0</v>
      </c>
      <c r="AX15" s="87">
        <f t="shared" si="23"/>
        <v>0</v>
      </c>
      <c r="AY15" s="83">
        <f t="shared" si="24"/>
        <v>0</v>
      </c>
      <c r="AZ15" s="88" t="str">
        <f t="shared" si="41"/>
        <v/>
      </c>
      <c r="BA15" s="89">
        <f t="shared" si="42"/>
        <v>0</v>
      </c>
      <c r="BB15" s="89">
        <f t="shared" si="43"/>
        <v>0</v>
      </c>
      <c r="BC15" s="85">
        <f t="shared" si="25"/>
        <v>0</v>
      </c>
      <c r="BD15" s="86">
        <f t="shared" si="26"/>
        <v>0</v>
      </c>
      <c r="BE15" s="83">
        <f t="shared" si="44"/>
        <v>0</v>
      </c>
      <c r="BF15" s="86">
        <f t="shared" si="27"/>
        <v>0</v>
      </c>
      <c r="BG15" s="86">
        <f t="shared" si="28"/>
        <v>0</v>
      </c>
      <c r="BH15" s="83">
        <f t="shared" si="45"/>
        <v>0</v>
      </c>
      <c r="BI15" s="86">
        <f t="shared" si="29"/>
        <v>0</v>
      </c>
      <c r="BJ15" s="86">
        <f t="shared" si="30"/>
        <v>0</v>
      </c>
      <c r="BK15" s="83">
        <f t="shared" si="46"/>
        <v>0</v>
      </c>
      <c r="BL15" s="86">
        <f t="shared" si="31"/>
        <v>0</v>
      </c>
      <c r="BM15" s="87">
        <f t="shared" si="32"/>
        <v>0</v>
      </c>
      <c r="BN15" s="83">
        <f t="shared" si="47"/>
        <v>0</v>
      </c>
      <c r="BO15" s="87">
        <f t="shared" si="33"/>
        <v>0</v>
      </c>
      <c r="BP15" s="83">
        <f t="shared" si="48"/>
        <v>0</v>
      </c>
      <c r="BQ15" s="88" t="str">
        <f t="shared" si="49"/>
        <v/>
      </c>
      <c r="BR15" s="89">
        <f t="shared" si="50"/>
        <v>0</v>
      </c>
      <c r="BS15" s="89">
        <f t="shared" si="51"/>
        <v>0</v>
      </c>
    </row>
    <row r="16" spans="1:72" x14ac:dyDescent="0.2">
      <c r="A16" s="69">
        <f t="shared" si="52"/>
        <v>45206</v>
      </c>
      <c r="B16" s="70" t="str">
        <f>IF(ISERROR(VLOOKUP(A16,Feiertage!$A$3:$E$24,2,FALSE))=FALSE,"Feiertag","")</f>
        <v/>
      </c>
      <c r="C16" s="71"/>
      <c r="D16" s="71"/>
      <c r="E16" s="210"/>
      <c r="F16" s="71"/>
      <c r="G16" s="71"/>
      <c r="H16" s="210"/>
      <c r="I16" s="71"/>
      <c r="J16" s="71"/>
      <c r="K16" s="212"/>
      <c r="L16" s="71"/>
      <c r="M16" s="71"/>
      <c r="N16" s="210"/>
      <c r="O16" s="71"/>
      <c r="P16" s="71"/>
      <c r="Q16" s="72">
        <f t="shared" si="0"/>
        <v>0</v>
      </c>
      <c r="R16" s="73">
        <f t="shared" si="1"/>
        <v>0</v>
      </c>
      <c r="S16" s="74">
        <f t="shared" si="34"/>
        <v>-489.25</v>
      </c>
      <c r="T16" s="74">
        <f t="shared" si="35"/>
        <v>0</v>
      </c>
      <c r="U16" s="75"/>
      <c r="V16" s="76" t="str">
        <f t="shared" si="2"/>
        <v/>
      </c>
      <c r="W16" s="76" t="s">
        <v>196</v>
      </c>
      <c r="X16" s="76" t="str">
        <f t="shared" si="36"/>
        <v/>
      </c>
      <c r="Y16" s="77">
        <f t="shared" si="3"/>
        <v>0</v>
      </c>
      <c r="Z16" s="78">
        <f t="shared" si="4"/>
        <v>0</v>
      </c>
      <c r="AA16" s="79" t="str">
        <f>IF(WEEKDAY($A16)=1,"So",IF(WEEKDAY($A16)=7,"Sa",IF(B16="freier Tag",B16,IF(ISERROR(VLOOKUP(A16,Feiertage!$A$3:$E$14,2,FALSE))=FALSE,"Feiertag",IF(B16="","",B16)))))</f>
        <v>Sa</v>
      </c>
      <c r="AB16" s="78">
        <f t="shared" si="37"/>
        <v>0</v>
      </c>
      <c r="AC16" s="80">
        <f t="shared" si="38"/>
        <v>0</v>
      </c>
      <c r="AD16" s="80">
        <f t="shared" si="39"/>
        <v>0</v>
      </c>
      <c r="AE16" s="81" t="str">
        <f t="shared" si="5"/>
        <v/>
      </c>
      <c r="AF16" s="81" t="str">
        <f t="shared" si="6"/>
        <v/>
      </c>
      <c r="AG16" s="81" t="str">
        <f t="shared" si="7"/>
        <v/>
      </c>
      <c r="AH16" s="81" t="str">
        <f t="shared" si="8"/>
        <v/>
      </c>
      <c r="AI16" s="82" t="str">
        <f t="shared" si="9"/>
        <v/>
      </c>
      <c r="AJ16" s="86" t="str">
        <f t="shared" si="10"/>
        <v/>
      </c>
      <c r="AK16" s="91" t="str">
        <f t="shared" si="40"/>
        <v>0</v>
      </c>
      <c r="AL16" s="85">
        <f t="shared" si="11"/>
        <v>0</v>
      </c>
      <c r="AM16" s="86">
        <f t="shared" si="12"/>
        <v>0</v>
      </c>
      <c r="AN16" s="83">
        <f t="shared" si="13"/>
        <v>0</v>
      </c>
      <c r="AO16" s="86">
        <f t="shared" si="14"/>
        <v>0</v>
      </c>
      <c r="AP16" s="86">
        <f t="shared" si="15"/>
        <v>0</v>
      </c>
      <c r="AQ16" s="83">
        <f t="shared" si="16"/>
        <v>0</v>
      </c>
      <c r="AR16" s="86">
        <f t="shared" si="17"/>
        <v>0</v>
      </c>
      <c r="AS16" s="86">
        <f t="shared" si="18"/>
        <v>0</v>
      </c>
      <c r="AT16" s="83">
        <f t="shared" si="19"/>
        <v>0</v>
      </c>
      <c r="AU16" s="86">
        <f t="shared" si="20"/>
        <v>0</v>
      </c>
      <c r="AV16" s="87">
        <f t="shared" si="21"/>
        <v>0</v>
      </c>
      <c r="AW16" s="83">
        <f t="shared" si="22"/>
        <v>0</v>
      </c>
      <c r="AX16" s="87">
        <f t="shared" si="23"/>
        <v>0</v>
      </c>
      <c r="AY16" s="83">
        <f t="shared" si="24"/>
        <v>0</v>
      </c>
      <c r="AZ16" s="88" t="str">
        <f t="shared" si="41"/>
        <v/>
      </c>
      <c r="BA16" s="89">
        <f t="shared" si="42"/>
        <v>0</v>
      </c>
      <c r="BB16" s="89">
        <f t="shared" si="43"/>
        <v>0</v>
      </c>
      <c r="BC16" s="85">
        <f t="shared" si="25"/>
        <v>0</v>
      </c>
      <c r="BD16" s="86">
        <f t="shared" si="26"/>
        <v>0</v>
      </c>
      <c r="BE16" s="83">
        <f t="shared" si="44"/>
        <v>0</v>
      </c>
      <c r="BF16" s="86">
        <f t="shared" si="27"/>
        <v>0</v>
      </c>
      <c r="BG16" s="86">
        <f t="shared" si="28"/>
        <v>0</v>
      </c>
      <c r="BH16" s="83">
        <f t="shared" si="45"/>
        <v>0</v>
      </c>
      <c r="BI16" s="86">
        <f t="shared" si="29"/>
        <v>0</v>
      </c>
      <c r="BJ16" s="86">
        <f t="shared" si="30"/>
        <v>0</v>
      </c>
      <c r="BK16" s="83">
        <f t="shared" si="46"/>
        <v>0</v>
      </c>
      <c r="BL16" s="86">
        <f t="shared" si="31"/>
        <v>0</v>
      </c>
      <c r="BM16" s="87">
        <f t="shared" si="32"/>
        <v>0</v>
      </c>
      <c r="BN16" s="83">
        <f t="shared" si="47"/>
        <v>0</v>
      </c>
      <c r="BO16" s="87">
        <f t="shared" si="33"/>
        <v>0</v>
      </c>
      <c r="BP16" s="83">
        <f t="shared" si="48"/>
        <v>0</v>
      </c>
      <c r="BQ16" s="88" t="str">
        <f t="shared" si="49"/>
        <v/>
      </c>
      <c r="BR16" s="89">
        <f t="shared" si="50"/>
        <v>0</v>
      </c>
      <c r="BS16" s="89">
        <f t="shared" si="51"/>
        <v>0</v>
      </c>
    </row>
    <row r="17" spans="1:76" x14ac:dyDescent="0.2">
      <c r="A17" s="69">
        <f t="shared" si="52"/>
        <v>45207</v>
      </c>
      <c r="B17" s="70" t="str">
        <f>IF(ISERROR(VLOOKUP(A17,Feiertage!$A$3:$E$24,2,FALSE))=FALSE,"Feiertag","")</f>
        <v/>
      </c>
      <c r="C17" s="71"/>
      <c r="D17" s="71"/>
      <c r="E17" s="210"/>
      <c r="F17" s="71"/>
      <c r="G17" s="71"/>
      <c r="H17" s="210"/>
      <c r="I17" s="71"/>
      <c r="J17" s="71"/>
      <c r="K17" s="212"/>
      <c r="L17" s="71"/>
      <c r="M17" s="71"/>
      <c r="N17" s="210"/>
      <c r="O17" s="71"/>
      <c r="P17" s="71"/>
      <c r="Q17" s="72">
        <f t="shared" si="0"/>
        <v>0</v>
      </c>
      <c r="R17" s="73">
        <f t="shared" si="1"/>
        <v>0</v>
      </c>
      <c r="S17" s="74">
        <f t="shared" si="34"/>
        <v>-489.25</v>
      </c>
      <c r="T17" s="74">
        <f t="shared" si="35"/>
        <v>0</v>
      </c>
      <c r="U17" s="75"/>
      <c r="V17" s="76" t="str">
        <f t="shared" si="2"/>
        <v/>
      </c>
      <c r="W17" s="76" t="s">
        <v>196</v>
      </c>
      <c r="X17" s="76" t="str">
        <f t="shared" si="36"/>
        <v/>
      </c>
      <c r="Y17" s="77">
        <f t="shared" si="3"/>
        <v>0</v>
      </c>
      <c r="Z17" s="78">
        <f t="shared" si="4"/>
        <v>0</v>
      </c>
      <c r="AA17" s="79" t="str">
        <f>IF(WEEKDAY($A17)=1,"So",IF(WEEKDAY($A17)=7,"Sa",IF(B17="freier Tag",B17,IF(ISERROR(VLOOKUP(A17,Feiertage!$A$3:$E$14,2,FALSE))=FALSE,"Feiertag",IF(B17="","",B17)))))</f>
        <v>So</v>
      </c>
      <c r="AB17" s="78">
        <f t="shared" si="37"/>
        <v>0</v>
      </c>
      <c r="AC17" s="80">
        <f t="shared" si="38"/>
        <v>0</v>
      </c>
      <c r="AD17" s="80">
        <f t="shared" si="39"/>
        <v>0</v>
      </c>
      <c r="AE17" s="81" t="str">
        <f t="shared" si="5"/>
        <v/>
      </c>
      <c r="AF17" s="81" t="str">
        <f t="shared" si="6"/>
        <v/>
      </c>
      <c r="AG17" s="81" t="str">
        <f t="shared" si="7"/>
        <v/>
      </c>
      <c r="AH17" s="81" t="str">
        <f t="shared" si="8"/>
        <v/>
      </c>
      <c r="AI17" s="82" t="str">
        <f t="shared" si="9"/>
        <v/>
      </c>
      <c r="AJ17" s="86" t="str">
        <f t="shared" si="10"/>
        <v/>
      </c>
      <c r="AK17" s="91" t="str">
        <f t="shared" si="40"/>
        <v>0</v>
      </c>
      <c r="AL17" s="85">
        <f t="shared" si="11"/>
        <v>0</v>
      </c>
      <c r="AM17" s="86">
        <f t="shared" si="12"/>
        <v>0</v>
      </c>
      <c r="AN17" s="83">
        <f t="shared" si="13"/>
        <v>0</v>
      </c>
      <c r="AO17" s="86">
        <f t="shared" si="14"/>
        <v>0</v>
      </c>
      <c r="AP17" s="86">
        <f t="shared" si="15"/>
        <v>0</v>
      </c>
      <c r="AQ17" s="83">
        <f t="shared" si="16"/>
        <v>0</v>
      </c>
      <c r="AR17" s="86">
        <f t="shared" si="17"/>
        <v>0</v>
      </c>
      <c r="AS17" s="86">
        <f t="shared" si="18"/>
        <v>0</v>
      </c>
      <c r="AT17" s="83">
        <f t="shared" si="19"/>
        <v>0</v>
      </c>
      <c r="AU17" s="86">
        <f t="shared" si="20"/>
        <v>0</v>
      </c>
      <c r="AV17" s="87">
        <f t="shared" si="21"/>
        <v>0</v>
      </c>
      <c r="AW17" s="83">
        <f t="shared" si="22"/>
        <v>0</v>
      </c>
      <c r="AX17" s="87">
        <f t="shared" si="23"/>
        <v>0</v>
      </c>
      <c r="AY17" s="83">
        <f t="shared" si="24"/>
        <v>0</v>
      </c>
      <c r="AZ17" s="88" t="str">
        <f t="shared" si="41"/>
        <v/>
      </c>
      <c r="BA17" s="89">
        <f t="shared" si="42"/>
        <v>0</v>
      </c>
      <c r="BB17" s="89">
        <f t="shared" si="43"/>
        <v>0</v>
      </c>
      <c r="BC17" s="85">
        <f t="shared" si="25"/>
        <v>0</v>
      </c>
      <c r="BD17" s="86">
        <f t="shared" si="26"/>
        <v>0</v>
      </c>
      <c r="BE17" s="83">
        <f t="shared" si="44"/>
        <v>0</v>
      </c>
      <c r="BF17" s="86">
        <f t="shared" si="27"/>
        <v>0</v>
      </c>
      <c r="BG17" s="86">
        <f t="shared" si="28"/>
        <v>0</v>
      </c>
      <c r="BH17" s="83">
        <f t="shared" si="45"/>
        <v>0</v>
      </c>
      <c r="BI17" s="86">
        <f t="shared" si="29"/>
        <v>0</v>
      </c>
      <c r="BJ17" s="86">
        <f t="shared" si="30"/>
        <v>0</v>
      </c>
      <c r="BK17" s="83">
        <f t="shared" si="46"/>
        <v>0</v>
      </c>
      <c r="BL17" s="86">
        <f t="shared" si="31"/>
        <v>0</v>
      </c>
      <c r="BM17" s="87">
        <f t="shared" si="32"/>
        <v>0</v>
      </c>
      <c r="BN17" s="83">
        <f t="shared" si="47"/>
        <v>0</v>
      </c>
      <c r="BO17" s="87">
        <f t="shared" si="33"/>
        <v>0</v>
      </c>
      <c r="BP17" s="83">
        <f t="shared" si="48"/>
        <v>0</v>
      </c>
      <c r="BQ17" s="88" t="str">
        <f t="shared" si="49"/>
        <v/>
      </c>
      <c r="BR17" s="92">
        <f t="shared" si="50"/>
        <v>0</v>
      </c>
      <c r="BS17" s="89">
        <f t="shared" si="51"/>
        <v>0</v>
      </c>
    </row>
    <row r="18" spans="1:76" x14ac:dyDescent="0.2">
      <c r="A18" s="69">
        <f t="shared" si="52"/>
        <v>45208</v>
      </c>
      <c r="B18" s="90" t="str">
        <f>IF(ISERROR(VLOOKUP(A18,Feiertage!$A$3:$E$24,2,FALSE))=FALSE,"Feiertag","")</f>
        <v/>
      </c>
      <c r="C18" s="71"/>
      <c r="D18" s="71"/>
      <c r="E18" s="210"/>
      <c r="F18" s="71"/>
      <c r="G18" s="71"/>
      <c r="H18" s="210"/>
      <c r="I18" s="71"/>
      <c r="J18" s="71"/>
      <c r="K18" s="212"/>
      <c r="L18" s="71"/>
      <c r="M18" s="71"/>
      <c r="N18" s="210"/>
      <c r="O18" s="71"/>
      <c r="P18" s="71"/>
      <c r="Q18" s="72">
        <f t="shared" si="0"/>
        <v>0</v>
      </c>
      <c r="R18" s="73">
        <f t="shared" si="1"/>
        <v>-4</v>
      </c>
      <c r="S18" s="74">
        <f t="shared" si="34"/>
        <v>-493.25</v>
      </c>
      <c r="T18" s="74">
        <f t="shared" si="35"/>
        <v>0</v>
      </c>
      <c r="U18" s="75"/>
      <c r="V18" s="76" t="str">
        <f t="shared" si="2"/>
        <v/>
      </c>
      <c r="W18" s="76" t="s">
        <v>196</v>
      </c>
      <c r="X18" s="76" t="str">
        <f t="shared" si="36"/>
        <v/>
      </c>
      <c r="Y18" s="77">
        <f t="shared" si="3"/>
        <v>0</v>
      </c>
      <c r="Z18" s="78">
        <f t="shared" si="4"/>
        <v>4</v>
      </c>
      <c r="AA18" s="79" t="str">
        <f>IF(WEEKDAY($A18)=1,"So",IF(WEEKDAY($A18)=7,"Sa",IF(B18="freier Tag",B18,IF(ISERROR(VLOOKUP(A18,Feiertage!$A$3:$E$14,2,FALSE))=FALSE,"Feiertag",IF(B18="","",B18)))))</f>
        <v/>
      </c>
      <c r="AB18" s="78">
        <f t="shared" si="37"/>
        <v>0</v>
      </c>
      <c r="AC18" s="80">
        <f t="shared" si="38"/>
        <v>0</v>
      </c>
      <c r="AD18" s="80">
        <f t="shared" si="39"/>
        <v>0</v>
      </c>
      <c r="AE18" s="81" t="str">
        <f t="shared" si="5"/>
        <v/>
      </c>
      <c r="AF18" s="81" t="str">
        <f t="shared" si="6"/>
        <v/>
      </c>
      <c r="AG18" s="81" t="str">
        <f t="shared" si="7"/>
        <v/>
      </c>
      <c r="AH18" s="81" t="str">
        <f t="shared" si="8"/>
        <v/>
      </c>
      <c r="AI18" s="82" t="str">
        <f t="shared" si="9"/>
        <v/>
      </c>
      <c r="AJ18" s="86" t="str">
        <f t="shared" si="10"/>
        <v/>
      </c>
      <c r="AK18" s="91" t="str">
        <f t="shared" si="40"/>
        <v>0</v>
      </c>
      <c r="AL18" s="85">
        <f t="shared" si="11"/>
        <v>0</v>
      </c>
      <c r="AM18" s="86">
        <f t="shared" si="12"/>
        <v>0</v>
      </c>
      <c r="AN18" s="83">
        <f t="shared" si="13"/>
        <v>0</v>
      </c>
      <c r="AO18" s="86">
        <f t="shared" si="14"/>
        <v>0</v>
      </c>
      <c r="AP18" s="86">
        <f t="shared" si="15"/>
        <v>0</v>
      </c>
      <c r="AQ18" s="83">
        <f t="shared" si="16"/>
        <v>0</v>
      </c>
      <c r="AR18" s="86">
        <f t="shared" si="17"/>
        <v>0</v>
      </c>
      <c r="AS18" s="86">
        <f t="shared" si="18"/>
        <v>0</v>
      </c>
      <c r="AT18" s="83">
        <f t="shared" si="19"/>
        <v>0</v>
      </c>
      <c r="AU18" s="86">
        <f t="shared" si="20"/>
        <v>0</v>
      </c>
      <c r="AV18" s="87">
        <f t="shared" si="21"/>
        <v>0</v>
      </c>
      <c r="AW18" s="83">
        <f t="shared" si="22"/>
        <v>0</v>
      </c>
      <c r="AX18" s="87">
        <f t="shared" si="23"/>
        <v>0</v>
      </c>
      <c r="AY18" s="83">
        <f t="shared" si="24"/>
        <v>0</v>
      </c>
      <c r="AZ18" s="88" t="str">
        <f t="shared" si="41"/>
        <v/>
      </c>
      <c r="BA18" s="89">
        <f t="shared" si="42"/>
        <v>0</v>
      </c>
      <c r="BB18" s="89">
        <f t="shared" si="43"/>
        <v>0</v>
      </c>
      <c r="BC18" s="85">
        <f t="shared" si="25"/>
        <v>0</v>
      </c>
      <c r="BD18" s="86">
        <f t="shared" si="26"/>
        <v>0</v>
      </c>
      <c r="BE18" s="83">
        <f t="shared" si="44"/>
        <v>0</v>
      </c>
      <c r="BF18" s="86">
        <f t="shared" si="27"/>
        <v>0</v>
      </c>
      <c r="BG18" s="86">
        <f t="shared" si="28"/>
        <v>0</v>
      </c>
      <c r="BH18" s="83">
        <f t="shared" si="45"/>
        <v>0</v>
      </c>
      <c r="BI18" s="86">
        <f t="shared" si="29"/>
        <v>0</v>
      </c>
      <c r="BJ18" s="86">
        <f t="shared" si="30"/>
        <v>0</v>
      </c>
      <c r="BK18" s="83">
        <f t="shared" si="46"/>
        <v>0</v>
      </c>
      <c r="BL18" s="86">
        <f t="shared" si="31"/>
        <v>0</v>
      </c>
      <c r="BM18" s="87">
        <f t="shared" si="32"/>
        <v>0</v>
      </c>
      <c r="BN18" s="83">
        <f t="shared" si="47"/>
        <v>0</v>
      </c>
      <c r="BO18" s="87">
        <f t="shared" si="33"/>
        <v>0</v>
      </c>
      <c r="BP18" s="83">
        <f t="shared" si="48"/>
        <v>0</v>
      </c>
      <c r="BQ18" s="88" t="str">
        <f t="shared" si="49"/>
        <v/>
      </c>
      <c r="BR18" s="92">
        <f t="shared" si="50"/>
        <v>0</v>
      </c>
      <c r="BS18" s="89">
        <f t="shared" si="51"/>
        <v>0</v>
      </c>
    </row>
    <row r="19" spans="1:76" x14ac:dyDescent="0.2">
      <c r="A19" s="69">
        <f t="shared" si="52"/>
        <v>45209</v>
      </c>
      <c r="B19" s="90" t="str">
        <f>IF(ISERROR(VLOOKUP(A19,Feiertage!$A$3:$E$24,2,FALSE))=FALSE,"Feiertag","")</f>
        <v/>
      </c>
      <c r="C19" s="71"/>
      <c r="D19" s="71"/>
      <c r="E19" s="210"/>
      <c r="F19" s="71"/>
      <c r="G19" s="71"/>
      <c r="H19" s="210"/>
      <c r="I19" s="71"/>
      <c r="J19" s="71"/>
      <c r="K19" s="212"/>
      <c r="L19" s="71"/>
      <c r="M19" s="71"/>
      <c r="N19" s="210"/>
      <c r="O19" s="71"/>
      <c r="P19" s="71"/>
      <c r="Q19" s="72">
        <f t="shared" si="0"/>
        <v>0</v>
      </c>
      <c r="R19" s="73">
        <f t="shared" si="1"/>
        <v>-4</v>
      </c>
      <c r="S19" s="74">
        <f t="shared" si="34"/>
        <v>-497.25</v>
      </c>
      <c r="T19" s="74">
        <f t="shared" si="35"/>
        <v>0</v>
      </c>
      <c r="U19" s="75"/>
      <c r="V19" s="76" t="str">
        <f t="shared" si="2"/>
        <v/>
      </c>
      <c r="W19" s="76" t="s">
        <v>196</v>
      </c>
      <c r="X19" s="76" t="str">
        <f t="shared" si="36"/>
        <v/>
      </c>
      <c r="Y19" s="77">
        <f t="shared" si="3"/>
        <v>0</v>
      </c>
      <c r="Z19" s="78">
        <f t="shared" si="4"/>
        <v>4</v>
      </c>
      <c r="AA19" s="79" t="str">
        <f>IF(WEEKDAY($A19)=1,"So",IF(WEEKDAY($A19)=7,"Sa",IF(B19="freier Tag",B19,IF(ISERROR(VLOOKUP(A19,Feiertage!$A$3:$E$14,2,FALSE))=FALSE,"Feiertag",IF(B19="","",B19)))))</f>
        <v/>
      </c>
      <c r="AB19" s="78">
        <f t="shared" si="37"/>
        <v>0</v>
      </c>
      <c r="AC19" s="80">
        <f t="shared" si="38"/>
        <v>0</v>
      </c>
      <c r="AD19" s="80">
        <f t="shared" si="39"/>
        <v>0</v>
      </c>
      <c r="AE19" s="81" t="str">
        <f t="shared" si="5"/>
        <v/>
      </c>
      <c r="AF19" s="81" t="str">
        <f t="shared" si="6"/>
        <v/>
      </c>
      <c r="AG19" s="81" t="str">
        <f t="shared" si="7"/>
        <v/>
      </c>
      <c r="AH19" s="81" t="str">
        <f t="shared" si="8"/>
        <v/>
      </c>
      <c r="AI19" s="82" t="str">
        <f t="shared" si="9"/>
        <v/>
      </c>
      <c r="AJ19" s="86" t="str">
        <f t="shared" si="10"/>
        <v/>
      </c>
      <c r="AK19" s="91" t="str">
        <f t="shared" si="40"/>
        <v>0</v>
      </c>
      <c r="AL19" s="85">
        <f t="shared" si="11"/>
        <v>0</v>
      </c>
      <c r="AM19" s="86">
        <f t="shared" si="12"/>
        <v>0</v>
      </c>
      <c r="AN19" s="83">
        <f t="shared" si="13"/>
        <v>0</v>
      </c>
      <c r="AO19" s="86">
        <f t="shared" si="14"/>
        <v>0</v>
      </c>
      <c r="AP19" s="86">
        <f t="shared" si="15"/>
        <v>0</v>
      </c>
      <c r="AQ19" s="83">
        <f t="shared" si="16"/>
        <v>0</v>
      </c>
      <c r="AR19" s="86">
        <f t="shared" si="17"/>
        <v>0</v>
      </c>
      <c r="AS19" s="86">
        <f t="shared" si="18"/>
        <v>0</v>
      </c>
      <c r="AT19" s="83">
        <f t="shared" si="19"/>
        <v>0</v>
      </c>
      <c r="AU19" s="86">
        <f t="shared" si="20"/>
        <v>0</v>
      </c>
      <c r="AV19" s="87">
        <f t="shared" si="21"/>
        <v>0</v>
      </c>
      <c r="AW19" s="83">
        <f t="shared" si="22"/>
        <v>0</v>
      </c>
      <c r="AX19" s="87">
        <f t="shared" si="23"/>
        <v>0</v>
      </c>
      <c r="AY19" s="83">
        <f t="shared" si="24"/>
        <v>0</v>
      </c>
      <c r="AZ19" s="88" t="str">
        <f t="shared" si="41"/>
        <v/>
      </c>
      <c r="BA19" s="89">
        <f t="shared" si="42"/>
        <v>0</v>
      </c>
      <c r="BB19" s="89">
        <f t="shared" si="43"/>
        <v>0</v>
      </c>
      <c r="BC19" s="85">
        <f t="shared" si="25"/>
        <v>0</v>
      </c>
      <c r="BD19" s="86">
        <f t="shared" si="26"/>
        <v>0</v>
      </c>
      <c r="BE19" s="83">
        <f t="shared" si="44"/>
        <v>0</v>
      </c>
      <c r="BF19" s="86">
        <f t="shared" si="27"/>
        <v>0</v>
      </c>
      <c r="BG19" s="86">
        <f t="shared" si="28"/>
        <v>0</v>
      </c>
      <c r="BH19" s="83">
        <f t="shared" si="45"/>
        <v>0</v>
      </c>
      <c r="BI19" s="86">
        <f t="shared" si="29"/>
        <v>0</v>
      </c>
      <c r="BJ19" s="86">
        <f t="shared" si="30"/>
        <v>0</v>
      </c>
      <c r="BK19" s="83">
        <f t="shared" si="46"/>
        <v>0</v>
      </c>
      <c r="BL19" s="86">
        <f t="shared" si="31"/>
        <v>0</v>
      </c>
      <c r="BM19" s="87">
        <f t="shared" si="32"/>
        <v>0</v>
      </c>
      <c r="BN19" s="83">
        <f t="shared" si="47"/>
        <v>0</v>
      </c>
      <c r="BO19" s="87">
        <f t="shared" si="33"/>
        <v>0</v>
      </c>
      <c r="BP19" s="83">
        <f t="shared" si="48"/>
        <v>0</v>
      </c>
      <c r="BQ19" s="88" t="str">
        <f t="shared" si="49"/>
        <v/>
      </c>
      <c r="BR19" s="92">
        <f t="shared" si="50"/>
        <v>0</v>
      </c>
      <c r="BS19" s="89">
        <f t="shared" si="51"/>
        <v>0</v>
      </c>
    </row>
    <row r="20" spans="1:76" x14ac:dyDescent="0.2">
      <c r="A20" s="69">
        <f t="shared" si="52"/>
        <v>45210</v>
      </c>
      <c r="B20" s="70" t="str">
        <f>IF(ISERROR(VLOOKUP(A20,Feiertage!$A$3:$E$24,2,FALSE))=FALSE,"Feiertag","")</f>
        <v/>
      </c>
      <c r="C20" s="71"/>
      <c r="D20" s="71"/>
      <c r="E20" s="210"/>
      <c r="F20" s="71"/>
      <c r="G20" s="71"/>
      <c r="H20" s="210"/>
      <c r="I20" s="71"/>
      <c r="J20" s="71"/>
      <c r="K20" s="212"/>
      <c r="L20" s="71"/>
      <c r="M20" s="71"/>
      <c r="N20" s="210"/>
      <c r="O20" s="71"/>
      <c r="P20" s="71"/>
      <c r="Q20" s="72">
        <f t="shared" si="0"/>
        <v>0</v>
      </c>
      <c r="R20" s="73">
        <f t="shared" si="1"/>
        <v>-4</v>
      </c>
      <c r="S20" s="74">
        <f t="shared" si="34"/>
        <v>-501.25</v>
      </c>
      <c r="T20" s="74">
        <f t="shared" si="35"/>
        <v>0</v>
      </c>
      <c r="U20" s="75"/>
      <c r="V20" s="76" t="str">
        <f t="shared" si="2"/>
        <v/>
      </c>
      <c r="W20" s="76" t="s">
        <v>195</v>
      </c>
      <c r="X20" s="76" t="str">
        <f t="shared" si="36"/>
        <v/>
      </c>
      <c r="Y20" s="77">
        <f t="shared" si="3"/>
        <v>0</v>
      </c>
      <c r="Z20" s="78">
        <f t="shared" si="4"/>
        <v>4</v>
      </c>
      <c r="AA20" s="79" t="str">
        <f>IF(WEEKDAY($A20)=1,"So",IF(WEEKDAY($A20)=7,"Sa",IF(B20="freier Tag",B20,IF(ISERROR(VLOOKUP(A20,Feiertage!$A$3:$E$14,2,FALSE))=FALSE,"Feiertag",IF(B20="","",B20)))))</f>
        <v/>
      </c>
      <c r="AB20" s="78">
        <f t="shared" si="37"/>
        <v>0</v>
      </c>
      <c r="AC20" s="80">
        <f t="shared" si="38"/>
        <v>0</v>
      </c>
      <c r="AD20" s="80">
        <f t="shared" si="39"/>
        <v>0</v>
      </c>
      <c r="AE20" s="81" t="str">
        <f t="shared" si="5"/>
        <v/>
      </c>
      <c r="AF20" s="81" t="str">
        <f t="shared" si="6"/>
        <v/>
      </c>
      <c r="AG20" s="81" t="str">
        <f t="shared" si="7"/>
        <v/>
      </c>
      <c r="AH20" s="81" t="str">
        <f t="shared" si="8"/>
        <v/>
      </c>
      <c r="AI20" s="82" t="str">
        <f t="shared" si="9"/>
        <v/>
      </c>
      <c r="AJ20" s="86" t="str">
        <f t="shared" si="10"/>
        <v/>
      </c>
      <c r="AK20" s="91" t="str">
        <f t="shared" si="40"/>
        <v>0</v>
      </c>
      <c r="AL20" s="85">
        <f t="shared" si="11"/>
        <v>0</v>
      </c>
      <c r="AM20" s="86">
        <f t="shared" si="12"/>
        <v>0</v>
      </c>
      <c r="AN20" s="83">
        <f t="shared" si="13"/>
        <v>0</v>
      </c>
      <c r="AO20" s="86">
        <f t="shared" si="14"/>
        <v>0</v>
      </c>
      <c r="AP20" s="86">
        <f t="shared" si="15"/>
        <v>0</v>
      </c>
      <c r="AQ20" s="83">
        <f t="shared" si="16"/>
        <v>0</v>
      </c>
      <c r="AR20" s="86">
        <f t="shared" si="17"/>
        <v>0</v>
      </c>
      <c r="AS20" s="86">
        <f t="shared" si="18"/>
        <v>0</v>
      </c>
      <c r="AT20" s="83">
        <f t="shared" si="19"/>
        <v>0</v>
      </c>
      <c r="AU20" s="86">
        <f t="shared" si="20"/>
        <v>0</v>
      </c>
      <c r="AV20" s="87">
        <f t="shared" si="21"/>
        <v>0</v>
      </c>
      <c r="AW20" s="83">
        <f t="shared" si="22"/>
        <v>0</v>
      </c>
      <c r="AX20" s="87">
        <f t="shared" si="23"/>
        <v>0</v>
      </c>
      <c r="AY20" s="83">
        <f t="shared" si="24"/>
        <v>0</v>
      </c>
      <c r="AZ20" s="88" t="str">
        <f t="shared" si="41"/>
        <v/>
      </c>
      <c r="BA20" s="89">
        <f t="shared" si="42"/>
        <v>0</v>
      </c>
      <c r="BB20" s="89">
        <f t="shared" si="43"/>
        <v>0</v>
      </c>
      <c r="BC20" s="85">
        <f t="shared" si="25"/>
        <v>0</v>
      </c>
      <c r="BD20" s="86">
        <f t="shared" si="26"/>
        <v>0</v>
      </c>
      <c r="BE20" s="83">
        <f t="shared" si="44"/>
        <v>0</v>
      </c>
      <c r="BF20" s="86">
        <f t="shared" si="27"/>
        <v>0</v>
      </c>
      <c r="BG20" s="86">
        <f t="shared" si="28"/>
        <v>0</v>
      </c>
      <c r="BH20" s="83">
        <f t="shared" si="45"/>
        <v>0</v>
      </c>
      <c r="BI20" s="86">
        <f t="shared" si="29"/>
        <v>0</v>
      </c>
      <c r="BJ20" s="86">
        <f t="shared" si="30"/>
        <v>0</v>
      </c>
      <c r="BK20" s="83">
        <f t="shared" si="46"/>
        <v>0</v>
      </c>
      <c r="BL20" s="86">
        <f t="shared" si="31"/>
        <v>0</v>
      </c>
      <c r="BM20" s="87">
        <f t="shared" si="32"/>
        <v>0</v>
      </c>
      <c r="BN20" s="83">
        <f t="shared" si="47"/>
        <v>0</v>
      </c>
      <c r="BO20" s="87">
        <f t="shared" si="33"/>
        <v>0</v>
      </c>
      <c r="BP20" s="83">
        <f t="shared" si="48"/>
        <v>0</v>
      </c>
      <c r="BQ20" s="88" t="str">
        <f t="shared" si="49"/>
        <v/>
      </c>
      <c r="BR20" s="92">
        <f t="shared" si="50"/>
        <v>0</v>
      </c>
      <c r="BS20" s="89">
        <f t="shared" si="51"/>
        <v>0</v>
      </c>
    </row>
    <row r="21" spans="1:76" x14ac:dyDescent="0.2">
      <c r="A21" s="69">
        <f t="shared" si="52"/>
        <v>45211</v>
      </c>
      <c r="B21" s="70" t="str">
        <f>IF(ISERROR(VLOOKUP(A21,Feiertage!$A$3:$E$24,2,FALSE))=FALSE,"Feiertag","")</f>
        <v/>
      </c>
      <c r="C21" s="71"/>
      <c r="D21" s="71"/>
      <c r="E21" s="210"/>
      <c r="F21" s="71"/>
      <c r="G21" s="71"/>
      <c r="H21" s="210"/>
      <c r="I21" s="71"/>
      <c r="J21" s="71"/>
      <c r="K21" s="212"/>
      <c r="L21" s="71"/>
      <c r="M21" s="71"/>
      <c r="N21" s="210"/>
      <c r="O21" s="71"/>
      <c r="P21" s="71"/>
      <c r="Q21" s="72">
        <f t="shared" si="0"/>
        <v>0</v>
      </c>
      <c r="R21" s="73">
        <f t="shared" si="1"/>
        <v>-4</v>
      </c>
      <c r="S21" s="74">
        <f t="shared" si="34"/>
        <v>-505.25</v>
      </c>
      <c r="T21" s="74">
        <f t="shared" si="35"/>
        <v>0</v>
      </c>
      <c r="U21" s="75"/>
      <c r="V21" s="76" t="str">
        <f t="shared" si="2"/>
        <v/>
      </c>
      <c r="W21" s="76" t="s">
        <v>195</v>
      </c>
      <c r="X21" s="76" t="str">
        <f t="shared" si="36"/>
        <v/>
      </c>
      <c r="Y21" s="77">
        <f t="shared" si="3"/>
        <v>0</v>
      </c>
      <c r="Z21" s="78">
        <f t="shared" si="4"/>
        <v>4</v>
      </c>
      <c r="AA21" s="79" t="str">
        <f>IF(WEEKDAY($A21)=1,"So",IF(WEEKDAY($A21)=7,"Sa",IF(B21="freier Tag",B21,IF(ISERROR(VLOOKUP(A21,Feiertage!$A$3:$E$14,2,FALSE))=FALSE,"Feiertag",IF(B21="","",B21)))))</f>
        <v/>
      </c>
      <c r="AB21" s="78">
        <f t="shared" si="37"/>
        <v>0</v>
      </c>
      <c r="AC21" s="80">
        <f t="shared" si="38"/>
        <v>0</v>
      </c>
      <c r="AD21" s="80">
        <f t="shared" si="39"/>
        <v>0</v>
      </c>
      <c r="AE21" s="81" t="str">
        <f t="shared" si="5"/>
        <v/>
      </c>
      <c r="AF21" s="81" t="str">
        <f t="shared" si="6"/>
        <v/>
      </c>
      <c r="AG21" s="81" t="str">
        <f t="shared" si="7"/>
        <v/>
      </c>
      <c r="AH21" s="81" t="str">
        <f t="shared" si="8"/>
        <v/>
      </c>
      <c r="AI21" s="82" t="str">
        <f t="shared" si="9"/>
        <v/>
      </c>
      <c r="AJ21" s="86" t="str">
        <f t="shared" si="10"/>
        <v/>
      </c>
      <c r="AK21" s="91" t="str">
        <f t="shared" si="40"/>
        <v>0</v>
      </c>
      <c r="AL21" s="85">
        <f t="shared" si="11"/>
        <v>0</v>
      </c>
      <c r="AM21" s="86">
        <f t="shared" si="12"/>
        <v>0</v>
      </c>
      <c r="AN21" s="83">
        <f t="shared" si="13"/>
        <v>0</v>
      </c>
      <c r="AO21" s="86">
        <f t="shared" si="14"/>
        <v>0</v>
      </c>
      <c r="AP21" s="86">
        <f t="shared" si="15"/>
        <v>0</v>
      </c>
      <c r="AQ21" s="83">
        <f t="shared" si="16"/>
        <v>0</v>
      </c>
      <c r="AR21" s="86">
        <f t="shared" si="17"/>
        <v>0</v>
      </c>
      <c r="AS21" s="86">
        <f t="shared" si="18"/>
        <v>0</v>
      </c>
      <c r="AT21" s="83">
        <f t="shared" si="19"/>
        <v>0</v>
      </c>
      <c r="AU21" s="86">
        <f t="shared" si="20"/>
        <v>0</v>
      </c>
      <c r="AV21" s="87">
        <f t="shared" si="21"/>
        <v>0</v>
      </c>
      <c r="AW21" s="83">
        <f t="shared" si="22"/>
        <v>0</v>
      </c>
      <c r="AX21" s="87">
        <f t="shared" si="23"/>
        <v>0</v>
      </c>
      <c r="AY21" s="83">
        <f t="shared" si="24"/>
        <v>0</v>
      </c>
      <c r="AZ21" s="88" t="str">
        <f t="shared" si="41"/>
        <v/>
      </c>
      <c r="BA21" s="89">
        <f t="shared" si="42"/>
        <v>0</v>
      </c>
      <c r="BB21" s="89">
        <f t="shared" si="43"/>
        <v>0</v>
      </c>
      <c r="BC21" s="85">
        <f t="shared" si="25"/>
        <v>0</v>
      </c>
      <c r="BD21" s="86">
        <f t="shared" si="26"/>
        <v>0</v>
      </c>
      <c r="BE21" s="83">
        <f t="shared" si="44"/>
        <v>0</v>
      </c>
      <c r="BF21" s="86">
        <f t="shared" si="27"/>
        <v>0</v>
      </c>
      <c r="BG21" s="86">
        <f t="shared" si="28"/>
        <v>0</v>
      </c>
      <c r="BH21" s="83">
        <f t="shared" si="45"/>
        <v>0</v>
      </c>
      <c r="BI21" s="86">
        <f t="shared" si="29"/>
        <v>0</v>
      </c>
      <c r="BJ21" s="86">
        <f t="shared" si="30"/>
        <v>0</v>
      </c>
      <c r="BK21" s="83">
        <f t="shared" si="46"/>
        <v>0</v>
      </c>
      <c r="BL21" s="86">
        <f t="shared" si="31"/>
        <v>0</v>
      </c>
      <c r="BM21" s="87">
        <f t="shared" si="32"/>
        <v>0</v>
      </c>
      <c r="BN21" s="83">
        <f t="shared" si="47"/>
        <v>0</v>
      </c>
      <c r="BO21" s="87">
        <f t="shared" si="33"/>
        <v>0</v>
      </c>
      <c r="BP21" s="83">
        <f t="shared" si="48"/>
        <v>0</v>
      </c>
      <c r="BQ21" s="88" t="str">
        <f t="shared" si="49"/>
        <v/>
      </c>
      <c r="BR21" s="92">
        <f t="shared" si="50"/>
        <v>0</v>
      </c>
      <c r="BS21" s="89">
        <f t="shared" si="51"/>
        <v>0</v>
      </c>
    </row>
    <row r="22" spans="1:76" x14ac:dyDescent="0.2">
      <c r="A22" s="69">
        <f t="shared" si="52"/>
        <v>45212</v>
      </c>
      <c r="B22" s="70" t="str">
        <f>IF(ISERROR(VLOOKUP(A22,Feiertage!$A$3:$E$24,2,FALSE))=FALSE,"Feiertag","")</f>
        <v/>
      </c>
      <c r="C22" s="71"/>
      <c r="D22" s="71"/>
      <c r="E22" s="210"/>
      <c r="F22" s="71"/>
      <c r="G22" s="71"/>
      <c r="H22" s="210"/>
      <c r="I22" s="71"/>
      <c r="J22" s="71"/>
      <c r="K22" s="212"/>
      <c r="L22" s="71"/>
      <c r="M22" s="71"/>
      <c r="N22" s="210"/>
      <c r="O22" s="71"/>
      <c r="P22" s="71"/>
      <c r="Q22" s="72">
        <f t="shared" si="0"/>
        <v>0</v>
      </c>
      <c r="R22" s="73">
        <f t="shared" si="1"/>
        <v>-4</v>
      </c>
      <c r="S22" s="74">
        <f t="shared" si="34"/>
        <v>-509.25</v>
      </c>
      <c r="T22" s="74">
        <f t="shared" si="35"/>
        <v>0</v>
      </c>
      <c r="U22" s="75"/>
      <c r="V22" s="76" t="str">
        <f t="shared" si="2"/>
        <v/>
      </c>
      <c r="W22" s="76" t="s">
        <v>195</v>
      </c>
      <c r="X22" s="76" t="str">
        <f t="shared" si="36"/>
        <v/>
      </c>
      <c r="Y22" s="77">
        <f t="shared" si="3"/>
        <v>0</v>
      </c>
      <c r="Z22" s="78">
        <f t="shared" si="4"/>
        <v>4</v>
      </c>
      <c r="AA22" s="79" t="str">
        <f>IF(WEEKDAY($A22)=1,"So",IF(WEEKDAY($A22)=7,"Sa",IF(B22="freier Tag",B22,IF(ISERROR(VLOOKUP(A22,Feiertage!$A$3:$E$14,2,FALSE))=FALSE,"Feiertag",IF(B22="","",B22)))))</f>
        <v/>
      </c>
      <c r="AB22" s="78">
        <f t="shared" si="37"/>
        <v>0</v>
      </c>
      <c r="AC22" s="80">
        <f t="shared" si="38"/>
        <v>0</v>
      </c>
      <c r="AD22" s="80">
        <f t="shared" si="39"/>
        <v>0</v>
      </c>
      <c r="AE22" s="81" t="str">
        <f t="shared" si="5"/>
        <v/>
      </c>
      <c r="AF22" s="81" t="str">
        <f t="shared" si="6"/>
        <v/>
      </c>
      <c r="AG22" s="81" t="str">
        <f t="shared" si="7"/>
        <v/>
      </c>
      <c r="AH22" s="81" t="str">
        <f t="shared" si="8"/>
        <v/>
      </c>
      <c r="AI22" s="82" t="str">
        <f t="shared" si="9"/>
        <v/>
      </c>
      <c r="AJ22" s="86" t="str">
        <f t="shared" si="10"/>
        <v/>
      </c>
      <c r="AK22" s="91" t="str">
        <f t="shared" si="40"/>
        <v>0</v>
      </c>
      <c r="AL22" s="85">
        <f t="shared" si="11"/>
        <v>0</v>
      </c>
      <c r="AM22" s="86">
        <f t="shared" si="12"/>
        <v>0</v>
      </c>
      <c r="AN22" s="83">
        <f t="shared" si="13"/>
        <v>0</v>
      </c>
      <c r="AO22" s="86">
        <f t="shared" si="14"/>
        <v>0</v>
      </c>
      <c r="AP22" s="86">
        <f t="shared" si="15"/>
        <v>0</v>
      </c>
      <c r="AQ22" s="83">
        <f t="shared" si="16"/>
        <v>0</v>
      </c>
      <c r="AR22" s="86">
        <f t="shared" si="17"/>
        <v>0</v>
      </c>
      <c r="AS22" s="86">
        <f t="shared" si="18"/>
        <v>0</v>
      </c>
      <c r="AT22" s="83">
        <f t="shared" si="19"/>
        <v>0</v>
      </c>
      <c r="AU22" s="86">
        <f t="shared" si="20"/>
        <v>0</v>
      </c>
      <c r="AV22" s="87">
        <f t="shared" si="21"/>
        <v>0</v>
      </c>
      <c r="AW22" s="83">
        <f t="shared" si="22"/>
        <v>0</v>
      </c>
      <c r="AX22" s="87">
        <f t="shared" si="23"/>
        <v>0</v>
      </c>
      <c r="AY22" s="83">
        <f t="shared" si="24"/>
        <v>0</v>
      </c>
      <c r="AZ22" s="88" t="str">
        <f t="shared" si="41"/>
        <v/>
      </c>
      <c r="BA22" s="89">
        <f t="shared" si="42"/>
        <v>0</v>
      </c>
      <c r="BB22" s="89">
        <f t="shared" si="43"/>
        <v>0</v>
      </c>
      <c r="BC22" s="85">
        <f t="shared" si="25"/>
        <v>0</v>
      </c>
      <c r="BD22" s="86">
        <f t="shared" si="26"/>
        <v>0</v>
      </c>
      <c r="BE22" s="83">
        <f t="shared" si="44"/>
        <v>0</v>
      </c>
      <c r="BF22" s="86">
        <f t="shared" si="27"/>
        <v>0</v>
      </c>
      <c r="BG22" s="86">
        <f t="shared" si="28"/>
        <v>0</v>
      </c>
      <c r="BH22" s="83">
        <f t="shared" si="45"/>
        <v>0</v>
      </c>
      <c r="BI22" s="86">
        <f t="shared" si="29"/>
        <v>0</v>
      </c>
      <c r="BJ22" s="86">
        <f t="shared" si="30"/>
        <v>0</v>
      </c>
      <c r="BK22" s="83">
        <f t="shared" si="46"/>
        <v>0</v>
      </c>
      <c r="BL22" s="86">
        <f t="shared" si="31"/>
        <v>0</v>
      </c>
      <c r="BM22" s="87">
        <f t="shared" si="32"/>
        <v>0</v>
      </c>
      <c r="BN22" s="83">
        <f t="shared" si="47"/>
        <v>0</v>
      </c>
      <c r="BO22" s="87">
        <f t="shared" si="33"/>
        <v>0</v>
      </c>
      <c r="BP22" s="83">
        <f t="shared" si="48"/>
        <v>0</v>
      </c>
      <c r="BQ22" s="88" t="str">
        <f t="shared" si="49"/>
        <v/>
      </c>
      <c r="BR22" s="92">
        <f t="shared" si="50"/>
        <v>0</v>
      </c>
      <c r="BS22" s="89">
        <f t="shared" si="51"/>
        <v>0</v>
      </c>
    </row>
    <row r="23" spans="1:76" x14ac:dyDescent="0.2">
      <c r="A23" s="69">
        <f t="shared" si="52"/>
        <v>45213</v>
      </c>
      <c r="B23" s="90" t="str">
        <f>IF(ISERROR(VLOOKUP(A23,Feiertage!$A$3:$E$24,2,FALSE))=FALSE,"Feiertag","")</f>
        <v/>
      </c>
      <c r="C23" s="71"/>
      <c r="D23" s="71"/>
      <c r="E23" s="210"/>
      <c r="F23" s="71"/>
      <c r="G23" s="71"/>
      <c r="H23" s="210"/>
      <c r="I23" s="71"/>
      <c r="J23" s="71"/>
      <c r="K23" s="212"/>
      <c r="L23" s="71"/>
      <c r="M23" s="71"/>
      <c r="N23" s="210"/>
      <c r="O23" s="71"/>
      <c r="P23" s="71"/>
      <c r="Q23" s="72">
        <f t="shared" si="0"/>
        <v>0</v>
      </c>
      <c r="R23" s="73">
        <f t="shared" si="1"/>
        <v>0</v>
      </c>
      <c r="S23" s="74">
        <f t="shared" si="34"/>
        <v>-509.25</v>
      </c>
      <c r="T23" s="74">
        <f t="shared" si="35"/>
        <v>0</v>
      </c>
      <c r="U23" s="75"/>
      <c r="V23" s="76" t="str">
        <f t="shared" si="2"/>
        <v/>
      </c>
      <c r="W23" s="76" t="s">
        <v>195</v>
      </c>
      <c r="X23" s="76" t="str">
        <f t="shared" si="36"/>
        <v/>
      </c>
      <c r="Y23" s="77">
        <f t="shared" si="3"/>
        <v>0</v>
      </c>
      <c r="Z23" s="78">
        <f t="shared" si="4"/>
        <v>0</v>
      </c>
      <c r="AA23" s="79" t="str">
        <f>IF(WEEKDAY($A23)=1,"So",IF(WEEKDAY($A23)=7,"Sa",IF(B23="freier Tag",B23,IF(ISERROR(VLOOKUP(A23,Feiertage!$A$3:$E$14,2,FALSE))=FALSE,"Feiertag",IF(B23="","",B23)))))</f>
        <v>Sa</v>
      </c>
      <c r="AB23" s="78">
        <f t="shared" si="37"/>
        <v>0</v>
      </c>
      <c r="AC23" s="80">
        <f t="shared" si="38"/>
        <v>0</v>
      </c>
      <c r="AD23" s="80">
        <f t="shared" si="39"/>
        <v>0</v>
      </c>
      <c r="AE23" s="81" t="str">
        <f t="shared" si="5"/>
        <v/>
      </c>
      <c r="AF23" s="81" t="str">
        <f t="shared" si="6"/>
        <v/>
      </c>
      <c r="AG23" s="81" t="str">
        <f t="shared" si="7"/>
        <v/>
      </c>
      <c r="AH23" s="81" t="str">
        <f t="shared" si="8"/>
        <v/>
      </c>
      <c r="AI23" s="82" t="str">
        <f t="shared" si="9"/>
        <v/>
      </c>
      <c r="AJ23" s="86" t="str">
        <f t="shared" si="10"/>
        <v/>
      </c>
      <c r="AK23" s="91" t="str">
        <f t="shared" si="40"/>
        <v>0</v>
      </c>
      <c r="AL23" s="85">
        <f t="shared" si="11"/>
        <v>0</v>
      </c>
      <c r="AM23" s="86">
        <f t="shared" si="12"/>
        <v>0</v>
      </c>
      <c r="AN23" s="83">
        <f>IF(AL23&lt;=9,,IF(AL23&lt;=9.75,AL23-9,IF(AL23&gt;9.75,0.75)))</f>
        <v>0</v>
      </c>
      <c r="AO23" s="86">
        <f t="shared" si="14"/>
        <v>0</v>
      </c>
      <c r="AP23" s="86">
        <f t="shared" si="15"/>
        <v>0</v>
      </c>
      <c r="AQ23" s="83">
        <f>IF(AO23=AL23,0,IF(AN23&gt;0,0,IF(AO23&lt;=9,0,IF(AO23&gt;9,0.75-AM23))))</f>
        <v>0</v>
      </c>
      <c r="AR23" s="86">
        <f t="shared" si="17"/>
        <v>0</v>
      </c>
      <c r="AS23" s="86">
        <f t="shared" si="18"/>
        <v>0</v>
      </c>
      <c r="AT23" s="83">
        <f>IF(AR23=AO23,0,IF(AQ23&gt;0,0,IF(AR23&lt;=9,0,IF(AR23&gt;9,0.75-AP23))))</f>
        <v>0</v>
      </c>
      <c r="AU23" s="86">
        <f t="shared" si="20"/>
        <v>0</v>
      </c>
      <c r="AV23" s="87">
        <f t="shared" si="21"/>
        <v>0</v>
      </c>
      <c r="AW23" s="83">
        <f>IF(AU23=AR23,0,IF(AT23&gt;0,0,IF(AU23&lt;=9,0,IF(AU23&gt;9,0.75-AS23))))</f>
        <v>0</v>
      </c>
      <c r="AX23" s="87">
        <f t="shared" si="23"/>
        <v>0</v>
      </c>
      <c r="AY23" s="83">
        <f>IF(AX23=AU23,0,IF(AW23&gt;0,0,IF(AX23&lt;=9,0,IF(AX23&gt;9,0.75-AV23))))</f>
        <v>0</v>
      </c>
      <c r="AZ23" s="88" t="str">
        <f t="shared" si="41"/>
        <v/>
      </c>
      <c r="BA23" s="89">
        <f t="shared" si="42"/>
        <v>0</v>
      </c>
      <c r="BB23" s="89">
        <f t="shared" si="43"/>
        <v>0</v>
      </c>
      <c r="BC23" s="85">
        <f t="shared" si="25"/>
        <v>0</v>
      </c>
      <c r="BD23" s="86">
        <f t="shared" si="26"/>
        <v>0</v>
      </c>
      <c r="BE23" s="83">
        <f t="shared" si="44"/>
        <v>0</v>
      </c>
      <c r="BF23" s="86">
        <f t="shared" si="27"/>
        <v>0</v>
      </c>
      <c r="BG23" s="86">
        <f t="shared" si="28"/>
        <v>0</v>
      </c>
      <c r="BH23" s="83">
        <f t="shared" si="45"/>
        <v>0</v>
      </c>
      <c r="BI23" s="86">
        <f t="shared" si="29"/>
        <v>0</v>
      </c>
      <c r="BJ23" s="86">
        <f t="shared" si="30"/>
        <v>0</v>
      </c>
      <c r="BK23" s="83">
        <f t="shared" si="46"/>
        <v>0</v>
      </c>
      <c r="BL23" s="86">
        <f t="shared" si="31"/>
        <v>0</v>
      </c>
      <c r="BM23" s="87">
        <f t="shared" si="32"/>
        <v>0</v>
      </c>
      <c r="BN23" s="83">
        <f t="shared" si="47"/>
        <v>0</v>
      </c>
      <c r="BO23" s="87">
        <f t="shared" si="33"/>
        <v>0</v>
      </c>
      <c r="BP23" s="83">
        <f t="shared" si="48"/>
        <v>0</v>
      </c>
      <c r="BQ23" s="88" t="str">
        <f t="shared" si="49"/>
        <v/>
      </c>
      <c r="BR23" s="92">
        <f t="shared" si="50"/>
        <v>0</v>
      </c>
      <c r="BS23" s="89">
        <f t="shared" si="51"/>
        <v>0</v>
      </c>
    </row>
    <row r="24" spans="1:76" x14ac:dyDescent="0.2">
      <c r="A24" s="69">
        <f t="shared" si="52"/>
        <v>45214</v>
      </c>
      <c r="B24" s="70" t="str">
        <f>IF(ISERROR(VLOOKUP(A24,Feiertage!$A$3:$E$24,2,FALSE))=FALSE,"Feiertag","")</f>
        <v/>
      </c>
      <c r="C24" s="71"/>
      <c r="D24" s="71"/>
      <c r="E24" s="210"/>
      <c r="F24" s="71"/>
      <c r="G24" s="71"/>
      <c r="H24" s="210"/>
      <c r="I24" s="71"/>
      <c r="J24" s="71"/>
      <c r="K24" s="212"/>
      <c r="L24" s="71"/>
      <c r="M24" s="71"/>
      <c r="N24" s="210"/>
      <c r="O24" s="71"/>
      <c r="P24" s="71"/>
      <c r="Q24" s="72">
        <f t="shared" si="0"/>
        <v>0</v>
      </c>
      <c r="R24" s="73">
        <f t="shared" si="1"/>
        <v>0</v>
      </c>
      <c r="S24" s="74">
        <f t="shared" si="34"/>
        <v>-509.25</v>
      </c>
      <c r="T24" s="74">
        <f t="shared" si="35"/>
        <v>0</v>
      </c>
      <c r="U24" s="75"/>
      <c r="V24" s="76" t="str">
        <f t="shared" si="2"/>
        <v/>
      </c>
      <c r="W24" s="76" t="s">
        <v>195</v>
      </c>
      <c r="X24" s="76" t="str">
        <f t="shared" si="36"/>
        <v/>
      </c>
      <c r="Y24" s="77">
        <f t="shared" si="3"/>
        <v>0</v>
      </c>
      <c r="Z24" s="78">
        <f t="shared" si="4"/>
        <v>0</v>
      </c>
      <c r="AA24" s="79" t="str">
        <f>IF(WEEKDAY($A24)=1,"So",IF(WEEKDAY($A24)=7,"Sa",IF(B24="freier Tag",B24,IF(ISERROR(VLOOKUP(A24,Feiertage!$A$3:$E$14,2,FALSE))=FALSE,"Feiertag",IF(B24="","",B24)))))</f>
        <v>So</v>
      </c>
      <c r="AB24" s="78">
        <f t="shared" si="37"/>
        <v>0</v>
      </c>
      <c r="AC24" s="80">
        <f t="shared" si="38"/>
        <v>0</v>
      </c>
      <c r="AD24" s="80">
        <f t="shared" si="39"/>
        <v>0</v>
      </c>
      <c r="AE24" s="81" t="str">
        <f t="shared" si="5"/>
        <v/>
      </c>
      <c r="AF24" s="81" t="str">
        <f t="shared" si="6"/>
        <v/>
      </c>
      <c r="AG24" s="81" t="str">
        <f t="shared" si="7"/>
        <v/>
      </c>
      <c r="AH24" s="81" t="str">
        <f t="shared" si="8"/>
        <v/>
      </c>
      <c r="AI24" s="82" t="str">
        <f t="shared" si="9"/>
        <v/>
      </c>
      <c r="AJ24" s="86" t="str">
        <f t="shared" si="10"/>
        <v/>
      </c>
      <c r="AK24" s="91" t="str">
        <f t="shared" si="40"/>
        <v>0</v>
      </c>
      <c r="AL24" s="85">
        <f t="shared" si="11"/>
        <v>0</v>
      </c>
      <c r="AM24" s="86">
        <f t="shared" si="12"/>
        <v>0</v>
      </c>
      <c r="AN24" s="83">
        <f t="shared" ref="AN24:AN40" si="53">IF(AL24&lt;=9,,IF(AL24&lt;=9.75,AL24-9,IF(AL24&gt;9.75,0.75)))</f>
        <v>0</v>
      </c>
      <c r="AO24" s="86">
        <f t="shared" si="14"/>
        <v>0</v>
      </c>
      <c r="AP24" s="86">
        <f t="shared" si="15"/>
        <v>0</v>
      </c>
      <c r="AQ24" s="83">
        <f t="shared" ref="AQ24:AQ40" si="54">IF(AO24=AL24,0,IF(AN24&gt;0,0,IF(AO24&lt;=9,0,IF(AO24&gt;9,0.75-AM24))))</f>
        <v>0</v>
      </c>
      <c r="AR24" s="86">
        <f t="shared" si="17"/>
        <v>0</v>
      </c>
      <c r="AS24" s="86">
        <f t="shared" si="18"/>
        <v>0</v>
      </c>
      <c r="AT24" s="83">
        <f t="shared" ref="AT24:AT40" si="55">IF(AR24=AO24,0,IF(AQ24&gt;0,0,IF(AR24&lt;=9,0,IF(AR24&gt;9,0.75-AP24))))</f>
        <v>0</v>
      </c>
      <c r="AU24" s="86">
        <f t="shared" si="20"/>
        <v>0</v>
      </c>
      <c r="AV24" s="87">
        <f t="shared" si="21"/>
        <v>0</v>
      </c>
      <c r="AW24" s="83">
        <f t="shared" ref="AW24:AW40" si="56">IF(AU24=AR24,0,IF(AT24&gt;0,0,IF(AU24&lt;=9,0,IF(AU24&gt;9,0.75-AS24))))</f>
        <v>0</v>
      </c>
      <c r="AX24" s="87">
        <f t="shared" si="23"/>
        <v>0</v>
      </c>
      <c r="AY24" s="83">
        <f t="shared" ref="AY24:AY40" si="57">IF(AX24=AU24,0,IF(AW24&gt;0,0,IF(AX24&lt;=9,0,IF(AX24&gt;9,0.75-AV24))))</f>
        <v>0</v>
      </c>
      <c r="AZ24" s="88" t="str">
        <f t="shared" si="41"/>
        <v/>
      </c>
      <c r="BA24" s="89">
        <f t="shared" si="42"/>
        <v>0</v>
      </c>
      <c r="BB24" s="89">
        <f t="shared" si="43"/>
        <v>0</v>
      </c>
      <c r="BC24" s="85">
        <f t="shared" si="25"/>
        <v>0</v>
      </c>
      <c r="BD24" s="86">
        <f t="shared" si="26"/>
        <v>0</v>
      </c>
      <c r="BE24" s="83">
        <f t="shared" si="44"/>
        <v>0</v>
      </c>
      <c r="BF24" s="86">
        <f t="shared" si="27"/>
        <v>0</v>
      </c>
      <c r="BG24" s="86">
        <f t="shared" si="28"/>
        <v>0</v>
      </c>
      <c r="BH24" s="83">
        <f t="shared" si="45"/>
        <v>0</v>
      </c>
      <c r="BI24" s="86">
        <f t="shared" si="29"/>
        <v>0</v>
      </c>
      <c r="BJ24" s="86">
        <f t="shared" si="30"/>
        <v>0</v>
      </c>
      <c r="BK24" s="83">
        <f t="shared" si="46"/>
        <v>0</v>
      </c>
      <c r="BL24" s="86">
        <f t="shared" si="31"/>
        <v>0</v>
      </c>
      <c r="BM24" s="87">
        <f t="shared" si="32"/>
        <v>0</v>
      </c>
      <c r="BN24" s="83">
        <f t="shared" si="47"/>
        <v>0</v>
      </c>
      <c r="BO24" s="87">
        <f t="shared" si="33"/>
        <v>0</v>
      </c>
      <c r="BP24" s="83">
        <f t="shared" si="48"/>
        <v>0</v>
      </c>
      <c r="BQ24" s="88" t="str">
        <f t="shared" si="49"/>
        <v/>
      </c>
      <c r="BR24" s="92">
        <f t="shared" si="50"/>
        <v>0</v>
      </c>
      <c r="BS24" s="89">
        <f t="shared" si="51"/>
        <v>0</v>
      </c>
      <c r="BX24" s="93"/>
    </row>
    <row r="25" spans="1:76" x14ac:dyDescent="0.2">
      <c r="A25" s="69">
        <f t="shared" si="52"/>
        <v>45215</v>
      </c>
      <c r="B25" s="70" t="str">
        <f>IF(ISERROR(VLOOKUP(A25,Feiertage!$A$3:$E$24,2,FALSE))=FALSE,"Feiertag","")</f>
        <v/>
      </c>
      <c r="C25" s="71"/>
      <c r="D25" s="71"/>
      <c r="E25" s="210"/>
      <c r="F25" s="71"/>
      <c r="G25" s="71"/>
      <c r="H25" s="210"/>
      <c r="I25" s="71"/>
      <c r="J25" s="71"/>
      <c r="K25" s="212"/>
      <c r="L25" s="71"/>
      <c r="M25" s="71"/>
      <c r="N25" s="210"/>
      <c r="O25" s="71"/>
      <c r="P25" s="71"/>
      <c r="Q25" s="72">
        <f t="shared" si="0"/>
        <v>0</v>
      </c>
      <c r="R25" s="73">
        <f t="shared" si="1"/>
        <v>-4</v>
      </c>
      <c r="S25" s="74">
        <f t="shared" si="34"/>
        <v>-513.25</v>
      </c>
      <c r="T25" s="74">
        <f t="shared" si="35"/>
        <v>0</v>
      </c>
      <c r="U25" s="75"/>
      <c r="V25" s="76" t="str">
        <f t="shared" si="2"/>
        <v/>
      </c>
      <c r="W25" s="76" t="s">
        <v>249</v>
      </c>
      <c r="X25" s="76" t="str">
        <f t="shared" si="36"/>
        <v/>
      </c>
      <c r="Y25" s="77">
        <f t="shared" si="3"/>
        <v>0</v>
      </c>
      <c r="Z25" s="78">
        <f t="shared" si="4"/>
        <v>4</v>
      </c>
      <c r="AA25" s="79" t="str">
        <f>IF(WEEKDAY($A25)=1,"So",IF(WEEKDAY($A25)=7,"Sa",IF(B25="freier Tag",B25,IF(ISERROR(VLOOKUP(A25,Feiertage!$A$3:$E$14,2,FALSE))=FALSE,"Feiertag",IF(B25="","",B25)))))</f>
        <v/>
      </c>
      <c r="AB25" s="78">
        <f t="shared" si="37"/>
        <v>0</v>
      </c>
      <c r="AC25" s="80">
        <f t="shared" si="38"/>
        <v>0</v>
      </c>
      <c r="AD25" s="80">
        <f t="shared" si="39"/>
        <v>0</v>
      </c>
      <c r="AE25" s="81" t="str">
        <f t="shared" si="5"/>
        <v/>
      </c>
      <c r="AF25" s="81" t="str">
        <f t="shared" si="6"/>
        <v/>
      </c>
      <c r="AG25" s="81" t="str">
        <f t="shared" si="7"/>
        <v/>
      </c>
      <c r="AH25" s="81" t="str">
        <f t="shared" si="8"/>
        <v/>
      </c>
      <c r="AI25" s="82" t="str">
        <f t="shared" si="9"/>
        <v/>
      </c>
      <c r="AJ25" s="86" t="str">
        <f t="shared" si="10"/>
        <v/>
      </c>
      <c r="AK25" s="91" t="str">
        <f t="shared" si="40"/>
        <v>0</v>
      </c>
      <c r="AL25" s="85">
        <f t="shared" si="11"/>
        <v>0</v>
      </c>
      <c r="AM25" s="86">
        <f t="shared" si="12"/>
        <v>0</v>
      </c>
      <c r="AN25" s="83">
        <f t="shared" si="53"/>
        <v>0</v>
      </c>
      <c r="AO25" s="86">
        <f t="shared" si="14"/>
        <v>0</v>
      </c>
      <c r="AP25" s="86">
        <f t="shared" si="15"/>
        <v>0</v>
      </c>
      <c r="AQ25" s="83">
        <f t="shared" si="54"/>
        <v>0</v>
      </c>
      <c r="AR25" s="86">
        <f t="shared" si="17"/>
        <v>0</v>
      </c>
      <c r="AS25" s="86">
        <f t="shared" si="18"/>
        <v>0</v>
      </c>
      <c r="AT25" s="83">
        <f t="shared" si="55"/>
        <v>0</v>
      </c>
      <c r="AU25" s="86">
        <f t="shared" si="20"/>
        <v>0</v>
      </c>
      <c r="AV25" s="87">
        <f t="shared" si="21"/>
        <v>0</v>
      </c>
      <c r="AW25" s="83">
        <f t="shared" si="56"/>
        <v>0</v>
      </c>
      <c r="AX25" s="87">
        <f t="shared" si="23"/>
        <v>0</v>
      </c>
      <c r="AY25" s="83">
        <f t="shared" si="57"/>
        <v>0</v>
      </c>
      <c r="AZ25" s="88" t="str">
        <f t="shared" si="41"/>
        <v/>
      </c>
      <c r="BA25" s="89">
        <f t="shared" si="42"/>
        <v>0</v>
      </c>
      <c r="BB25" s="89">
        <f t="shared" si="43"/>
        <v>0</v>
      </c>
      <c r="BC25" s="85">
        <f t="shared" si="25"/>
        <v>0</v>
      </c>
      <c r="BD25" s="86">
        <f t="shared" si="26"/>
        <v>0</v>
      </c>
      <c r="BE25" s="83">
        <f t="shared" si="44"/>
        <v>0</v>
      </c>
      <c r="BF25" s="86">
        <f t="shared" si="27"/>
        <v>0</v>
      </c>
      <c r="BG25" s="86">
        <f t="shared" si="28"/>
        <v>0</v>
      </c>
      <c r="BH25" s="83">
        <f t="shared" si="45"/>
        <v>0</v>
      </c>
      <c r="BI25" s="86">
        <f t="shared" si="29"/>
        <v>0</v>
      </c>
      <c r="BJ25" s="86">
        <f t="shared" si="30"/>
        <v>0</v>
      </c>
      <c r="BK25" s="83">
        <f t="shared" si="46"/>
        <v>0</v>
      </c>
      <c r="BL25" s="86">
        <f t="shared" si="31"/>
        <v>0</v>
      </c>
      <c r="BM25" s="87">
        <f t="shared" si="32"/>
        <v>0</v>
      </c>
      <c r="BN25" s="83">
        <f t="shared" si="47"/>
        <v>0</v>
      </c>
      <c r="BO25" s="87">
        <f t="shared" si="33"/>
        <v>0</v>
      </c>
      <c r="BP25" s="83">
        <f t="shared" si="48"/>
        <v>0</v>
      </c>
      <c r="BQ25" s="88" t="str">
        <f t="shared" si="49"/>
        <v/>
      </c>
      <c r="BR25" s="92">
        <f t="shared" si="50"/>
        <v>0</v>
      </c>
      <c r="BS25" s="89">
        <f t="shared" si="51"/>
        <v>0</v>
      </c>
    </row>
    <row r="26" spans="1:76" x14ac:dyDescent="0.2">
      <c r="A26" s="69">
        <f t="shared" si="52"/>
        <v>45216</v>
      </c>
      <c r="B26" s="70" t="str">
        <f>IF(ISERROR(VLOOKUP(A26,Feiertage!$A$3:$E$24,2,FALSE))=FALSE,"Feiertag","")</f>
        <v/>
      </c>
      <c r="C26" s="71"/>
      <c r="D26" s="71"/>
      <c r="E26" s="210"/>
      <c r="F26" s="71"/>
      <c r="G26" s="71"/>
      <c r="H26" s="210"/>
      <c r="I26" s="71"/>
      <c r="J26" s="71"/>
      <c r="K26" s="212"/>
      <c r="L26" s="71"/>
      <c r="M26" s="71"/>
      <c r="N26" s="210"/>
      <c r="O26" s="71"/>
      <c r="P26" s="71"/>
      <c r="Q26" s="72">
        <f t="shared" si="0"/>
        <v>0</v>
      </c>
      <c r="R26" s="73">
        <f t="shared" si="1"/>
        <v>-4</v>
      </c>
      <c r="S26" s="74">
        <f t="shared" si="34"/>
        <v>-517.25</v>
      </c>
      <c r="T26" s="74">
        <f t="shared" si="35"/>
        <v>0</v>
      </c>
      <c r="U26" s="75"/>
      <c r="V26" s="76" t="str">
        <f t="shared" si="2"/>
        <v/>
      </c>
      <c r="W26" s="76" t="s">
        <v>249</v>
      </c>
      <c r="X26" s="76" t="str">
        <f t="shared" si="36"/>
        <v/>
      </c>
      <c r="Y26" s="77">
        <f t="shared" si="3"/>
        <v>0</v>
      </c>
      <c r="Z26" s="78">
        <f t="shared" si="4"/>
        <v>4</v>
      </c>
      <c r="AA26" s="79" t="str">
        <f>IF(WEEKDAY($A26)=1,"So",IF(WEEKDAY($A26)=7,"Sa",IF(B26="freier Tag",B26,IF(ISERROR(VLOOKUP(A26,Feiertage!$A$3:$E$14,2,FALSE))=FALSE,"Feiertag",IF(B26="","",B26)))))</f>
        <v/>
      </c>
      <c r="AB26" s="78">
        <f t="shared" si="37"/>
        <v>0</v>
      </c>
      <c r="AC26" s="80">
        <f t="shared" si="38"/>
        <v>0</v>
      </c>
      <c r="AD26" s="80">
        <f t="shared" si="39"/>
        <v>0</v>
      </c>
      <c r="AE26" s="81" t="str">
        <f t="shared" si="5"/>
        <v/>
      </c>
      <c r="AF26" s="81" t="str">
        <f t="shared" si="6"/>
        <v/>
      </c>
      <c r="AG26" s="81" t="str">
        <f t="shared" si="7"/>
        <v/>
      </c>
      <c r="AH26" s="81" t="str">
        <f t="shared" si="8"/>
        <v/>
      </c>
      <c r="AI26" s="82" t="str">
        <f t="shared" si="9"/>
        <v/>
      </c>
      <c r="AJ26" s="86" t="str">
        <f t="shared" si="10"/>
        <v/>
      </c>
      <c r="AK26" s="91" t="str">
        <f t="shared" si="40"/>
        <v>0</v>
      </c>
      <c r="AL26" s="85">
        <f t="shared" si="11"/>
        <v>0</v>
      </c>
      <c r="AM26" s="86">
        <f t="shared" si="12"/>
        <v>0</v>
      </c>
      <c r="AN26" s="83">
        <f t="shared" si="53"/>
        <v>0</v>
      </c>
      <c r="AO26" s="86">
        <f t="shared" si="14"/>
        <v>0</v>
      </c>
      <c r="AP26" s="86">
        <f t="shared" si="15"/>
        <v>0</v>
      </c>
      <c r="AQ26" s="83">
        <f t="shared" si="54"/>
        <v>0</v>
      </c>
      <c r="AR26" s="86">
        <f t="shared" si="17"/>
        <v>0</v>
      </c>
      <c r="AS26" s="86">
        <f t="shared" si="18"/>
        <v>0</v>
      </c>
      <c r="AT26" s="83">
        <f t="shared" si="55"/>
        <v>0</v>
      </c>
      <c r="AU26" s="86">
        <f t="shared" si="20"/>
        <v>0</v>
      </c>
      <c r="AV26" s="87">
        <f t="shared" si="21"/>
        <v>0</v>
      </c>
      <c r="AW26" s="83">
        <f t="shared" si="56"/>
        <v>0</v>
      </c>
      <c r="AX26" s="87">
        <f t="shared" si="23"/>
        <v>0</v>
      </c>
      <c r="AY26" s="83">
        <f t="shared" si="57"/>
        <v>0</v>
      </c>
      <c r="AZ26" s="88" t="str">
        <f t="shared" si="41"/>
        <v/>
      </c>
      <c r="BA26" s="89">
        <f t="shared" si="42"/>
        <v>0</v>
      </c>
      <c r="BB26" s="89">
        <f t="shared" si="43"/>
        <v>0</v>
      </c>
      <c r="BC26" s="85">
        <f t="shared" si="25"/>
        <v>0</v>
      </c>
      <c r="BD26" s="86">
        <f t="shared" si="26"/>
        <v>0</v>
      </c>
      <c r="BE26" s="83">
        <f t="shared" si="44"/>
        <v>0</v>
      </c>
      <c r="BF26" s="86">
        <f t="shared" si="27"/>
        <v>0</v>
      </c>
      <c r="BG26" s="86">
        <f t="shared" si="28"/>
        <v>0</v>
      </c>
      <c r="BH26" s="83">
        <f t="shared" si="45"/>
        <v>0</v>
      </c>
      <c r="BI26" s="86">
        <f t="shared" si="29"/>
        <v>0</v>
      </c>
      <c r="BJ26" s="86">
        <f t="shared" si="30"/>
        <v>0</v>
      </c>
      <c r="BK26" s="83">
        <f t="shared" si="46"/>
        <v>0</v>
      </c>
      <c r="BL26" s="86">
        <f t="shared" si="31"/>
        <v>0</v>
      </c>
      <c r="BM26" s="87">
        <f t="shared" si="32"/>
        <v>0</v>
      </c>
      <c r="BN26" s="83">
        <f t="shared" si="47"/>
        <v>0</v>
      </c>
      <c r="BO26" s="87">
        <f t="shared" si="33"/>
        <v>0</v>
      </c>
      <c r="BP26" s="83">
        <f t="shared" si="48"/>
        <v>0</v>
      </c>
      <c r="BQ26" s="88" t="str">
        <f t="shared" si="49"/>
        <v/>
      </c>
      <c r="BR26" s="92">
        <f t="shared" si="50"/>
        <v>0</v>
      </c>
      <c r="BS26" s="89">
        <f t="shared" si="51"/>
        <v>0</v>
      </c>
    </row>
    <row r="27" spans="1:76" x14ac:dyDescent="0.2">
      <c r="A27" s="69">
        <f t="shared" si="52"/>
        <v>45217</v>
      </c>
      <c r="B27" s="70" t="str">
        <f>IF(ISERROR(VLOOKUP(A27,Feiertage!$A$3:$E$24,2,FALSE))=FALSE,"Feiertag","")</f>
        <v/>
      </c>
      <c r="C27" s="71"/>
      <c r="D27" s="71"/>
      <c r="E27" s="210"/>
      <c r="F27" s="71"/>
      <c r="G27" s="71"/>
      <c r="H27" s="210"/>
      <c r="I27" s="71"/>
      <c r="J27" s="71"/>
      <c r="K27" s="212"/>
      <c r="L27" s="71"/>
      <c r="M27" s="71"/>
      <c r="N27" s="210"/>
      <c r="O27" s="71"/>
      <c r="P27" s="71"/>
      <c r="Q27" s="72">
        <f t="shared" si="0"/>
        <v>0</v>
      </c>
      <c r="R27" s="73">
        <f t="shared" si="1"/>
        <v>-4</v>
      </c>
      <c r="S27" s="74">
        <f t="shared" si="34"/>
        <v>-521.25</v>
      </c>
      <c r="T27" s="74">
        <f t="shared" si="35"/>
        <v>0</v>
      </c>
      <c r="U27" s="75"/>
      <c r="V27" s="76" t="str">
        <f t="shared" si="2"/>
        <v/>
      </c>
      <c r="W27" s="76" t="s">
        <v>249</v>
      </c>
      <c r="X27" s="76" t="str">
        <f t="shared" si="36"/>
        <v/>
      </c>
      <c r="Y27" s="77">
        <f t="shared" si="3"/>
        <v>0</v>
      </c>
      <c r="Z27" s="78">
        <f t="shared" si="4"/>
        <v>4</v>
      </c>
      <c r="AA27" s="79" t="str">
        <f>IF(WEEKDAY($A27)=1,"So",IF(WEEKDAY($A27)=7,"Sa",IF(B27="freier Tag",B27,IF(ISERROR(VLOOKUP(A27,Feiertage!$A$3:$E$14,2,FALSE))=FALSE,"Feiertag",IF(B27="","",B27)))))</f>
        <v/>
      </c>
      <c r="AB27" s="78">
        <f t="shared" si="37"/>
        <v>0</v>
      </c>
      <c r="AC27" s="80">
        <f t="shared" si="38"/>
        <v>0</v>
      </c>
      <c r="AD27" s="80">
        <f t="shared" si="39"/>
        <v>0</v>
      </c>
      <c r="AE27" s="81" t="str">
        <f t="shared" si="5"/>
        <v/>
      </c>
      <c r="AF27" s="81" t="str">
        <f t="shared" si="6"/>
        <v/>
      </c>
      <c r="AG27" s="81" t="str">
        <f t="shared" si="7"/>
        <v/>
      </c>
      <c r="AH27" s="81" t="str">
        <f t="shared" si="8"/>
        <v/>
      </c>
      <c r="AI27" s="82" t="str">
        <f t="shared" si="9"/>
        <v/>
      </c>
      <c r="AJ27" s="86" t="str">
        <f t="shared" si="10"/>
        <v/>
      </c>
      <c r="AK27" s="91" t="str">
        <f t="shared" si="40"/>
        <v>0</v>
      </c>
      <c r="AL27" s="85">
        <f t="shared" si="11"/>
        <v>0</v>
      </c>
      <c r="AM27" s="86">
        <f t="shared" si="12"/>
        <v>0</v>
      </c>
      <c r="AN27" s="83">
        <f t="shared" si="53"/>
        <v>0</v>
      </c>
      <c r="AO27" s="86">
        <f t="shared" si="14"/>
        <v>0</v>
      </c>
      <c r="AP27" s="86">
        <f t="shared" si="15"/>
        <v>0</v>
      </c>
      <c r="AQ27" s="83">
        <f t="shared" si="54"/>
        <v>0</v>
      </c>
      <c r="AR27" s="86">
        <f t="shared" si="17"/>
        <v>0</v>
      </c>
      <c r="AS27" s="86">
        <f t="shared" si="18"/>
        <v>0</v>
      </c>
      <c r="AT27" s="83">
        <f t="shared" si="55"/>
        <v>0</v>
      </c>
      <c r="AU27" s="86">
        <f t="shared" si="20"/>
        <v>0</v>
      </c>
      <c r="AV27" s="87">
        <f t="shared" si="21"/>
        <v>0</v>
      </c>
      <c r="AW27" s="83">
        <f t="shared" si="56"/>
        <v>0</v>
      </c>
      <c r="AX27" s="87">
        <f t="shared" si="23"/>
        <v>0</v>
      </c>
      <c r="AY27" s="83">
        <f t="shared" si="57"/>
        <v>0</v>
      </c>
      <c r="AZ27" s="88" t="str">
        <f t="shared" si="41"/>
        <v/>
      </c>
      <c r="BA27" s="89">
        <f t="shared" si="42"/>
        <v>0</v>
      </c>
      <c r="BB27" s="89">
        <f t="shared" si="43"/>
        <v>0</v>
      </c>
      <c r="BC27" s="85">
        <f t="shared" si="25"/>
        <v>0</v>
      </c>
      <c r="BD27" s="86">
        <f t="shared" si="26"/>
        <v>0</v>
      </c>
      <c r="BE27" s="83">
        <f t="shared" si="44"/>
        <v>0</v>
      </c>
      <c r="BF27" s="86">
        <f t="shared" si="27"/>
        <v>0</v>
      </c>
      <c r="BG27" s="86">
        <f t="shared" si="28"/>
        <v>0</v>
      </c>
      <c r="BH27" s="83">
        <f t="shared" si="45"/>
        <v>0</v>
      </c>
      <c r="BI27" s="86">
        <f t="shared" si="29"/>
        <v>0</v>
      </c>
      <c r="BJ27" s="86">
        <f t="shared" si="30"/>
        <v>0</v>
      </c>
      <c r="BK27" s="83">
        <f t="shared" si="46"/>
        <v>0</v>
      </c>
      <c r="BL27" s="86">
        <f t="shared" si="31"/>
        <v>0</v>
      </c>
      <c r="BM27" s="87">
        <f t="shared" si="32"/>
        <v>0</v>
      </c>
      <c r="BN27" s="83">
        <f t="shared" si="47"/>
        <v>0</v>
      </c>
      <c r="BO27" s="87">
        <f t="shared" si="33"/>
        <v>0</v>
      </c>
      <c r="BP27" s="83">
        <f t="shared" si="48"/>
        <v>0</v>
      </c>
      <c r="BQ27" s="88" t="str">
        <f t="shared" si="49"/>
        <v/>
      </c>
      <c r="BR27" s="92">
        <f t="shared" si="50"/>
        <v>0</v>
      </c>
      <c r="BS27" s="89">
        <f t="shared" si="51"/>
        <v>0</v>
      </c>
    </row>
    <row r="28" spans="1:76" x14ac:dyDescent="0.2">
      <c r="A28" s="69">
        <f t="shared" si="52"/>
        <v>45218</v>
      </c>
      <c r="B28" s="70" t="str">
        <f>IF(ISERROR(VLOOKUP(A28,Feiertage!$A$3:$E$24,2,FALSE))=FALSE,"Feiertag","")</f>
        <v/>
      </c>
      <c r="C28" s="71"/>
      <c r="D28" s="71"/>
      <c r="E28" s="210"/>
      <c r="F28" s="71"/>
      <c r="G28" s="71"/>
      <c r="H28" s="210"/>
      <c r="I28" s="71"/>
      <c r="J28" s="71"/>
      <c r="K28" s="212"/>
      <c r="L28" s="71"/>
      <c r="M28" s="71"/>
      <c r="N28" s="210"/>
      <c r="O28" s="71"/>
      <c r="P28" s="71"/>
      <c r="Q28" s="72">
        <f t="shared" si="0"/>
        <v>0</v>
      </c>
      <c r="R28" s="73">
        <f t="shared" si="1"/>
        <v>-4</v>
      </c>
      <c r="S28" s="74">
        <f t="shared" si="34"/>
        <v>-525.25</v>
      </c>
      <c r="T28" s="74">
        <f t="shared" si="35"/>
        <v>0</v>
      </c>
      <c r="U28" s="75"/>
      <c r="V28" s="76" t="str">
        <f t="shared" si="2"/>
        <v/>
      </c>
      <c r="W28" s="76" t="s">
        <v>249</v>
      </c>
      <c r="X28" s="76" t="str">
        <f t="shared" si="36"/>
        <v/>
      </c>
      <c r="Y28" s="77">
        <f t="shared" si="3"/>
        <v>0</v>
      </c>
      <c r="Z28" s="78">
        <f t="shared" si="4"/>
        <v>4</v>
      </c>
      <c r="AA28" s="79" t="str">
        <f>IF(WEEKDAY($A28)=1,"So",IF(WEEKDAY($A28)=7,"Sa",IF(B28="freier Tag",B28,IF(ISERROR(VLOOKUP(A28,Feiertage!$A$3:$E$14,2,FALSE))=FALSE,"Feiertag",IF(B28="","",B28)))))</f>
        <v/>
      </c>
      <c r="AB28" s="78">
        <f t="shared" si="37"/>
        <v>0</v>
      </c>
      <c r="AC28" s="80">
        <f t="shared" si="38"/>
        <v>0</v>
      </c>
      <c r="AD28" s="80">
        <f t="shared" si="39"/>
        <v>0</v>
      </c>
      <c r="AE28" s="81" t="str">
        <f t="shared" si="5"/>
        <v/>
      </c>
      <c r="AF28" s="81" t="str">
        <f t="shared" si="6"/>
        <v/>
      </c>
      <c r="AG28" s="81" t="str">
        <f t="shared" si="7"/>
        <v/>
      </c>
      <c r="AH28" s="81" t="str">
        <f t="shared" si="8"/>
        <v/>
      </c>
      <c r="AI28" s="82" t="str">
        <f t="shared" si="9"/>
        <v/>
      </c>
      <c r="AJ28" s="86" t="str">
        <f t="shared" si="10"/>
        <v/>
      </c>
      <c r="AK28" s="91" t="str">
        <f t="shared" si="40"/>
        <v>0</v>
      </c>
      <c r="AL28" s="85">
        <f t="shared" si="11"/>
        <v>0</v>
      </c>
      <c r="AM28" s="86">
        <f t="shared" si="12"/>
        <v>0</v>
      </c>
      <c r="AN28" s="83">
        <f t="shared" si="53"/>
        <v>0</v>
      </c>
      <c r="AO28" s="86">
        <f t="shared" si="14"/>
        <v>0</v>
      </c>
      <c r="AP28" s="86">
        <f t="shared" si="15"/>
        <v>0</v>
      </c>
      <c r="AQ28" s="83">
        <f t="shared" si="54"/>
        <v>0</v>
      </c>
      <c r="AR28" s="86">
        <f t="shared" si="17"/>
        <v>0</v>
      </c>
      <c r="AS28" s="86">
        <f t="shared" si="18"/>
        <v>0</v>
      </c>
      <c r="AT28" s="83">
        <f t="shared" si="55"/>
        <v>0</v>
      </c>
      <c r="AU28" s="86">
        <f t="shared" si="20"/>
        <v>0</v>
      </c>
      <c r="AV28" s="87">
        <f t="shared" si="21"/>
        <v>0</v>
      </c>
      <c r="AW28" s="83">
        <f t="shared" si="56"/>
        <v>0</v>
      </c>
      <c r="AX28" s="87">
        <f t="shared" si="23"/>
        <v>0</v>
      </c>
      <c r="AY28" s="83">
        <f t="shared" si="57"/>
        <v>0</v>
      </c>
      <c r="AZ28" s="88" t="str">
        <f t="shared" si="41"/>
        <v/>
      </c>
      <c r="BA28" s="89">
        <f t="shared" si="42"/>
        <v>0</v>
      </c>
      <c r="BB28" s="89">
        <f t="shared" si="43"/>
        <v>0</v>
      </c>
      <c r="BC28" s="85">
        <f t="shared" si="25"/>
        <v>0</v>
      </c>
      <c r="BD28" s="86">
        <f t="shared" si="26"/>
        <v>0</v>
      </c>
      <c r="BE28" s="83">
        <f>IF(BC28&lt;=6,0,IF(BC28&lt;=6.5,BC28-6,IF(BC28&gt;6.5,0.5)))</f>
        <v>0</v>
      </c>
      <c r="BF28" s="86">
        <f t="shared" si="27"/>
        <v>0</v>
      </c>
      <c r="BG28" s="86">
        <f t="shared" si="28"/>
        <v>0</v>
      </c>
      <c r="BH28" s="83">
        <f t="shared" si="45"/>
        <v>0</v>
      </c>
      <c r="BI28" s="86">
        <f t="shared" si="29"/>
        <v>0</v>
      </c>
      <c r="BJ28" s="86">
        <f t="shared" si="30"/>
        <v>0</v>
      </c>
      <c r="BK28" s="83">
        <f t="shared" si="46"/>
        <v>0</v>
      </c>
      <c r="BL28" s="86">
        <f t="shared" si="31"/>
        <v>0</v>
      </c>
      <c r="BM28" s="87">
        <f t="shared" si="32"/>
        <v>0</v>
      </c>
      <c r="BN28" s="83">
        <f t="shared" si="47"/>
        <v>0</v>
      </c>
      <c r="BO28" s="87">
        <f t="shared" si="33"/>
        <v>0</v>
      </c>
      <c r="BP28" s="83">
        <f t="shared" si="48"/>
        <v>0</v>
      </c>
      <c r="BQ28" s="88" t="str">
        <f t="shared" si="49"/>
        <v/>
      </c>
      <c r="BR28" s="92">
        <f t="shared" si="50"/>
        <v>0</v>
      </c>
      <c r="BS28" s="89">
        <f t="shared" si="51"/>
        <v>0</v>
      </c>
    </row>
    <row r="29" spans="1:76" x14ac:dyDescent="0.2">
      <c r="A29" s="69">
        <f t="shared" si="52"/>
        <v>45219</v>
      </c>
      <c r="B29" s="70" t="str">
        <f>IF(ISERROR(VLOOKUP(A29,Feiertage!$A$3:$E$24,2,FALSE))=FALSE,"Feiertag","")</f>
        <v/>
      </c>
      <c r="C29" s="71"/>
      <c r="D29" s="71"/>
      <c r="E29" s="210"/>
      <c r="F29" s="71"/>
      <c r="G29" s="71"/>
      <c r="H29" s="210"/>
      <c r="I29" s="71"/>
      <c r="J29" s="71"/>
      <c r="K29" s="212"/>
      <c r="L29" s="71"/>
      <c r="M29" s="71"/>
      <c r="N29" s="210"/>
      <c r="O29" s="71"/>
      <c r="P29" s="71"/>
      <c r="Q29" s="72">
        <f t="shared" si="0"/>
        <v>0</v>
      </c>
      <c r="R29" s="73">
        <f t="shared" si="1"/>
        <v>-4</v>
      </c>
      <c r="S29" s="74">
        <f t="shared" si="34"/>
        <v>-529.25</v>
      </c>
      <c r="T29" s="74">
        <f t="shared" si="35"/>
        <v>0</v>
      </c>
      <c r="U29" s="75"/>
      <c r="V29" s="76" t="str">
        <f t="shared" si="2"/>
        <v/>
      </c>
      <c r="W29" s="76" t="s">
        <v>249</v>
      </c>
      <c r="X29" s="76" t="str">
        <f t="shared" si="36"/>
        <v/>
      </c>
      <c r="Y29" s="77">
        <f t="shared" si="3"/>
        <v>0</v>
      </c>
      <c r="Z29" s="78">
        <f t="shared" si="4"/>
        <v>4</v>
      </c>
      <c r="AA29" s="79" t="str">
        <f>IF(WEEKDAY($A29)=1,"So",IF(WEEKDAY($A29)=7,"Sa",IF(B29="freier Tag",B29,IF(ISERROR(VLOOKUP(A29,Feiertage!$A$3:$E$14,2,FALSE))=FALSE,"Feiertag",IF(B29="","",B29)))))</f>
        <v/>
      </c>
      <c r="AB29" s="78">
        <f t="shared" si="37"/>
        <v>0</v>
      </c>
      <c r="AC29" s="80">
        <f t="shared" si="38"/>
        <v>0</v>
      </c>
      <c r="AD29" s="80">
        <f t="shared" si="39"/>
        <v>0</v>
      </c>
      <c r="AE29" s="81" t="str">
        <f t="shared" si="5"/>
        <v/>
      </c>
      <c r="AF29" s="81" t="str">
        <f t="shared" si="6"/>
        <v/>
      </c>
      <c r="AG29" s="81" t="str">
        <f t="shared" si="7"/>
        <v/>
      </c>
      <c r="AH29" s="81" t="str">
        <f t="shared" si="8"/>
        <v/>
      </c>
      <c r="AI29" s="82" t="str">
        <f t="shared" si="9"/>
        <v/>
      </c>
      <c r="AJ29" s="86" t="str">
        <f t="shared" si="10"/>
        <v/>
      </c>
      <c r="AK29" s="91" t="str">
        <f t="shared" si="40"/>
        <v>0</v>
      </c>
      <c r="AL29" s="85">
        <f t="shared" si="11"/>
        <v>0</v>
      </c>
      <c r="AM29" s="86">
        <f t="shared" si="12"/>
        <v>0</v>
      </c>
      <c r="AN29" s="83">
        <f t="shared" si="53"/>
        <v>0</v>
      </c>
      <c r="AO29" s="86">
        <f t="shared" si="14"/>
        <v>0</v>
      </c>
      <c r="AP29" s="86">
        <f t="shared" si="15"/>
        <v>0</v>
      </c>
      <c r="AQ29" s="83">
        <f t="shared" si="54"/>
        <v>0</v>
      </c>
      <c r="AR29" s="86">
        <f t="shared" si="17"/>
        <v>0</v>
      </c>
      <c r="AS29" s="86">
        <f t="shared" si="18"/>
        <v>0</v>
      </c>
      <c r="AT29" s="83">
        <f t="shared" si="55"/>
        <v>0</v>
      </c>
      <c r="AU29" s="86">
        <f t="shared" si="20"/>
        <v>0</v>
      </c>
      <c r="AV29" s="87">
        <f t="shared" si="21"/>
        <v>0</v>
      </c>
      <c r="AW29" s="83">
        <f t="shared" si="56"/>
        <v>0</v>
      </c>
      <c r="AX29" s="87">
        <f t="shared" si="23"/>
        <v>0</v>
      </c>
      <c r="AY29" s="83">
        <f t="shared" si="57"/>
        <v>0</v>
      </c>
      <c r="AZ29" s="88" t="str">
        <f t="shared" si="41"/>
        <v/>
      </c>
      <c r="BA29" s="89">
        <f t="shared" si="42"/>
        <v>0</v>
      </c>
      <c r="BB29" s="89">
        <f t="shared" si="43"/>
        <v>0</v>
      </c>
      <c r="BC29" s="85">
        <f t="shared" si="25"/>
        <v>0</v>
      </c>
      <c r="BD29" s="86">
        <f t="shared" si="26"/>
        <v>0</v>
      </c>
      <c r="BE29" s="83">
        <f t="shared" si="44"/>
        <v>0</v>
      </c>
      <c r="BF29" s="86">
        <f t="shared" si="27"/>
        <v>0</v>
      </c>
      <c r="BG29" s="86">
        <f t="shared" si="28"/>
        <v>0</v>
      </c>
      <c r="BH29" s="83">
        <f t="shared" si="45"/>
        <v>0</v>
      </c>
      <c r="BI29" s="86">
        <f t="shared" si="29"/>
        <v>0</v>
      </c>
      <c r="BJ29" s="86">
        <f t="shared" si="30"/>
        <v>0</v>
      </c>
      <c r="BK29" s="83">
        <f t="shared" si="46"/>
        <v>0</v>
      </c>
      <c r="BL29" s="86">
        <f t="shared" si="31"/>
        <v>0</v>
      </c>
      <c r="BM29" s="87">
        <f t="shared" si="32"/>
        <v>0</v>
      </c>
      <c r="BN29" s="83">
        <f t="shared" si="47"/>
        <v>0</v>
      </c>
      <c r="BO29" s="87">
        <f t="shared" si="33"/>
        <v>0</v>
      </c>
      <c r="BP29" s="83">
        <f t="shared" si="48"/>
        <v>0</v>
      </c>
      <c r="BQ29" s="88" t="str">
        <f t="shared" si="49"/>
        <v/>
      </c>
      <c r="BR29" s="92">
        <f t="shared" si="50"/>
        <v>0</v>
      </c>
      <c r="BS29" s="89">
        <f t="shared" si="51"/>
        <v>0</v>
      </c>
    </row>
    <row r="30" spans="1:76" x14ac:dyDescent="0.2">
      <c r="A30" s="69">
        <f t="shared" si="52"/>
        <v>45220</v>
      </c>
      <c r="B30" s="70" t="str">
        <f>IF(ISERROR(VLOOKUP(A30,Feiertage!$A$3:$E$24,2,FALSE))=FALSE,"Feiertag","")</f>
        <v/>
      </c>
      <c r="C30" s="71"/>
      <c r="D30" s="71"/>
      <c r="E30" s="210"/>
      <c r="F30" s="71"/>
      <c r="G30" s="71"/>
      <c r="H30" s="210"/>
      <c r="I30" s="71"/>
      <c r="J30" s="71"/>
      <c r="K30" s="212"/>
      <c r="L30" s="71"/>
      <c r="M30" s="71"/>
      <c r="N30" s="210"/>
      <c r="O30" s="71"/>
      <c r="P30" s="71"/>
      <c r="Q30" s="72">
        <f t="shared" si="0"/>
        <v>0</v>
      </c>
      <c r="R30" s="73">
        <f t="shared" si="1"/>
        <v>0</v>
      </c>
      <c r="S30" s="74">
        <f t="shared" si="34"/>
        <v>-529.25</v>
      </c>
      <c r="T30" s="74">
        <f t="shared" si="35"/>
        <v>0</v>
      </c>
      <c r="U30" s="75"/>
      <c r="V30" s="76" t="str">
        <f t="shared" si="2"/>
        <v/>
      </c>
      <c r="W30" s="76" t="s">
        <v>249</v>
      </c>
      <c r="X30" s="76" t="str">
        <f t="shared" si="36"/>
        <v/>
      </c>
      <c r="Y30" s="77">
        <f t="shared" si="3"/>
        <v>0</v>
      </c>
      <c r="Z30" s="78">
        <f t="shared" si="4"/>
        <v>0</v>
      </c>
      <c r="AA30" s="79" t="str">
        <f>IF(WEEKDAY($A30)=1,"So",IF(WEEKDAY($A30)=7,"Sa",IF(B30="freier Tag",B30,IF(ISERROR(VLOOKUP(A30,Feiertage!$A$3:$E$14,2,FALSE))=FALSE,"Feiertag",IF(B30="","",B30)))))</f>
        <v>Sa</v>
      </c>
      <c r="AB30" s="78">
        <f t="shared" si="37"/>
        <v>0</v>
      </c>
      <c r="AC30" s="80">
        <f t="shared" si="38"/>
        <v>0</v>
      </c>
      <c r="AD30" s="80">
        <f t="shared" si="39"/>
        <v>0</v>
      </c>
      <c r="AE30" s="81" t="str">
        <f t="shared" si="5"/>
        <v/>
      </c>
      <c r="AF30" s="81" t="str">
        <f t="shared" si="6"/>
        <v/>
      </c>
      <c r="AG30" s="81" t="str">
        <f t="shared" si="7"/>
        <v/>
      </c>
      <c r="AH30" s="81" t="str">
        <f t="shared" si="8"/>
        <v/>
      </c>
      <c r="AI30" s="82" t="str">
        <f t="shared" si="9"/>
        <v/>
      </c>
      <c r="AJ30" s="86" t="str">
        <f t="shared" si="10"/>
        <v/>
      </c>
      <c r="AK30" s="91" t="str">
        <f t="shared" si="40"/>
        <v>0</v>
      </c>
      <c r="AL30" s="85">
        <f t="shared" si="11"/>
        <v>0</v>
      </c>
      <c r="AM30" s="86">
        <f t="shared" si="12"/>
        <v>0</v>
      </c>
      <c r="AN30" s="83">
        <f t="shared" si="53"/>
        <v>0</v>
      </c>
      <c r="AO30" s="86">
        <f t="shared" si="14"/>
        <v>0</v>
      </c>
      <c r="AP30" s="86">
        <f t="shared" si="15"/>
        <v>0</v>
      </c>
      <c r="AQ30" s="83">
        <f t="shared" si="54"/>
        <v>0</v>
      </c>
      <c r="AR30" s="86">
        <f t="shared" si="17"/>
        <v>0</v>
      </c>
      <c r="AS30" s="86">
        <f t="shared" si="18"/>
        <v>0</v>
      </c>
      <c r="AT30" s="83">
        <f t="shared" si="55"/>
        <v>0</v>
      </c>
      <c r="AU30" s="86">
        <f t="shared" si="20"/>
        <v>0</v>
      </c>
      <c r="AV30" s="87">
        <f t="shared" si="21"/>
        <v>0</v>
      </c>
      <c r="AW30" s="83">
        <f t="shared" si="56"/>
        <v>0</v>
      </c>
      <c r="AX30" s="87">
        <f t="shared" si="23"/>
        <v>0</v>
      </c>
      <c r="AY30" s="83">
        <f t="shared" si="57"/>
        <v>0</v>
      </c>
      <c r="AZ30" s="88" t="str">
        <f t="shared" si="41"/>
        <v/>
      </c>
      <c r="BA30" s="89">
        <f t="shared" si="42"/>
        <v>0</v>
      </c>
      <c r="BB30" s="89">
        <f t="shared" si="43"/>
        <v>0</v>
      </c>
      <c r="BC30" s="85">
        <f t="shared" si="25"/>
        <v>0</v>
      </c>
      <c r="BD30" s="86">
        <f t="shared" si="26"/>
        <v>0</v>
      </c>
      <c r="BE30" s="83">
        <f t="shared" si="44"/>
        <v>0</v>
      </c>
      <c r="BF30" s="86">
        <f t="shared" si="27"/>
        <v>0</v>
      </c>
      <c r="BG30" s="86">
        <f t="shared" si="28"/>
        <v>0</v>
      </c>
      <c r="BH30" s="83">
        <f t="shared" si="45"/>
        <v>0</v>
      </c>
      <c r="BI30" s="86">
        <f t="shared" si="29"/>
        <v>0</v>
      </c>
      <c r="BJ30" s="86">
        <f t="shared" si="30"/>
        <v>0</v>
      </c>
      <c r="BK30" s="83">
        <f t="shared" si="46"/>
        <v>0</v>
      </c>
      <c r="BL30" s="86">
        <f t="shared" si="31"/>
        <v>0</v>
      </c>
      <c r="BM30" s="87">
        <f t="shared" si="32"/>
        <v>0</v>
      </c>
      <c r="BN30" s="83">
        <f t="shared" si="47"/>
        <v>0</v>
      </c>
      <c r="BO30" s="87">
        <f t="shared" si="33"/>
        <v>0</v>
      </c>
      <c r="BP30" s="83">
        <f t="shared" si="48"/>
        <v>0</v>
      </c>
      <c r="BQ30" s="88" t="str">
        <f t="shared" si="49"/>
        <v/>
      </c>
      <c r="BR30" s="92">
        <f t="shared" si="50"/>
        <v>0</v>
      </c>
      <c r="BS30" s="89">
        <f t="shared" si="51"/>
        <v>0</v>
      </c>
    </row>
    <row r="31" spans="1:76" x14ac:dyDescent="0.2">
      <c r="A31" s="69">
        <f t="shared" si="52"/>
        <v>45221</v>
      </c>
      <c r="B31" s="90" t="str">
        <f>IF(ISERROR(VLOOKUP(A31,Feiertage!$A$3:$E$24,2,FALSE))=FALSE,"Feiertag","")</f>
        <v/>
      </c>
      <c r="C31" s="71"/>
      <c r="D31" s="71"/>
      <c r="E31" s="210"/>
      <c r="F31" s="71"/>
      <c r="G31" s="71"/>
      <c r="H31" s="210"/>
      <c r="I31" s="71"/>
      <c r="J31" s="71"/>
      <c r="K31" s="212"/>
      <c r="L31" s="71"/>
      <c r="M31" s="71"/>
      <c r="N31" s="210"/>
      <c r="O31" s="71"/>
      <c r="P31" s="71"/>
      <c r="Q31" s="72">
        <f t="shared" si="0"/>
        <v>0</v>
      </c>
      <c r="R31" s="73">
        <f t="shared" si="1"/>
        <v>0</v>
      </c>
      <c r="S31" s="74">
        <f t="shared" si="34"/>
        <v>-529.25</v>
      </c>
      <c r="T31" s="74">
        <f t="shared" si="35"/>
        <v>0</v>
      </c>
      <c r="U31" s="75"/>
      <c r="V31" s="76" t="str">
        <f t="shared" si="2"/>
        <v/>
      </c>
      <c r="W31" s="76" t="s">
        <v>249</v>
      </c>
      <c r="X31" s="76" t="str">
        <f t="shared" si="36"/>
        <v/>
      </c>
      <c r="Y31" s="77">
        <f t="shared" si="3"/>
        <v>0</v>
      </c>
      <c r="Z31" s="78">
        <f t="shared" si="4"/>
        <v>0</v>
      </c>
      <c r="AA31" s="79" t="str">
        <f>IF(WEEKDAY($A31)=1,"So",IF(WEEKDAY($A31)=7,"Sa",IF(B31="freier Tag",B31,IF(ISERROR(VLOOKUP(A31,Feiertage!$A$3:$E$14,2,FALSE))=FALSE,"Feiertag",IF(B31="","",B31)))))</f>
        <v>So</v>
      </c>
      <c r="AB31" s="78">
        <f t="shared" si="37"/>
        <v>0</v>
      </c>
      <c r="AC31" s="80">
        <f t="shared" si="38"/>
        <v>0</v>
      </c>
      <c r="AD31" s="80">
        <f t="shared" si="39"/>
        <v>0</v>
      </c>
      <c r="AE31" s="81" t="str">
        <f t="shared" si="5"/>
        <v/>
      </c>
      <c r="AF31" s="81" t="str">
        <f t="shared" si="6"/>
        <v/>
      </c>
      <c r="AG31" s="81" t="str">
        <f t="shared" si="7"/>
        <v/>
      </c>
      <c r="AH31" s="81" t="str">
        <f t="shared" si="8"/>
        <v/>
      </c>
      <c r="AI31" s="82" t="str">
        <f t="shared" si="9"/>
        <v/>
      </c>
      <c r="AJ31" s="86" t="str">
        <f t="shared" si="10"/>
        <v/>
      </c>
      <c r="AK31" s="91" t="str">
        <f t="shared" si="40"/>
        <v>0</v>
      </c>
      <c r="AL31" s="85">
        <f t="shared" si="11"/>
        <v>0</v>
      </c>
      <c r="AM31" s="86">
        <f t="shared" si="12"/>
        <v>0</v>
      </c>
      <c r="AN31" s="83">
        <f t="shared" si="53"/>
        <v>0</v>
      </c>
      <c r="AO31" s="86">
        <f t="shared" si="14"/>
        <v>0</v>
      </c>
      <c r="AP31" s="86">
        <f t="shared" si="15"/>
        <v>0</v>
      </c>
      <c r="AQ31" s="83">
        <f t="shared" si="54"/>
        <v>0</v>
      </c>
      <c r="AR31" s="86">
        <f t="shared" si="17"/>
        <v>0</v>
      </c>
      <c r="AS31" s="86">
        <f t="shared" si="18"/>
        <v>0</v>
      </c>
      <c r="AT31" s="83">
        <f t="shared" si="55"/>
        <v>0</v>
      </c>
      <c r="AU31" s="86">
        <f t="shared" si="20"/>
        <v>0</v>
      </c>
      <c r="AV31" s="87">
        <f t="shared" si="21"/>
        <v>0</v>
      </c>
      <c r="AW31" s="83">
        <f t="shared" si="56"/>
        <v>0</v>
      </c>
      <c r="AX31" s="87">
        <f t="shared" si="23"/>
        <v>0</v>
      </c>
      <c r="AY31" s="83">
        <f t="shared" si="57"/>
        <v>0</v>
      </c>
      <c r="AZ31" s="88" t="str">
        <f t="shared" si="41"/>
        <v/>
      </c>
      <c r="BA31" s="89">
        <f t="shared" si="42"/>
        <v>0</v>
      </c>
      <c r="BB31" s="89">
        <f t="shared" si="43"/>
        <v>0</v>
      </c>
      <c r="BC31" s="85">
        <f t="shared" si="25"/>
        <v>0</v>
      </c>
      <c r="BD31" s="86">
        <f t="shared" si="26"/>
        <v>0</v>
      </c>
      <c r="BE31" s="83">
        <f t="shared" si="44"/>
        <v>0</v>
      </c>
      <c r="BF31" s="86">
        <f t="shared" si="27"/>
        <v>0</v>
      </c>
      <c r="BG31" s="86">
        <f t="shared" si="28"/>
        <v>0</v>
      </c>
      <c r="BH31" s="83">
        <f t="shared" si="45"/>
        <v>0</v>
      </c>
      <c r="BI31" s="86">
        <f t="shared" si="29"/>
        <v>0</v>
      </c>
      <c r="BJ31" s="86">
        <f t="shared" si="30"/>
        <v>0</v>
      </c>
      <c r="BK31" s="83">
        <f t="shared" si="46"/>
        <v>0</v>
      </c>
      <c r="BL31" s="86">
        <f t="shared" si="31"/>
        <v>0</v>
      </c>
      <c r="BM31" s="87">
        <f t="shared" si="32"/>
        <v>0</v>
      </c>
      <c r="BN31" s="83">
        <f t="shared" si="47"/>
        <v>0</v>
      </c>
      <c r="BO31" s="87">
        <f t="shared" si="33"/>
        <v>0</v>
      </c>
      <c r="BP31" s="83">
        <f t="shared" si="48"/>
        <v>0</v>
      </c>
      <c r="BQ31" s="88" t="str">
        <f t="shared" si="49"/>
        <v/>
      </c>
      <c r="BR31" s="92">
        <f t="shared" si="50"/>
        <v>0</v>
      </c>
      <c r="BS31" s="89">
        <f t="shared" si="51"/>
        <v>0</v>
      </c>
    </row>
    <row r="32" spans="1:76" x14ac:dyDescent="0.2">
      <c r="A32" s="69">
        <f t="shared" si="52"/>
        <v>45222</v>
      </c>
      <c r="B32" s="90" t="str">
        <f>IF(ISERROR(VLOOKUP(A32,Feiertage!$A$3:$E$24,2,FALSE))=FALSE,"Feiertag","")</f>
        <v/>
      </c>
      <c r="C32" s="71"/>
      <c r="D32" s="71"/>
      <c r="E32" s="210"/>
      <c r="F32" s="71"/>
      <c r="G32" s="71"/>
      <c r="H32" s="210"/>
      <c r="I32" s="71"/>
      <c r="J32" s="71"/>
      <c r="K32" s="212"/>
      <c r="L32" s="71"/>
      <c r="M32" s="71"/>
      <c r="N32" s="210"/>
      <c r="O32" s="71"/>
      <c r="P32" s="71"/>
      <c r="Q32" s="72">
        <f t="shared" si="0"/>
        <v>0</v>
      </c>
      <c r="R32" s="73">
        <f t="shared" si="1"/>
        <v>-4</v>
      </c>
      <c r="S32" s="74">
        <f t="shared" si="34"/>
        <v>-533.25</v>
      </c>
      <c r="T32" s="74">
        <f t="shared" si="35"/>
        <v>0</v>
      </c>
      <c r="U32" s="75"/>
      <c r="V32" s="76" t="str">
        <f t="shared" si="2"/>
        <v/>
      </c>
      <c r="W32" s="76"/>
      <c r="X32" s="76" t="str">
        <f t="shared" si="36"/>
        <v/>
      </c>
      <c r="Y32" s="77">
        <f t="shared" si="3"/>
        <v>0</v>
      </c>
      <c r="Z32" s="78">
        <f t="shared" si="4"/>
        <v>4</v>
      </c>
      <c r="AA32" s="79" t="str">
        <f>IF(WEEKDAY($A32)=1,"So",IF(WEEKDAY($A32)=7,"Sa",IF(B32="freier Tag",B32,IF(ISERROR(VLOOKUP(A32,Feiertage!$A$3:$E$14,2,FALSE))=FALSE,"Feiertag",IF(B32="","",B32)))))</f>
        <v/>
      </c>
      <c r="AB32" s="78">
        <f t="shared" si="37"/>
        <v>0</v>
      </c>
      <c r="AC32" s="80">
        <f t="shared" si="38"/>
        <v>0</v>
      </c>
      <c r="AD32" s="80">
        <f t="shared" si="39"/>
        <v>0</v>
      </c>
      <c r="AE32" s="81" t="str">
        <f t="shared" si="5"/>
        <v/>
      </c>
      <c r="AF32" s="81" t="str">
        <f t="shared" si="6"/>
        <v/>
      </c>
      <c r="AG32" s="81" t="str">
        <f t="shared" si="7"/>
        <v/>
      </c>
      <c r="AH32" s="81" t="str">
        <f t="shared" si="8"/>
        <v/>
      </c>
      <c r="AI32" s="82" t="str">
        <f t="shared" si="9"/>
        <v/>
      </c>
      <c r="AJ32" s="86" t="str">
        <f t="shared" si="10"/>
        <v/>
      </c>
      <c r="AK32" s="91" t="str">
        <f t="shared" si="40"/>
        <v>0</v>
      </c>
      <c r="AL32" s="85">
        <f t="shared" si="11"/>
        <v>0</v>
      </c>
      <c r="AM32" s="86">
        <f t="shared" si="12"/>
        <v>0</v>
      </c>
      <c r="AN32" s="83">
        <f t="shared" si="53"/>
        <v>0</v>
      </c>
      <c r="AO32" s="86">
        <f t="shared" si="14"/>
        <v>0</v>
      </c>
      <c r="AP32" s="86">
        <f t="shared" si="15"/>
        <v>0</v>
      </c>
      <c r="AQ32" s="83">
        <f t="shared" si="54"/>
        <v>0</v>
      </c>
      <c r="AR32" s="86">
        <f t="shared" si="17"/>
        <v>0</v>
      </c>
      <c r="AS32" s="86">
        <f t="shared" si="18"/>
        <v>0</v>
      </c>
      <c r="AT32" s="83">
        <f t="shared" si="55"/>
        <v>0</v>
      </c>
      <c r="AU32" s="86">
        <f t="shared" si="20"/>
        <v>0</v>
      </c>
      <c r="AV32" s="87">
        <f t="shared" si="21"/>
        <v>0</v>
      </c>
      <c r="AW32" s="83">
        <f t="shared" si="56"/>
        <v>0</v>
      </c>
      <c r="AX32" s="87">
        <f t="shared" si="23"/>
        <v>0</v>
      </c>
      <c r="AY32" s="83">
        <f t="shared" si="57"/>
        <v>0</v>
      </c>
      <c r="AZ32" s="88" t="str">
        <f t="shared" si="41"/>
        <v/>
      </c>
      <c r="BA32" s="89">
        <f t="shared" si="42"/>
        <v>0</v>
      </c>
      <c r="BB32" s="89">
        <f t="shared" si="43"/>
        <v>0</v>
      </c>
      <c r="BC32" s="85">
        <f t="shared" si="25"/>
        <v>0</v>
      </c>
      <c r="BD32" s="86">
        <f t="shared" si="26"/>
        <v>0</v>
      </c>
      <c r="BE32" s="83">
        <f t="shared" si="44"/>
        <v>0</v>
      </c>
      <c r="BF32" s="86">
        <f t="shared" si="27"/>
        <v>0</v>
      </c>
      <c r="BG32" s="86">
        <f t="shared" si="28"/>
        <v>0</v>
      </c>
      <c r="BH32" s="83">
        <f t="shared" si="45"/>
        <v>0</v>
      </c>
      <c r="BI32" s="86">
        <f t="shared" si="29"/>
        <v>0</v>
      </c>
      <c r="BJ32" s="86">
        <f t="shared" si="30"/>
        <v>0</v>
      </c>
      <c r="BK32" s="83">
        <f t="shared" si="46"/>
        <v>0</v>
      </c>
      <c r="BL32" s="86">
        <f t="shared" si="31"/>
        <v>0</v>
      </c>
      <c r="BM32" s="87">
        <f t="shared" si="32"/>
        <v>0</v>
      </c>
      <c r="BN32" s="83">
        <f t="shared" si="47"/>
        <v>0</v>
      </c>
      <c r="BO32" s="87">
        <f t="shared" si="33"/>
        <v>0</v>
      </c>
      <c r="BP32" s="83">
        <f t="shared" si="48"/>
        <v>0</v>
      </c>
      <c r="BQ32" s="88" t="str">
        <f t="shared" si="49"/>
        <v/>
      </c>
      <c r="BR32" s="92">
        <f t="shared" si="50"/>
        <v>0</v>
      </c>
      <c r="BS32" s="89">
        <f t="shared" si="51"/>
        <v>0</v>
      </c>
    </row>
    <row r="33" spans="1:72" x14ac:dyDescent="0.2">
      <c r="A33" s="69">
        <f t="shared" si="52"/>
        <v>45223</v>
      </c>
      <c r="B33" s="70" t="str">
        <f>IF(ISERROR(VLOOKUP(A33,Feiertage!$A$3:$E$24,2,FALSE))=FALSE,"Feiertag","")</f>
        <v/>
      </c>
      <c r="C33" s="71"/>
      <c r="D33" s="71"/>
      <c r="E33" s="210"/>
      <c r="F33" s="71"/>
      <c r="G33" s="71"/>
      <c r="H33" s="210"/>
      <c r="I33" s="71"/>
      <c r="J33" s="71"/>
      <c r="K33" s="212"/>
      <c r="L33" s="71"/>
      <c r="M33" s="71"/>
      <c r="N33" s="210"/>
      <c r="O33" s="71"/>
      <c r="P33" s="71"/>
      <c r="Q33" s="72">
        <f t="shared" si="0"/>
        <v>0</v>
      </c>
      <c r="R33" s="73">
        <f t="shared" si="1"/>
        <v>-4</v>
      </c>
      <c r="S33" s="74">
        <f t="shared" si="34"/>
        <v>-537.25</v>
      </c>
      <c r="T33" s="74">
        <f t="shared" si="35"/>
        <v>0</v>
      </c>
      <c r="U33" s="75"/>
      <c r="V33" s="76" t="str">
        <f t="shared" si="2"/>
        <v/>
      </c>
      <c r="W33" s="76"/>
      <c r="X33" s="76" t="str">
        <f t="shared" si="36"/>
        <v/>
      </c>
      <c r="Y33" s="77">
        <f t="shared" si="3"/>
        <v>0</v>
      </c>
      <c r="Z33" s="78">
        <f t="shared" si="4"/>
        <v>4</v>
      </c>
      <c r="AA33" s="79" t="str">
        <f>IF(WEEKDAY($A33)=1,"So",IF(WEEKDAY($A33)=7,"Sa",IF(B33="freier Tag",B33,IF(ISERROR(VLOOKUP(A33,Feiertage!$A$3:$E$14,2,FALSE))=FALSE,"Feiertag",IF(B33="","",B33)))))</f>
        <v/>
      </c>
      <c r="AB33" s="78">
        <f t="shared" si="37"/>
        <v>0</v>
      </c>
      <c r="AC33" s="80">
        <f t="shared" si="38"/>
        <v>0</v>
      </c>
      <c r="AD33" s="80">
        <f t="shared" si="39"/>
        <v>0</v>
      </c>
      <c r="AE33" s="81" t="str">
        <f t="shared" si="5"/>
        <v/>
      </c>
      <c r="AF33" s="81" t="str">
        <f t="shared" si="6"/>
        <v/>
      </c>
      <c r="AG33" s="81" t="str">
        <f t="shared" si="7"/>
        <v/>
      </c>
      <c r="AH33" s="81" t="str">
        <f t="shared" si="8"/>
        <v/>
      </c>
      <c r="AI33" s="82" t="str">
        <f t="shared" si="9"/>
        <v/>
      </c>
      <c r="AJ33" s="86" t="str">
        <f t="shared" si="10"/>
        <v/>
      </c>
      <c r="AK33" s="91" t="str">
        <f t="shared" si="40"/>
        <v>0</v>
      </c>
      <c r="AL33" s="85">
        <f t="shared" si="11"/>
        <v>0</v>
      </c>
      <c r="AM33" s="86">
        <f t="shared" si="12"/>
        <v>0</v>
      </c>
      <c r="AN33" s="83">
        <f t="shared" si="53"/>
        <v>0</v>
      </c>
      <c r="AO33" s="86">
        <f t="shared" si="14"/>
        <v>0</v>
      </c>
      <c r="AP33" s="86">
        <f t="shared" si="15"/>
        <v>0</v>
      </c>
      <c r="AQ33" s="83">
        <f t="shared" si="54"/>
        <v>0</v>
      </c>
      <c r="AR33" s="86">
        <f t="shared" si="17"/>
        <v>0</v>
      </c>
      <c r="AS33" s="86">
        <f t="shared" si="18"/>
        <v>0</v>
      </c>
      <c r="AT33" s="83">
        <f t="shared" si="55"/>
        <v>0</v>
      </c>
      <c r="AU33" s="86">
        <f t="shared" si="20"/>
        <v>0</v>
      </c>
      <c r="AV33" s="87">
        <f t="shared" si="21"/>
        <v>0</v>
      </c>
      <c r="AW33" s="83">
        <f t="shared" si="56"/>
        <v>0</v>
      </c>
      <c r="AX33" s="87">
        <f t="shared" si="23"/>
        <v>0</v>
      </c>
      <c r="AY33" s="83">
        <f t="shared" si="57"/>
        <v>0</v>
      </c>
      <c r="AZ33" s="88" t="str">
        <f t="shared" si="41"/>
        <v/>
      </c>
      <c r="BA33" s="89">
        <f t="shared" si="42"/>
        <v>0</v>
      </c>
      <c r="BB33" s="89">
        <f t="shared" si="43"/>
        <v>0</v>
      </c>
      <c r="BC33" s="85">
        <f t="shared" si="25"/>
        <v>0</v>
      </c>
      <c r="BD33" s="86">
        <f t="shared" si="26"/>
        <v>0</v>
      </c>
      <c r="BE33" s="83">
        <f t="shared" si="44"/>
        <v>0</v>
      </c>
      <c r="BF33" s="86">
        <f t="shared" si="27"/>
        <v>0</v>
      </c>
      <c r="BG33" s="86">
        <f t="shared" si="28"/>
        <v>0</v>
      </c>
      <c r="BH33" s="83">
        <f t="shared" si="45"/>
        <v>0</v>
      </c>
      <c r="BI33" s="86">
        <f t="shared" si="29"/>
        <v>0</v>
      </c>
      <c r="BJ33" s="86">
        <f t="shared" si="30"/>
        <v>0</v>
      </c>
      <c r="BK33" s="83">
        <f t="shared" si="46"/>
        <v>0</v>
      </c>
      <c r="BL33" s="86">
        <f t="shared" si="31"/>
        <v>0</v>
      </c>
      <c r="BM33" s="87">
        <f t="shared" si="32"/>
        <v>0</v>
      </c>
      <c r="BN33" s="83">
        <f t="shared" si="47"/>
        <v>0</v>
      </c>
      <c r="BO33" s="87">
        <f t="shared" si="33"/>
        <v>0</v>
      </c>
      <c r="BP33" s="83">
        <f t="shared" si="48"/>
        <v>0</v>
      </c>
      <c r="BQ33" s="88" t="str">
        <f t="shared" si="49"/>
        <v/>
      </c>
      <c r="BR33" s="92">
        <f t="shared" si="50"/>
        <v>0</v>
      </c>
      <c r="BS33" s="89">
        <f t="shared" si="51"/>
        <v>0</v>
      </c>
    </row>
    <row r="34" spans="1:72" x14ac:dyDescent="0.2">
      <c r="A34" s="69">
        <f t="shared" si="52"/>
        <v>45224</v>
      </c>
      <c r="B34" s="70" t="str">
        <f>IF(ISERROR(VLOOKUP(A34,Feiertage!$A$3:$E$24,2,FALSE))=FALSE,"Feiertag","")</f>
        <v/>
      </c>
      <c r="C34" s="71"/>
      <c r="D34" s="71"/>
      <c r="E34" s="210"/>
      <c r="F34" s="71"/>
      <c r="G34" s="71"/>
      <c r="H34" s="210"/>
      <c r="I34" s="71"/>
      <c r="J34" s="71"/>
      <c r="K34" s="212"/>
      <c r="L34" s="71"/>
      <c r="M34" s="71"/>
      <c r="N34" s="210"/>
      <c r="O34" s="71"/>
      <c r="P34" s="71"/>
      <c r="Q34" s="72">
        <f t="shared" si="0"/>
        <v>0</v>
      </c>
      <c r="R34" s="73">
        <f t="shared" si="1"/>
        <v>-4</v>
      </c>
      <c r="S34" s="74">
        <f t="shared" si="34"/>
        <v>-541.25</v>
      </c>
      <c r="T34" s="74">
        <f t="shared" si="35"/>
        <v>0</v>
      </c>
      <c r="U34" s="75"/>
      <c r="V34" s="76" t="str">
        <f t="shared" si="2"/>
        <v/>
      </c>
      <c r="W34" s="76"/>
      <c r="X34" s="76" t="str">
        <f t="shared" si="36"/>
        <v/>
      </c>
      <c r="Y34" s="77">
        <f t="shared" si="3"/>
        <v>0</v>
      </c>
      <c r="Z34" s="78">
        <f t="shared" si="4"/>
        <v>4</v>
      </c>
      <c r="AA34" s="79" t="str">
        <f>IF(WEEKDAY($A34)=1,"So",IF(WEEKDAY($A34)=7,"Sa",IF(B34="freier Tag",B34,IF(ISERROR(VLOOKUP(A34,Feiertage!$A$3:$E$14,2,FALSE))=FALSE,"Feiertag",IF(B34="","",B34)))))</f>
        <v/>
      </c>
      <c r="AB34" s="78">
        <f t="shared" si="37"/>
        <v>0</v>
      </c>
      <c r="AC34" s="80">
        <f t="shared" si="38"/>
        <v>0</v>
      </c>
      <c r="AD34" s="80">
        <f t="shared" si="39"/>
        <v>0</v>
      </c>
      <c r="AE34" s="81" t="str">
        <f t="shared" si="5"/>
        <v/>
      </c>
      <c r="AF34" s="81" t="str">
        <f t="shared" si="6"/>
        <v/>
      </c>
      <c r="AG34" s="81" t="str">
        <f t="shared" si="7"/>
        <v/>
      </c>
      <c r="AH34" s="81" t="str">
        <f t="shared" si="8"/>
        <v/>
      </c>
      <c r="AI34" s="82" t="str">
        <f t="shared" si="9"/>
        <v/>
      </c>
      <c r="AJ34" s="86" t="str">
        <f t="shared" si="10"/>
        <v/>
      </c>
      <c r="AK34" s="91" t="str">
        <f t="shared" si="40"/>
        <v>0</v>
      </c>
      <c r="AL34" s="85">
        <f t="shared" si="11"/>
        <v>0</v>
      </c>
      <c r="AM34" s="86">
        <f t="shared" si="12"/>
        <v>0</v>
      </c>
      <c r="AN34" s="83">
        <f t="shared" si="53"/>
        <v>0</v>
      </c>
      <c r="AO34" s="86">
        <f t="shared" si="14"/>
        <v>0</v>
      </c>
      <c r="AP34" s="86">
        <f t="shared" si="15"/>
        <v>0</v>
      </c>
      <c r="AQ34" s="83">
        <f t="shared" si="54"/>
        <v>0</v>
      </c>
      <c r="AR34" s="86">
        <f t="shared" si="17"/>
        <v>0</v>
      </c>
      <c r="AS34" s="86">
        <f t="shared" si="18"/>
        <v>0</v>
      </c>
      <c r="AT34" s="83">
        <f t="shared" si="55"/>
        <v>0</v>
      </c>
      <c r="AU34" s="86">
        <f t="shared" si="20"/>
        <v>0</v>
      </c>
      <c r="AV34" s="87">
        <f t="shared" si="21"/>
        <v>0</v>
      </c>
      <c r="AW34" s="83">
        <f t="shared" si="56"/>
        <v>0</v>
      </c>
      <c r="AX34" s="87">
        <f t="shared" si="23"/>
        <v>0</v>
      </c>
      <c r="AY34" s="83">
        <f t="shared" si="57"/>
        <v>0</v>
      </c>
      <c r="AZ34" s="88" t="str">
        <f t="shared" si="41"/>
        <v/>
      </c>
      <c r="BA34" s="89">
        <f t="shared" si="42"/>
        <v>0</v>
      </c>
      <c r="BB34" s="89">
        <f t="shared" si="43"/>
        <v>0</v>
      </c>
      <c r="BC34" s="85">
        <f t="shared" si="25"/>
        <v>0</v>
      </c>
      <c r="BD34" s="86">
        <f t="shared" si="26"/>
        <v>0</v>
      </c>
      <c r="BE34" s="83">
        <f t="shared" si="44"/>
        <v>0</v>
      </c>
      <c r="BF34" s="86">
        <f t="shared" si="27"/>
        <v>0</v>
      </c>
      <c r="BG34" s="86">
        <f t="shared" si="28"/>
        <v>0</v>
      </c>
      <c r="BH34" s="83">
        <f t="shared" si="45"/>
        <v>0</v>
      </c>
      <c r="BI34" s="86">
        <f t="shared" si="29"/>
        <v>0</v>
      </c>
      <c r="BJ34" s="86">
        <f t="shared" si="30"/>
        <v>0</v>
      </c>
      <c r="BK34" s="83">
        <f t="shared" si="46"/>
        <v>0</v>
      </c>
      <c r="BL34" s="86">
        <f t="shared" si="31"/>
        <v>0</v>
      </c>
      <c r="BM34" s="87">
        <f t="shared" si="32"/>
        <v>0</v>
      </c>
      <c r="BN34" s="83">
        <f t="shared" si="47"/>
        <v>0</v>
      </c>
      <c r="BO34" s="87">
        <f t="shared" si="33"/>
        <v>0</v>
      </c>
      <c r="BP34" s="83">
        <f t="shared" si="48"/>
        <v>0</v>
      </c>
      <c r="BQ34" s="88" t="str">
        <f t="shared" si="49"/>
        <v/>
      </c>
      <c r="BR34" s="92">
        <f t="shared" si="50"/>
        <v>0</v>
      </c>
      <c r="BS34" s="89">
        <f t="shared" si="51"/>
        <v>0</v>
      </c>
    </row>
    <row r="35" spans="1:72" x14ac:dyDescent="0.2">
      <c r="A35" s="69">
        <f t="shared" si="52"/>
        <v>45225</v>
      </c>
      <c r="B35" s="70" t="str">
        <f>IF(ISERROR(VLOOKUP(A35,Feiertage!$A$3:$E$24,2,FALSE))=FALSE,"Feiertag","")</f>
        <v/>
      </c>
      <c r="C35" s="71"/>
      <c r="D35" s="71"/>
      <c r="E35" s="210"/>
      <c r="F35" s="71"/>
      <c r="G35" s="71"/>
      <c r="H35" s="210"/>
      <c r="I35" s="71"/>
      <c r="J35" s="71"/>
      <c r="K35" s="212"/>
      <c r="L35" s="71"/>
      <c r="M35" s="71"/>
      <c r="N35" s="210"/>
      <c r="O35" s="71"/>
      <c r="P35" s="71"/>
      <c r="Q35" s="72">
        <f t="shared" si="0"/>
        <v>0</v>
      </c>
      <c r="R35" s="73">
        <f t="shared" si="1"/>
        <v>-4</v>
      </c>
      <c r="S35" s="74">
        <f t="shared" si="34"/>
        <v>-545.25</v>
      </c>
      <c r="T35" s="74">
        <f t="shared" si="35"/>
        <v>0</v>
      </c>
      <c r="U35" s="75"/>
      <c r="V35" s="76" t="str">
        <f t="shared" si="2"/>
        <v/>
      </c>
      <c r="W35" s="76"/>
      <c r="X35" s="76" t="str">
        <f t="shared" si="36"/>
        <v/>
      </c>
      <c r="Y35" s="77">
        <f t="shared" si="3"/>
        <v>0</v>
      </c>
      <c r="Z35" s="78">
        <f t="shared" si="4"/>
        <v>4</v>
      </c>
      <c r="AA35" s="79" t="str">
        <f>IF(WEEKDAY($A35)=1,"So",IF(WEEKDAY($A35)=7,"Sa",IF(B35="freier Tag",B35,IF(ISERROR(VLOOKUP(A35,Feiertage!$A$3:$E$14,2,FALSE))=FALSE,"Feiertag",IF(B35="","",B35)))))</f>
        <v/>
      </c>
      <c r="AB35" s="78">
        <f t="shared" si="37"/>
        <v>0</v>
      </c>
      <c r="AC35" s="80">
        <f t="shared" si="38"/>
        <v>0</v>
      </c>
      <c r="AD35" s="80">
        <f t="shared" si="39"/>
        <v>0</v>
      </c>
      <c r="AE35" s="81" t="str">
        <f t="shared" si="5"/>
        <v/>
      </c>
      <c r="AF35" s="81" t="str">
        <f t="shared" si="6"/>
        <v/>
      </c>
      <c r="AG35" s="81" t="str">
        <f t="shared" si="7"/>
        <v/>
      </c>
      <c r="AH35" s="81" t="str">
        <f t="shared" si="8"/>
        <v/>
      </c>
      <c r="AI35" s="82" t="str">
        <f t="shared" si="9"/>
        <v/>
      </c>
      <c r="AJ35" s="86" t="str">
        <f t="shared" si="10"/>
        <v/>
      </c>
      <c r="AK35" s="91" t="str">
        <f t="shared" si="40"/>
        <v>0</v>
      </c>
      <c r="AL35" s="85">
        <f t="shared" si="11"/>
        <v>0</v>
      </c>
      <c r="AM35" s="86">
        <f t="shared" si="12"/>
        <v>0</v>
      </c>
      <c r="AN35" s="83">
        <f t="shared" si="53"/>
        <v>0</v>
      </c>
      <c r="AO35" s="86">
        <f t="shared" si="14"/>
        <v>0</v>
      </c>
      <c r="AP35" s="86">
        <f t="shared" si="15"/>
        <v>0</v>
      </c>
      <c r="AQ35" s="83">
        <f t="shared" si="54"/>
        <v>0</v>
      </c>
      <c r="AR35" s="86">
        <f t="shared" si="17"/>
        <v>0</v>
      </c>
      <c r="AS35" s="86">
        <f t="shared" si="18"/>
        <v>0</v>
      </c>
      <c r="AT35" s="83">
        <f t="shared" si="55"/>
        <v>0</v>
      </c>
      <c r="AU35" s="86">
        <f t="shared" si="20"/>
        <v>0</v>
      </c>
      <c r="AV35" s="87">
        <f t="shared" si="21"/>
        <v>0</v>
      </c>
      <c r="AW35" s="83">
        <f t="shared" si="56"/>
        <v>0</v>
      </c>
      <c r="AX35" s="87">
        <f t="shared" si="23"/>
        <v>0</v>
      </c>
      <c r="AY35" s="83">
        <f t="shared" si="57"/>
        <v>0</v>
      </c>
      <c r="AZ35" s="88" t="str">
        <f t="shared" si="41"/>
        <v/>
      </c>
      <c r="BA35" s="89">
        <f t="shared" si="42"/>
        <v>0</v>
      </c>
      <c r="BB35" s="89">
        <f t="shared" si="43"/>
        <v>0</v>
      </c>
      <c r="BC35" s="85">
        <f t="shared" si="25"/>
        <v>0</v>
      </c>
      <c r="BD35" s="86">
        <f t="shared" si="26"/>
        <v>0</v>
      </c>
      <c r="BE35" s="83">
        <f t="shared" si="44"/>
        <v>0</v>
      </c>
      <c r="BF35" s="86">
        <f t="shared" si="27"/>
        <v>0</v>
      </c>
      <c r="BG35" s="86">
        <f t="shared" si="28"/>
        <v>0</v>
      </c>
      <c r="BH35" s="83">
        <f t="shared" si="45"/>
        <v>0</v>
      </c>
      <c r="BI35" s="86">
        <f t="shared" si="29"/>
        <v>0</v>
      </c>
      <c r="BJ35" s="86">
        <f t="shared" si="30"/>
        <v>0</v>
      </c>
      <c r="BK35" s="83">
        <f t="shared" si="46"/>
        <v>0</v>
      </c>
      <c r="BL35" s="86">
        <f t="shared" si="31"/>
        <v>0</v>
      </c>
      <c r="BM35" s="87">
        <f t="shared" si="32"/>
        <v>0</v>
      </c>
      <c r="BN35" s="83">
        <f t="shared" si="47"/>
        <v>0</v>
      </c>
      <c r="BO35" s="87">
        <f t="shared" si="33"/>
        <v>0</v>
      </c>
      <c r="BP35" s="83">
        <f t="shared" si="48"/>
        <v>0</v>
      </c>
      <c r="BQ35" s="88" t="str">
        <f t="shared" si="49"/>
        <v/>
      </c>
      <c r="BR35" s="92">
        <f t="shared" si="50"/>
        <v>0</v>
      </c>
      <c r="BS35" s="89">
        <f t="shared" si="51"/>
        <v>0</v>
      </c>
    </row>
    <row r="36" spans="1:72" x14ac:dyDescent="0.2">
      <c r="A36" s="69">
        <f t="shared" si="52"/>
        <v>45226</v>
      </c>
      <c r="B36" s="70" t="str">
        <f>IF(ISERROR(VLOOKUP(A36,Feiertage!$A$3:$E$24,2,FALSE))=FALSE,"Feiertag","")</f>
        <v/>
      </c>
      <c r="C36" s="71"/>
      <c r="D36" s="71"/>
      <c r="E36" s="210"/>
      <c r="F36" s="71"/>
      <c r="G36" s="71"/>
      <c r="H36" s="210"/>
      <c r="I36" s="71"/>
      <c r="J36" s="71"/>
      <c r="K36" s="212"/>
      <c r="L36" s="71"/>
      <c r="M36" s="71"/>
      <c r="N36" s="210"/>
      <c r="O36" s="71"/>
      <c r="P36" s="71"/>
      <c r="Q36" s="72">
        <f t="shared" si="0"/>
        <v>0</v>
      </c>
      <c r="R36" s="73">
        <f t="shared" si="1"/>
        <v>-4</v>
      </c>
      <c r="S36" s="74">
        <f t="shared" si="34"/>
        <v>-549.25</v>
      </c>
      <c r="T36" s="74">
        <f t="shared" si="35"/>
        <v>0</v>
      </c>
      <c r="U36" s="75"/>
      <c r="V36" s="76" t="str">
        <f t="shared" si="2"/>
        <v/>
      </c>
      <c r="W36" s="76"/>
      <c r="X36" s="76" t="str">
        <f t="shared" si="36"/>
        <v/>
      </c>
      <c r="Y36" s="77">
        <f t="shared" si="3"/>
        <v>0</v>
      </c>
      <c r="Z36" s="78">
        <f t="shared" si="4"/>
        <v>4</v>
      </c>
      <c r="AA36" s="79" t="str">
        <f>IF(WEEKDAY($A36)=1,"So",IF(WEEKDAY($A36)=7,"Sa",IF(B36="freier Tag",B36,IF(ISERROR(VLOOKUP(A36,Feiertage!$A$3:$E$14,2,FALSE))=FALSE,"Feiertag",IF(B36="","",B36)))))</f>
        <v/>
      </c>
      <c r="AB36" s="78">
        <f t="shared" si="37"/>
        <v>0</v>
      </c>
      <c r="AC36" s="80">
        <f t="shared" si="38"/>
        <v>0</v>
      </c>
      <c r="AD36" s="80">
        <f t="shared" si="39"/>
        <v>0</v>
      </c>
      <c r="AE36" s="81" t="str">
        <f t="shared" si="5"/>
        <v/>
      </c>
      <c r="AF36" s="81" t="str">
        <f t="shared" si="6"/>
        <v/>
      </c>
      <c r="AG36" s="81" t="str">
        <f t="shared" si="7"/>
        <v/>
      </c>
      <c r="AH36" s="81" t="str">
        <f t="shared" si="8"/>
        <v/>
      </c>
      <c r="AI36" s="82" t="str">
        <f t="shared" si="9"/>
        <v/>
      </c>
      <c r="AJ36" s="86" t="str">
        <f t="shared" si="10"/>
        <v/>
      </c>
      <c r="AK36" s="91" t="str">
        <f t="shared" si="40"/>
        <v>0</v>
      </c>
      <c r="AL36" s="85">
        <f t="shared" si="11"/>
        <v>0</v>
      </c>
      <c r="AM36" s="86">
        <f t="shared" si="12"/>
        <v>0</v>
      </c>
      <c r="AN36" s="83">
        <f t="shared" si="53"/>
        <v>0</v>
      </c>
      <c r="AO36" s="86">
        <f t="shared" si="14"/>
        <v>0</v>
      </c>
      <c r="AP36" s="86">
        <f t="shared" si="15"/>
        <v>0</v>
      </c>
      <c r="AQ36" s="83">
        <f t="shared" si="54"/>
        <v>0</v>
      </c>
      <c r="AR36" s="86">
        <f t="shared" si="17"/>
        <v>0</v>
      </c>
      <c r="AS36" s="86">
        <f t="shared" si="18"/>
        <v>0</v>
      </c>
      <c r="AT36" s="83">
        <f t="shared" si="55"/>
        <v>0</v>
      </c>
      <c r="AU36" s="86">
        <f t="shared" si="20"/>
        <v>0</v>
      </c>
      <c r="AV36" s="87">
        <f t="shared" si="21"/>
        <v>0</v>
      </c>
      <c r="AW36" s="83">
        <f t="shared" si="56"/>
        <v>0</v>
      </c>
      <c r="AX36" s="87">
        <f t="shared" si="23"/>
        <v>0</v>
      </c>
      <c r="AY36" s="83">
        <f t="shared" si="57"/>
        <v>0</v>
      </c>
      <c r="AZ36" s="88" t="str">
        <f t="shared" si="41"/>
        <v/>
      </c>
      <c r="BA36" s="89">
        <f t="shared" si="42"/>
        <v>0</v>
      </c>
      <c r="BB36" s="89">
        <f t="shared" si="43"/>
        <v>0</v>
      </c>
      <c r="BC36" s="85">
        <f t="shared" si="25"/>
        <v>0</v>
      </c>
      <c r="BD36" s="86">
        <f t="shared" si="26"/>
        <v>0</v>
      </c>
      <c r="BE36" s="83">
        <f t="shared" si="44"/>
        <v>0</v>
      </c>
      <c r="BF36" s="86">
        <f t="shared" si="27"/>
        <v>0</v>
      </c>
      <c r="BG36" s="86">
        <f t="shared" si="28"/>
        <v>0</v>
      </c>
      <c r="BH36" s="83">
        <f t="shared" si="45"/>
        <v>0</v>
      </c>
      <c r="BI36" s="86">
        <f t="shared" si="29"/>
        <v>0</v>
      </c>
      <c r="BJ36" s="86">
        <f t="shared" si="30"/>
        <v>0</v>
      </c>
      <c r="BK36" s="83">
        <f t="shared" si="46"/>
        <v>0</v>
      </c>
      <c r="BL36" s="86">
        <f t="shared" si="31"/>
        <v>0</v>
      </c>
      <c r="BM36" s="87">
        <f t="shared" si="32"/>
        <v>0</v>
      </c>
      <c r="BN36" s="83">
        <f t="shared" si="47"/>
        <v>0</v>
      </c>
      <c r="BO36" s="87">
        <f t="shared" si="33"/>
        <v>0</v>
      </c>
      <c r="BP36" s="83">
        <f t="shared" si="48"/>
        <v>0</v>
      </c>
      <c r="BQ36" s="88" t="str">
        <f t="shared" si="49"/>
        <v/>
      </c>
      <c r="BR36" s="92">
        <f t="shared" si="50"/>
        <v>0</v>
      </c>
      <c r="BS36" s="89">
        <f t="shared" si="51"/>
        <v>0</v>
      </c>
    </row>
    <row r="37" spans="1:72" x14ac:dyDescent="0.2">
      <c r="A37" s="69">
        <f t="shared" si="52"/>
        <v>45227</v>
      </c>
      <c r="B37" s="70" t="str">
        <f>IF(ISERROR(VLOOKUP(A37,Feiertage!$A$3:$E$24,2,FALSE))=FALSE,"Feiertag","")</f>
        <v/>
      </c>
      <c r="C37" s="71"/>
      <c r="D37" s="71"/>
      <c r="E37" s="210"/>
      <c r="F37" s="71"/>
      <c r="G37" s="71"/>
      <c r="H37" s="210"/>
      <c r="I37" s="71"/>
      <c r="J37" s="71"/>
      <c r="K37" s="212"/>
      <c r="L37" s="71"/>
      <c r="M37" s="71"/>
      <c r="N37" s="210"/>
      <c r="O37" s="71"/>
      <c r="P37" s="71"/>
      <c r="Q37" s="72">
        <f t="shared" si="0"/>
        <v>0</v>
      </c>
      <c r="R37" s="73">
        <f t="shared" si="1"/>
        <v>0</v>
      </c>
      <c r="S37" s="74">
        <f t="shared" si="34"/>
        <v>-549.25</v>
      </c>
      <c r="T37" s="74">
        <f t="shared" si="35"/>
        <v>0</v>
      </c>
      <c r="U37" s="75"/>
      <c r="V37" s="76" t="str">
        <f t="shared" si="2"/>
        <v/>
      </c>
      <c r="W37" s="76"/>
      <c r="X37" s="76" t="str">
        <f t="shared" si="36"/>
        <v/>
      </c>
      <c r="Y37" s="77">
        <f t="shared" si="3"/>
        <v>0</v>
      </c>
      <c r="Z37" s="78">
        <f t="shared" si="4"/>
        <v>0</v>
      </c>
      <c r="AA37" s="79" t="str">
        <f>IF(WEEKDAY($A37)=1,"So",IF(WEEKDAY($A37)=7,"Sa",IF(B37="freier Tag",B37,IF(ISERROR(VLOOKUP(A37,Feiertage!$A$3:$E$14,2,FALSE))=FALSE,"Feiertag",IF(B37="","",B37)))))</f>
        <v>Sa</v>
      </c>
      <c r="AB37" s="78">
        <f t="shared" si="37"/>
        <v>0</v>
      </c>
      <c r="AC37" s="80">
        <f t="shared" si="38"/>
        <v>0</v>
      </c>
      <c r="AD37" s="80">
        <f t="shared" si="39"/>
        <v>0</v>
      </c>
      <c r="AE37" s="81" t="str">
        <f t="shared" si="5"/>
        <v/>
      </c>
      <c r="AF37" s="81" t="str">
        <f t="shared" si="6"/>
        <v/>
      </c>
      <c r="AG37" s="81" t="str">
        <f t="shared" si="7"/>
        <v/>
      </c>
      <c r="AH37" s="81" t="str">
        <f t="shared" si="8"/>
        <v/>
      </c>
      <c r="AI37" s="82" t="str">
        <f t="shared" si="9"/>
        <v/>
      </c>
      <c r="AJ37" s="86" t="str">
        <f t="shared" si="10"/>
        <v/>
      </c>
      <c r="AK37" s="91" t="str">
        <f t="shared" si="40"/>
        <v>0</v>
      </c>
      <c r="AL37" s="85">
        <f t="shared" si="11"/>
        <v>0</v>
      </c>
      <c r="AM37" s="86">
        <f t="shared" si="12"/>
        <v>0</v>
      </c>
      <c r="AN37" s="83">
        <f t="shared" si="53"/>
        <v>0</v>
      </c>
      <c r="AO37" s="86">
        <f t="shared" si="14"/>
        <v>0</v>
      </c>
      <c r="AP37" s="86">
        <f t="shared" si="15"/>
        <v>0</v>
      </c>
      <c r="AQ37" s="83">
        <f t="shared" si="54"/>
        <v>0</v>
      </c>
      <c r="AR37" s="86">
        <f t="shared" si="17"/>
        <v>0</v>
      </c>
      <c r="AS37" s="86">
        <f t="shared" si="18"/>
        <v>0</v>
      </c>
      <c r="AT37" s="83">
        <f t="shared" si="55"/>
        <v>0</v>
      </c>
      <c r="AU37" s="86">
        <f t="shared" si="20"/>
        <v>0</v>
      </c>
      <c r="AV37" s="87">
        <f t="shared" si="21"/>
        <v>0</v>
      </c>
      <c r="AW37" s="83">
        <f t="shared" si="56"/>
        <v>0</v>
      </c>
      <c r="AX37" s="87">
        <f t="shared" si="23"/>
        <v>0</v>
      </c>
      <c r="AY37" s="83">
        <f t="shared" si="57"/>
        <v>0</v>
      </c>
      <c r="AZ37" s="88" t="str">
        <f t="shared" si="41"/>
        <v/>
      </c>
      <c r="BA37" s="89">
        <f t="shared" si="42"/>
        <v>0</v>
      </c>
      <c r="BB37" s="89">
        <f t="shared" si="43"/>
        <v>0</v>
      </c>
      <c r="BC37" s="85">
        <f t="shared" si="25"/>
        <v>0</v>
      </c>
      <c r="BD37" s="86">
        <f t="shared" si="26"/>
        <v>0</v>
      </c>
      <c r="BE37" s="83">
        <f t="shared" si="44"/>
        <v>0</v>
      </c>
      <c r="BF37" s="86">
        <f t="shared" si="27"/>
        <v>0</v>
      </c>
      <c r="BG37" s="86">
        <f t="shared" si="28"/>
        <v>0</v>
      </c>
      <c r="BH37" s="83">
        <f t="shared" si="45"/>
        <v>0</v>
      </c>
      <c r="BI37" s="86">
        <f t="shared" si="29"/>
        <v>0</v>
      </c>
      <c r="BJ37" s="86">
        <f t="shared" si="30"/>
        <v>0</v>
      </c>
      <c r="BK37" s="83">
        <f t="shared" si="46"/>
        <v>0</v>
      </c>
      <c r="BL37" s="86">
        <f t="shared" si="31"/>
        <v>0</v>
      </c>
      <c r="BM37" s="87">
        <f t="shared" si="32"/>
        <v>0</v>
      </c>
      <c r="BN37" s="83">
        <f t="shared" si="47"/>
        <v>0</v>
      </c>
      <c r="BO37" s="87">
        <f t="shared" si="33"/>
        <v>0</v>
      </c>
      <c r="BP37" s="83">
        <f t="shared" si="48"/>
        <v>0</v>
      </c>
      <c r="BQ37" s="88" t="str">
        <f t="shared" si="49"/>
        <v/>
      </c>
      <c r="BR37" s="92">
        <f t="shared" si="50"/>
        <v>0</v>
      </c>
      <c r="BS37" s="89">
        <f t="shared" si="51"/>
        <v>0</v>
      </c>
    </row>
    <row r="38" spans="1:72" x14ac:dyDescent="0.2">
      <c r="A38" s="69">
        <f t="shared" si="52"/>
        <v>45228</v>
      </c>
      <c r="B38" s="70" t="str">
        <f>IF(ISERROR(VLOOKUP(A38,Feiertage!$A$3:$E$24,2,FALSE))=FALSE,"Feiertag","")</f>
        <v/>
      </c>
      <c r="C38" s="71"/>
      <c r="D38" s="71"/>
      <c r="E38" s="210"/>
      <c r="F38" s="71"/>
      <c r="G38" s="71"/>
      <c r="H38" s="210"/>
      <c r="I38" s="71"/>
      <c r="J38" s="71"/>
      <c r="K38" s="212"/>
      <c r="L38" s="71"/>
      <c r="M38" s="71"/>
      <c r="N38" s="210"/>
      <c r="O38" s="71"/>
      <c r="P38" s="71"/>
      <c r="Q38" s="72">
        <f t="shared" si="0"/>
        <v>0</v>
      </c>
      <c r="R38" s="73">
        <f t="shared" si="1"/>
        <v>0</v>
      </c>
      <c r="S38" s="74">
        <f t="shared" si="34"/>
        <v>-549.25</v>
      </c>
      <c r="T38" s="74">
        <f t="shared" si="35"/>
        <v>0</v>
      </c>
      <c r="U38" s="75"/>
      <c r="V38" s="76" t="str">
        <f t="shared" si="2"/>
        <v/>
      </c>
      <c r="W38" s="76"/>
      <c r="X38" s="76" t="str">
        <f t="shared" si="36"/>
        <v/>
      </c>
      <c r="Y38" s="77">
        <f t="shared" si="3"/>
        <v>0</v>
      </c>
      <c r="Z38" s="78">
        <f t="shared" si="4"/>
        <v>0</v>
      </c>
      <c r="AA38" s="79" t="str">
        <f>IF(WEEKDAY($A38)=1,"So",IF(WEEKDAY($A38)=7,"Sa",IF(B38="freier Tag",B38,IF(ISERROR(VLOOKUP(A38,Feiertage!$A$3:$E$14,2,FALSE))=FALSE,"Feiertag",IF(B38="","",B38)))))</f>
        <v>So</v>
      </c>
      <c r="AB38" s="78">
        <f t="shared" si="37"/>
        <v>0</v>
      </c>
      <c r="AC38" s="80">
        <f t="shared" si="38"/>
        <v>0</v>
      </c>
      <c r="AD38" s="80">
        <f t="shared" si="39"/>
        <v>0</v>
      </c>
      <c r="AE38" s="81" t="str">
        <f t="shared" si="5"/>
        <v/>
      </c>
      <c r="AF38" s="81" t="str">
        <f t="shared" si="6"/>
        <v/>
      </c>
      <c r="AG38" s="81" t="str">
        <f t="shared" si="7"/>
        <v/>
      </c>
      <c r="AH38" s="81" t="str">
        <f t="shared" si="8"/>
        <v/>
      </c>
      <c r="AI38" s="82" t="str">
        <f t="shared" si="9"/>
        <v/>
      </c>
      <c r="AJ38" s="86" t="str">
        <f t="shared" si="10"/>
        <v/>
      </c>
      <c r="AK38" s="91" t="str">
        <f t="shared" si="40"/>
        <v>0</v>
      </c>
      <c r="AL38" s="85">
        <f t="shared" si="11"/>
        <v>0</v>
      </c>
      <c r="AM38" s="86">
        <f t="shared" si="12"/>
        <v>0</v>
      </c>
      <c r="AN38" s="83">
        <f t="shared" si="53"/>
        <v>0</v>
      </c>
      <c r="AO38" s="86">
        <f t="shared" si="14"/>
        <v>0</v>
      </c>
      <c r="AP38" s="86">
        <f t="shared" si="15"/>
        <v>0</v>
      </c>
      <c r="AQ38" s="83">
        <f t="shared" si="54"/>
        <v>0</v>
      </c>
      <c r="AR38" s="86">
        <f t="shared" si="17"/>
        <v>0</v>
      </c>
      <c r="AS38" s="86">
        <f t="shared" si="18"/>
        <v>0</v>
      </c>
      <c r="AT38" s="83">
        <f t="shared" si="55"/>
        <v>0</v>
      </c>
      <c r="AU38" s="86">
        <f t="shared" si="20"/>
        <v>0</v>
      </c>
      <c r="AV38" s="87">
        <f t="shared" si="21"/>
        <v>0</v>
      </c>
      <c r="AW38" s="83">
        <f t="shared" si="56"/>
        <v>0</v>
      </c>
      <c r="AX38" s="87">
        <f t="shared" si="23"/>
        <v>0</v>
      </c>
      <c r="AY38" s="83">
        <f t="shared" si="57"/>
        <v>0</v>
      </c>
      <c r="AZ38" s="88" t="str">
        <f t="shared" si="41"/>
        <v/>
      </c>
      <c r="BA38" s="89">
        <f t="shared" si="42"/>
        <v>0</v>
      </c>
      <c r="BB38" s="89">
        <f t="shared" si="43"/>
        <v>0</v>
      </c>
      <c r="BC38" s="85">
        <f t="shared" si="25"/>
        <v>0</v>
      </c>
      <c r="BD38" s="86">
        <f t="shared" si="26"/>
        <v>0</v>
      </c>
      <c r="BE38" s="83">
        <f t="shared" si="44"/>
        <v>0</v>
      </c>
      <c r="BF38" s="86">
        <f t="shared" si="27"/>
        <v>0</v>
      </c>
      <c r="BG38" s="86">
        <f t="shared" si="28"/>
        <v>0</v>
      </c>
      <c r="BH38" s="83">
        <f t="shared" si="45"/>
        <v>0</v>
      </c>
      <c r="BI38" s="86">
        <f t="shared" si="29"/>
        <v>0</v>
      </c>
      <c r="BJ38" s="86">
        <f t="shared" si="30"/>
        <v>0</v>
      </c>
      <c r="BK38" s="83">
        <f t="shared" si="46"/>
        <v>0</v>
      </c>
      <c r="BL38" s="86">
        <f t="shared" si="31"/>
        <v>0</v>
      </c>
      <c r="BM38" s="87">
        <f t="shared" si="32"/>
        <v>0</v>
      </c>
      <c r="BN38" s="83">
        <f t="shared" si="47"/>
        <v>0</v>
      </c>
      <c r="BO38" s="87">
        <f t="shared" si="33"/>
        <v>0</v>
      </c>
      <c r="BP38" s="83">
        <f t="shared" si="48"/>
        <v>0</v>
      </c>
      <c r="BQ38" s="88" t="str">
        <f t="shared" si="49"/>
        <v/>
      </c>
      <c r="BR38" s="92">
        <f t="shared" si="50"/>
        <v>0</v>
      </c>
      <c r="BS38" s="89">
        <f t="shared" si="51"/>
        <v>0</v>
      </c>
    </row>
    <row r="39" spans="1:72" x14ac:dyDescent="0.2">
      <c r="A39" s="69">
        <f t="shared" si="52"/>
        <v>45229</v>
      </c>
      <c r="B39" s="90" t="str">
        <f>IF(ISERROR(VLOOKUP(A39,Feiertage!$A$3:$E$24,2,FALSE))=FALSE,"Feiertag","")</f>
        <v/>
      </c>
      <c r="C39" s="71"/>
      <c r="D39" s="71"/>
      <c r="E39" s="210"/>
      <c r="F39" s="71"/>
      <c r="G39" s="71"/>
      <c r="H39" s="210"/>
      <c r="I39" s="71"/>
      <c r="J39" s="71"/>
      <c r="K39" s="212"/>
      <c r="L39" s="71"/>
      <c r="M39" s="71"/>
      <c r="N39" s="210"/>
      <c r="O39" s="71"/>
      <c r="P39" s="71"/>
      <c r="Q39" s="72">
        <f t="shared" si="0"/>
        <v>0</v>
      </c>
      <c r="R39" s="73">
        <f t="shared" si="1"/>
        <v>-4</v>
      </c>
      <c r="S39" s="74">
        <f t="shared" si="34"/>
        <v>-553.25</v>
      </c>
      <c r="T39" s="74">
        <f t="shared" si="35"/>
        <v>0</v>
      </c>
      <c r="U39" s="75"/>
      <c r="V39" s="76" t="str">
        <f t="shared" si="2"/>
        <v/>
      </c>
      <c r="W39" s="76"/>
      <c r="X39" s="76" t="str">
        <f t="shared" si="36"/>
        <v/>
      </c>
      <c r="Y39" s="77">
        <f t="shared" si="3"/>
        <v>0</v>
      </c>
      <c r="Z39" s="78">
        <f t="shared" si="4"/>
        <v>4</v>
      </c>
      <c r="AA39" s="79" t="str">
        <f>IF(WEEKDAY($A39)=1,"So",IF(WEEKDAY($A39)=7,"Sa",IF(B39="freier Tag",B39,IF(ISERROR(VLOOKUP(A39,Feiertage!$A$3:$E$14,2,FALSE))=FALSE,"Feiertag",IF(B39="","",B39)))))</f>
        <v/>
      </c>
      <c r="AB39" s="78">
        <f t="shared" si="37"/>
        <v>0</v>
      </c>
      <c r="AC39" s="80">
        <f t="shared" si="38"/>
        <v>0</v>
      </c>
      <c r="AD39" s="80">
        <f t="shared" si="39"/>
        <v>0</v>
      </c>
      <c r="AE39" s="81" t="str">
        <f t="shared" si="5"/>
        <v/>
      </c>
      <c r="AF39" s="81" t="str">
        <f t="shared" si="6"/>
        <v/>
      </c>
      <c r="AG39" s="81" t="str">
        <f t="shared" si="7"/>
        <v/>
      </c>
      <c r="AH39" s="81" t="str">
        <f t="shared" si="8"/>
        <v/>
      </c>
      <c r="AI39" s="82" t="str">
        <f t="shared" si="9"/>
        <v/>
      </c>
      <c r="AJ39" s="86" t="str">
        <f t="shared" si="10"/>
        <v/>
      </c>
      <c r="AK39" s="91" t="str">
        <f t="shared" si="40"/>
        <v>0</v>
      </c>
      <c r="AL39" s="85">
        <f t="shared" si="11"/>
        <v>0</v>
      </c>
      <c r="AM39" s="86">
        <f t="shared" si="12"/>
        <v>0</v>
      </c>
      <c r="AN39" s="83">
        <f t="shared" si="53"/>
        <v>0</v>
      </c>
      <c r="AO39" s="86">
        <f t="shared" si="14"/>
        <v>0</v>
      </c>
      <c r="AP39" s="86">
        <f t="shared" si="15"/>
        <v>0</v>
      </c>
      <c r="AQ39" s="83">
        <f t="shared" si="54"/>
        <v>0</v>
      </c>
      <c r="AR39" s="86">
        <f t="shared" si="17"/>
        <v>0</v>
      </c>
      <c r="AS39" s="86">
        <f t="shared" si="18"/>
        <v>0</v>
      </c>
      <c r="AT39" s="83">
        <f t="shared" si="55"/>
        <v>0</v>
      </c>
      <c r="AU39" s="86">
        <f t="shared" si="20"/>
        <v>0</v>
      </c>
      <c r="AV39" s="87">
        <f t="shared" si="21"/>
        <v>0</v>
      </c>
      <c r="AW39" s="83">
        <f t="shared" si="56"/>
        <v>0</v>
      </c>
      <c r="AX39" s="87">
        <f t="shared" si="23"/>
        <v>0</v>
      </c>
      <c r="AY39" s="83">
        <f t="shared" si="57"/>
        <v>0</v>
      </c>
      <c r="AZ39" s="88" t="str">
        <f t="shared" si="41"/>
        <v/>
      </c>
      <c r="BA39" s="89">
        <f t="shared" si="42"/>
        <v>0</v>
      </c>
      <c r="BB39" s="89">
        <f t="shared" si="43"/>
        <v>0</v>
      </c>
      <c r="BC39" s="85">
        <f t="shared" si="25"/>
        <v>0</v>
      </c>
      <c r="BD39" s="86">
        <f t="shared" si="26"/>
        <v>0</v>
      </c>
      <c r="BE39" s="83">
        <f t="shared" si="44"/>
        <v>0</v>
      </c>
      <c r="BF39" s="86">
        <f t="shared" si="27"/>
        <v>0</v>
      </c>
      <c r="BG39" s="86">
        <f t="shared" si="28"/>
        <v>0</v>
      </c>
      <c r="BH39" s="83">
        <f t="shared" si="45"/>
        <v>0</v>
      </c>
      <c r="BI39" s="86">
        <f t="shared" si="29"/>
        <v>0</v>
      </c>
      <c r="BJ39" s="86">
        <f t="shared" si="30"/>
        <v>0</v>
      </c>
      <c r="BK39" s="83">
        <f t="shared" si="46"/>
        <v>0</v>
      </c>
      <c r="BL39" s="86">
        <f t="shared" si="31"/>
        <v>0</v>
      </c>
      <c r="BM39" s="87">
        <f t="shared" si="32"/>
        <v>0</v>
      </c>
      <c r="BN39" s="83">
        <f t="shared" si="47"/>
        <v>0</v>
      </c>
      <c r="BO39" s="87">
        <f t="shared" si="33"/>
        <v>0</v>
      </c>
      <c r="BP39" s="83">
        <f t="shared" si="48"/>
        <v>0</v>
      </c>
      <c r="BQ39" s="88" t="str">
        <f t="shared" si="49"/>
        <v/>
      </c>
      <c r="BR39" s="92">
        <f t="shared" si="50"/>
        <v>0</v>
      </c>
      <c r="BS39" s="89">
        <f t="shared" si="51"/>
        <v>0</v>
      </c>
    </row>
    <row r="40" spans="1:72" ht="13.5" thickBot="1" x14ac:dyDescent="0.25">
      <c r="A40" s="69">
        <f t="shared" si="52"/>
        <v>45230</v>
      </c>
      <c r="B40" s="70" t="str">
        <f>IF(ISERROR(VLOOKUP(A40,Feiertage!$A$3:$E$24,2,FALSE))=FALSE,"Feiertag","")</f>
        <v/>
      </c>
      <c r="C40" s="71"/>
      <c r="D40" s="71"/>
      <c r="E40" s="211"/>
      <c r="F40" s="71"/>
      <c r="G40" s="71"/>
      <c r="H40" s="211"/>
      <c r="I40" s="71"/>
      <c r="J40" s="71"/>
      <c r="K40" s="213"/>
      <c r="L40" s="71"/>
      <c r="M40" s="71"/>
      <c r="N40" s="211"/>
      <c r="O40" s="71"/>
      <c r="P40" s="71"/>
      <c r="Q40" s="72">
        <f t="shared" si="0"/>
        <v>0</v>
      </c>
      <c r="R40" s="73">
        <f t="shared" si="1"/>
        <v>-4</v>
      </c>
      <c r="S40" s="74">
        <f t="shared" si="34"/>
        <v>-557.25</v>
      </c>
      <c r="T40" s="74">
        <f t="shared" si="35"/>
        <v>0</v>
      </c>
      <c r="U40" s="75"/>
      <c r="V40" s="76" t="str">
        <f t="shared" si="2"/>
        <v/>
      </c>
      <c r="W40" s="76"/>
      <c r="X40" s="76" t="str">
        <f t="shared" si="36"/>
        <v/>
      </c>
      <c r="Y40" s="77">
        <f t="shared" si="3"/>
        <v>0</v>
      </c>
      <c r="Z40" s="78">
        <f t="shared" si="4"/>
        <v>4</v>
      </c>
      <c r="AA40" s="79" t="str">
        <f>IF(WEEKDAY($A40)=1,"So",IF(WEEKDAY($A40)=7,"Sa",IF(B40="freier Tag",B40,IF(ISERROR(VLOOKUP(A40,Feiertage!$A$3:$E$14,2,FALSE))=FALSE,"Feiertag",IF(B40="","",B40)))))</f>
        <v/>
      </c>
      <c r="AB40" s="78">
        <f t="shared" si="37"/>
        <v>0</v>
      </c>
      <c r="AC40" s="80">
        <f t="shared" si="38"/>
        <v>0</v>
      </c>
      <c r="AD40" s="80">
        <f t="shared" si="39"/>
        <v>0</v>
      </c>
      <c r="AE40" s="81" t="str">
        <f t="shared" si="5"/>
        <v/>
      </c>
      <c r="AF40" s="81" t="str">
        <f t="shared" si="6"/>
        <v/>
      </c>
      <c r="AG40" s="81" t="str">
        <f t="shared" si="7"/>
        <v/>
      </c>
      <c r="AH40" s="81" t="str">
        <f t="shared" si="8"/>
        <v/>
      </c>
      <c r="AI40" s="82" t="str">
        <f t="shared" si="9"/>
        <v/>
      </c>
      <c r="AJ40" s="86" t="str">
        <f t="shared" si="10"/>
        <v/>
      </c>
      <c r="AK40" s="91" t="str">
        <f t="shared" si="40"/>
        <v>0</v>
      </c>
      <c r="AL40" s="85">
        <f t="shared" si="11"/>
        <v>0</v>
      </c>
      <c r="AM40" s="86">
        <f t="shared" si="12"/>
        <v>0</v>
      </c>
      <c r="AN40" s="83">
        <f t="shared" si="53"/>
        <v>0</v>
      </c>
      <c r="AO40" s="86">
        <f t="shared" si="14"/>
        <v>0</v>
      </c>
      <c r="AP40" s="86">
        <f t="shared" si="15"/>
        <v>0</v>
      </c>
      <c r="AQ40" s="83">
        <f t="shared" si="54"/>
        <v>0</v>
      </c>
      <c r="AR40" s="86">
        <f t="shared" si="17"/>
        <v>0</v>
      </c>
      <c r="AS40" s="86">
        <f t="shared" si="18"/>
        <v>0</v>
      </c>
      <c r="AT40" s="83">
        <f t="shared" si="55"/>
        <v>0</v>
      </c>
      <c r="AU40" s="86">
        <f t="shared" si="20"/>
        <v>0</v>
      </c>
      <c r="AV40" s="87">
        <f t="shared" si="21"/>
        <v>0</v>
      </c>
      <c r="AW40" s="83">
        <f t="shared" si="56"/>
        <v>0</v>
      </c>
      <c r="AX40" s="87">
        <f t="shared" si="23"/>
        <v>0</v>
      </c>
      <c r="AY40" s="83">
        <f t="shared" si="57"/>
        <v>0</v>
      </c>
      <c r="AZ40" s="88" t="str">
        <f t="shared" si="41"/>
        <v/>
      </c>
      <c r="BA40" s="89">
        <f t="shared" si="42"/>
        <v>0</v>
      </c>
      <c r="BB40" s="89">
        <f t="shared" si="43"/>
        <v>0</v>
      </c>
      <c r="BC40" s="94">
        <f t="shared" si="25"/>
        <v>0</v>
      </c>
      <c r="BD40" s="95">
        <f t="shared" si="26"/>
        <v>0</v>
      </c>
      <c r="BE40" s="83">
        <f t="shared" si="44"/>
        <v>0</v>
      </c>
      <c r="BF40" s="95">
        <f t="shared" si="27"/>
        <v>0</v>
      </c>
      <c r="BG40" s="95">
        <f t="shared" si="28"/>
        <v>0</v>
      </c>
      <c r="BH40" s="83">
        <f t="shared" si="45"/>
        <v>0</v>
      </c>
      <c r="BI40" s="95">
        <f t="shared" si="29"/>
        <v>0</v>
      </c>
      <c r="BJ40" s="95">
        <f t="shared" si="30"/>
        <v>0</v>
      </c>
      <c r="BK40" s="83">
        <f t="shared" si="46"/>
        <v>0</v>
      </c>
      <c r="BL40" s="95">
        <f t="shared" si="31"/>
        <v>0</v>
      </c>
      <c r="BM40" s="96">
        <f t="shared" si="32"/>
        <v>0</v>
      </c>
      <c r="BN40" s="83">
        <f t="shared" si="47"/>
        <v>0</v>
      </c>
      <c r="BO40" s="96">
        <f t="shared" si="33"/>
        <v>0</v>
      </c>
      <c r="BP40" s="83">
        <f t="shared" si="48"/>
        <v>0</v>
      </c>
      <c r="BQ40" s="97" t="str">
        <f t="shared" si="49"/>
        <v/>
      </c>
      <c r="BR40" s="98">
        <f t="shared" si="50"/>
        <v>0</v>
      </c>
      <c r="BS40" s="89">
        <f t="shared" si="51"/>
        <v>0</v>
      </c>
    </row>
    <row r="41" spans="1:72" x14ac:dyDescent="0.2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9"/>
      <c r="Q41" s="15"/>
      <c r="R41" s="15"/>
      <c r="S41" s="100"/>
      <c r="T41" s="100"/>
      <c r="U41" s="101"/>
      <c r="V41" s="101"/>
      <c r="W41" s="101"/>
      <c r="X41" s="101"/>
      <c r="Y41" s="77"/>
      <c r="Z41" s="15"/>
      <c r="AA41" s="102"/>
      <c r="AB41" s="15"/>
      <c r="AC41" s="39"/>
      <c r="AD41" s="39"/>
      <c r="AE41" s="39"/>
      <c r="AF41" s="39"/>
      <c r="AG41" s="39"/>
      <c r="AH41" s="39"/>
      <c r="AI41" s="39"/>
      <c r="AJ41" s="15"/>
      <c r="AK41" s="102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5"/>
      <c r="BO41" s="15"/>
      <c r="BP41" s="15"/>
      <c r="BQ41" s="15"/>
      <c r="BR41" s="15"/>
      <c r="BS41" s="15"/>
    </row>
    <row r="42" spans="1:72" ht="17.100000000000001" customHeight="1" x14ac:dyDescent="0.2">
      <c r="A42" s="103" t="s">
        <v>197</v>
      </c>
      <c r="J42" s="104"/>
      <c r="K42" s="104"/>
      <c r="L42" s="104"/>
      <c r="M42" s="104"/>
      <c r="N42" s="104"/>
      <c r="P42" s="19"/>
      <c r="Q42" s="19" t="s">
        <v>198</v>
      </c>
      <c r="R42" s="19"/>
      <c r="S42" s="105">
        <f>SUM(Q10:Q40)</f>
        <v>4</v>
      </c>
      <c r="T42" s="150" t="str">
        <f t="shared" ref="T42:T47" si="58">CONCATENATE("( ",INT(ABS(S42)),"h ",ROUND(MOD(ABS(S42),1)*60,2),"min )")</f>
        <v>( 4h 0min )</v>
      </c>
      <c r="U42" s="19"/>
      <c r="V42" s="19"/>
      <c r="W42" s="19"/>
      <c r="X42" s="19"/>
      <c r="Y42" s="15"/>
      <c r="Z42" s="15"/>
      <c r="AB42" s="15"/>
      <c r="AE42" s="106"/>
      <c r="AF42" s="106"/>
      <c r="AG42" s="106"/>
      <c r="AH42" s="106"/>
      <c r="AI42" s="107"/>
      <c r="AJ42" s="15"/>
      <c r="AL42" s="24"/>
      <c r="AM42" s="24"/>
      <c r="AN42" s="24"/>
      <c r="AO42" s="24"/>
      <c r="AP42" s="24"/>
      <c r="AQ42" s="24"/>
      <c r="AR42" s="24"/>
      <c r="AS42" s="24"/>
      <c r="AT42" s="24"/>
      <c r="AU42" s="24"/>
      <c r="AV42" s="24"/>
      <c r="AW42" s="24"/>
      <c r="AX42" s="24"/>
      <c r="AY42" s="24"/>
      <c r="AZ42" s="24"/>
      <c r="BA42" s="24"/>
      <c r="BB42" s="24"/>
      <c r="BC42" s="24"/>
      <c r="BD42" s="24"/>
      <c r="BE42" s="108"/>
      <c r="BF42" s="24"/>
      <c r="BG42" s="24"/>
      <c r="BH42" s="24"/>
      <c r="BI42" s="24"/>
      <c r="BJ42" s="24"/>
      <c r="BK42" s="24"/>
      <c r="BL42" s="24"/>
      <c r="BM42" s="24"/>
      <c r="BN42" s="24"/>
      <c r="BO42" s="24"/>
      <c r="BP42" s="24"/>
      <c r="BQ42" s="24"/>
      <c r="BR42" s="24"/>
      <c r="BS42" s="24"/>
    </row>
    <row r="43" spans="1:72" ht="17.100000000000001" customHeight="1" x14ac:dyDescent="0.2">
      <c r="A43" s="176"/>
      <c r="B43" s="192"/>
      <c r="C43" s="192"/>
      <c r="D43" s="192"/>
      <c r="E43" s="192"/>
      <c r="F43" s="192"/>
      <c r="G43" s="192"/>
      <c r="H43" s="192"/>
      <c r="I43" s="192"/>
      <c r="J43" s="192"/>
      <c r="K43" s="192"/>
      <c r="L43" s="193"/>
      <c r="Q43" s="19" t="s">
        <v>199</v>
      </c>
      <c r="R43" s="19"/>
      <c r="S43" s="109">
        <f>SUM(Z10:Z40)</f>
        <v>88</v>
      </c>
      <c r="T43" s="150" t="str">
        <f t="shared" si="58"/>
        <v>( 88h 0min )</v>
      </c>
      <c r="U43" s="19"/>
      <c r="Z43" s="15"/>
      <c r="AB43" s="15"/>
      <c r="AC43" s="110"/>
      <c r="AD43" s="110"/>
      <c r="AE43" s="111"/>
      <c r="AF43" s="111"/>
      <c r="AG43" s="111"/>
      <c r="AH43" s="111"/>
      <c r="AI43" s="110"/>
      <c r="AJ43" s="15"/>
      <c r="BH43" s="112"/>
    </row>
    <row r="44" spans="1:72" ht="17.100000000000001" customHeight="1" x14ac:dyDescent="0.2">
      <c r="A44" s="190"/>
      <c r="B44" s="194"/>
      <c r="C44" s="194"/>
      <c r="D44" s="194"/>
      <c r="E44" s="194"/>
      <c r="F44" s="194"/>
      <c r="G44" s="194"/>
      <c r="H44" s="194"/>
      <c r="I44" s="194"/>
      <c r="J44" s="194"/>
      <c r="K44" s="194"/>
      <c r="L44" s="195"/>
      <c r="Q44" s="113" t="s">
        <v>200</v>
      </c>
      <c r="R44" s="114"/>
      <c r="S44" s="115">
        <f>S6</f>
        <v>-473.25</v>
      </c>
      <c r="T44" s="150" t="str">
        <f t="shared" si="58"/>
        <v>( 473h 15min )</v>
      </c>
      <c r="U44" s="19"/>
      <c r="V44" s="19"/>
      <c r="W44" s="19"/>
      <c r="X44" s="19"/>
      <c r="Y44" s="106"/>
      <c r="Z44" s="15"/>
      <c r="AA44" s="112" t="s">
        <v>201</v>
      </c>
      <c r="AB44" s="15"/>
      <c r="AC44" s="15"/>
      <c r="AD44" s="15"/>
      <c r="AE44" s="15"/>
      <c r="AF44" s="15"/>
      <c r="AG44" s="15"/>
      <c r="AH44" s="15"/>
      <c r="AI44" s="15"/>
      <c r="AJ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  <c r="AX44" s="15"/>
      <c r="AY44" s="15"/>
      <c r="AZ44" s="15"/>
      <c r="BA44" s="15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15"/>
      <c r="BN44" s="15"/>
      <c r="BO44" s="15"/>
      <c r="BP44" s="15"/>
      <c r="BQ44" s="15"/>
      <c r="BR44" s="15"/>
      <c r="BS44" s="15"/>
      <c r="BT44" s="15"/>
    </row>
    <row r="45" spans="1:72" ht="17.100000000000001" customHeight="1" thickBot="1" x14ac:dyDescent="0.25">
      <c r="A45" s="191"/>
      <c r="B45" s="196"/>
      <c r="C45" s="196"/>
      <c r="D45" s="196"/>
      <c r="E45" s="196"/>
      <c r="F45" s="196"/>
      <c r="G45" s="196"/>
      <c r="H45" s="196"/>
      <c r="I45" s="196"/>
      <c r="J45" s="196"/>
      <c r="K45" s="196"/>
      <c r="L45" s="197"/>
      <c r="Q45" s="116" t="s">
        <v>202</v>
      </c>
      <c r="R45" s="116"/>
      <c r="S45" s="117"/>
      <c r="T45" s="150" t="str">
        <f t="shared" si="58"/>
        <v>( 0h 0min )</v>
      </c>
      <c r="U45" s="19"/>
      <c r="V45" s="19"/>
      <c r="W45" s="19"/>
      <c r="X45" s="19"/>
      <c r="Y45" s="106"/>
      <c r="Z45" s="15"/>
      <c r="AB45" s="15"/>
      <c r="AC45" s="15" t="s">
        <v>203</v>
      </c>
      <c r="AD45" s="15"/>
      <c r="AE45" s="108"/>
      <c r="AF45" s="108"/>
      <c r="AG45" s="108"/>
      <c r="AH45" s="108"/>
      <c r="AI45" s="15"/>
      <c r="AJ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  <c r="AX45" s="15"/>
      <c r="AY45" s="15"/>
      <c r="AZ45" s="15"/>
      <c r="BA45" s="15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  <c r="BR45" s="15"/>
      <c r="BS45" s="15"/>
      <c r="BT45" s="15"/>
    </row>
    <row r="46" spans="1:72" ht="10.5" customHeight="1" thickTop="1" x14ac:dyDescent="0.2">
      <c r="B46" s="19"/>
      <c r="C46" s="19"/>
      <c r="D46" s="19"/>
      <c r="J46" s="14"/>
      <c r="K46" s="14"/>
      <c r="Q46" s="114"/>
      <c r="R46" s="114"/>
      <c r="S46" s="118"/>
      <c r="T46" s="151"/>
      <c r="U46" s="19"/>
      <c r="V46" s="19"/>
      <c r="W46" s="19"/>
      <c r="X46" s="19"/>
      <c r="Y46" s="15"/>
      <c r="Z46" s="15"/>
      <c r="AB46" s="15"/>
      <c r="AC46" s="57"/>
      <c r="AD46" s="57"/>
      <c r="AE46" s="57"/>
      <c r="AF46" s="57"/>
      <c r="AG46" s="57"/>
      <c r="AH46" s="57"/>
      <c r="AI46" s="57"/>
      <c r="AJ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15"/>
      <c r="AZ46" s="15"/>
      <c r="BA46" s="15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  <c r="BS46" s="15"/>
      <c r="BT46" s="15"/>
    </row>
    <row r="47" spans="1:72" ht="17.100000000000001" customHeight="1" x14ac:dyDescent="0.2">
      <c r="B47" s="153" t="s">
        <v>204</v>
      </c>
      <c r="C47" s="154"/>
      <c r="D47" s="154"/>
      <c r="F47" s="119"/>
      <c r="G47" s="119"/>
      <c r="H47" s="119"/>
      <c r="I47" s="119"/>
      <c r="J47" s="119"/>
      <c r="K47" s="14"/>
      <c r="Q47" s="120" t="s">
        <v>205</v>
      </c>
      <c r="R47" s="13"/>
      <c r="S47" s="121">
        <f>S42-S43+S44+S45</f>
        <v>-557.25</v>
      </c>
      <c r="T47" s="150" t="str">
        <f t="shared" si="58"/>
        <v>( 557h 15min )</v>
      </c>
      <c r="U47" s="19" t="str">
        <f>IF(S47&gt;0,"  Plusstunden","  Minusstunden")</f>
        <v xml:space="preserve">  Minusstunden</v>
      </c>
      <c r="W47" s="19"/>
      <c r="X47" s="19"/>
      <c r="Y47" s="15"/>
      <c r="Z47" s="15"/>
      <c r="AB47" s="15"/>
      <c r="AC47" s="15"/>
      <c r="AD47" s="15"/>
      <c r="AE47" s="15"/>
      <c r="AF47" s="15"/>
      <c r="AG47" s="15"/>
      <c r="AH47" s="15"/>
      <c r="AI47" s="15"/>
      <c r="AJ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  <c r="AX47" s="15"/>
      <c r="AY47" s="15"/>
      <c r="AZ47" s="15"/>
      <c r="BA47" s="15"/>
      <c r="BB47" s="15"/>
      <c r="BC47" s="15"/>
      <c r="BD47" s="15"/>
      <c r="BE47" s="15"/>
      <c r="BF47" s="15"/>
      <c r="BG47" s="15"/>
      <c r="BH47" s="15"/>
      <c r="BI47" s="15"/>
      <c r="BJ47" s="15"/>
      <c r="BK47" s="15"/>
      <c r="BL47" s="15"/>
      <c r="BM47" s="15"/>
      <c r="BN47" s="15"/>
      <c r="BO47" s="15"/>
      <c r="BP47" s="15"/>
      <c r="BQ47" s="15"/>
      <c r="BR47" s="15"/>
      <c r="BS47" s="15"/>
      <c r="BT47" s="15"/>
    </row>
    <row r="48" spans="1:72" x14ac:dyDescent="0.2">
      <c r="B48" s="155"/>
      <c r="C48" s="155"/>
      <c r="D48" s="155"/>
      <c r="J48" s="14"/>
      <c r="K48" s="14"/>
      <c r="S48" s="152" t="s">
        <v>206</v>
      </c>
      <c r="T48" s="152" t="s">
        <v>207</v>
      </c>
      <c r="Y48" s="15"/>
      <c r="Z48" s="15"/>
      <c r="AB48" s="15"/>
      <c r="AC48" s="108" t="s">
        <v>208</v>
      </c>
      <c r="AD48" s="108"/>
      <c r="AE48" s="15"/>
      <c r="AF48" s="15"/>
      <c r="AG48" s="15"/>
      <c r="AH48" s="15"/>
      <c r="AI48" s="15"/>
      <c r="AJ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15"/>
      <c r="AZ48" s="15"/>
      <c r="BA48" s="15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</row>
    <row r="49" spans="2:30" ht="15" x14ac:dyDescent="0.2">
      <c r="B49" s="153" t="s">
        <v>245</v>
      </c>
      <c r="C49" s="156"/>
      <c r="D49" s="156"/>
      <c r="F49" s="119"/>
      <c r="G49" s="119"/>
      <c r="H49" s="119"/>
      <c r="I49" s="119"/>
      <c r="J49" s="122"/>
      <c r="AC49" s="112" t="s">
        <v>209</v>
      </c>
      <c r="AD49" s="112"/>
    </row>
    <row r="51" spans="2:30" x14ac:dyDescent="0.2">
      <c r="V51" s="19"/>
    </row>
    <row r="52" spans="2:30" x14ac:dyDescent="0.2">
      <c r="V52" s="112"/>
    </row>
  </sheetData>
  <sheetProtection algorithmName="SHA-512" hashValue="hTEIFq0oNwGb462iVfd5VELTVLbBeKzL5wU9v1wyFa+sgV5J5Gb2ULbS8whW4kTw+GTOGJYwtTTrGI8BiKoZVA==" saltValue="2MyrNFmU+idZKyGPxY1MmA==" spinCount="100000" sheet="1" selectLockedCells="1"/>
  <mergeCells count="11">
    <mergeCell ref="D1:G1"/>
    <mergeCell ref="D2:E2"/>
    <mergeCell ref="D3:E3"/>
    <mergeCell ref="D4:E4"/>
    <mergeCell ref="D5:E5"/>
    <mergeCell ref="BC7:BQ7"/>
    <mergeCell ref="E9:E40"/>
    <mergeCell ref="H9:H40"/>
    <mergeCell ref="K9:K40"/>
    <mergeCell ref="N9:N40"/>
    <mergeCell ref="AL7:AZ7"/>
  </mergeCells>
  <conditionalFormatting sqref="Q10:Q40">
    <cfRule type="cellIs" dxfId="43" priority="11" operator="greaterThan">
      <formula>10</formula>
    </cfRule>
  </conditionalFormatting>
  <conditionalFormatting sqref="L10:M40 I10:J40 F10:G40 O10:X19 O25:X40 O20:V24 X20:X24 A10:D40">
    <cfRule type="expression" dxfId="42" priority="12">
      <formula>OR(WEEKDAY($A10)=7,WEEKDAY($A10)=1)</formula>
    </cfRule>
  </conditionalFormatting>
  <conditionalFormatting sqref="W10">
    <cfRule type="expression" dxfId="41" priority="10">
      <formula>OR(WEEKDAY($A10)=7,WEEKDAY($A10)=1)</formula>
    </cfRule>
  </conditionalFormatting>
  <conditionalFormatting sqref="D4">
    <cfRule type="cellIs" dxfId="40" priority="7" operator="greaterThan">
      <formula>"&gt;=$D$4"</formula>
    </cfRule>
    <cfRule type="cellIs" dxfId="39" priority="8" operator="between">
      <formula>"&gt;0,5*$D$4"</formula>
      <formula>"&lt;$D$4"</formula>
    </cfRule>
  </conditionalFormatting>
  <conditionalFormatting sqref="S47">
    <cfRule type="cellIs" dxfId="38" priority="13" operator="between">
      <formula>-0.5*$D$3</formula>
      <formula>-$D$3</formula>
    </cfRule>
    <cfRule type="cellIs" dxfId="37" priority="14" operator="lessThan">
      <formula>-$D$3</formula>
    </cfRule>
    <cfRule type="cellIs" dxfId="36" priority="15" operator="between">
      <formula>0.5*$D$3</formula>
      <formula>$D$3</formula>
    </cfRule>
    <cfRule type="cellIs" dxfId="35" priority="16" operator="greaterThan">
      <formula>$D$3</formula>
    </cfRule>
  </conditionalFormatting>
  <conditionalFormatting sqref="D5:E5">
    <cfRule type="expression" dxfId="34" priority="6">
      <formula>$D$5&gt;10</formula>
    </cfRule>
  </conditionalFormatting>
  <conditionalFormatting sqref="T10:T40">
    <cfRule type="cellIs" dxfId="33" priority="4" operator="greaterThan">
      <formula>0</formula>
    </cfRule>
  </conditionalFormatting>
  <conditionalFormatting sqref="I10:J40 L10:M40 F10:G40 O10:X19 O25:X40 O20:V24 X20:X24 A10:D40">
    <cfRule type="expression" dxfId="32" priority="3">
      <formula>$B10="Feiertag"</formula>
    </cfRule>
  </conditionalFormatting>
  <conditionalFormatting sqref="W20:W24">
    <cfRule type="expression" dxfId="31" priority="2">
      <formula>OR(WEEKDAY($A20)=7,WEEKDAY($A20)=1)</formula>
    </cfRule>
  </conditionalFormatting>
  <conditionalFormatting sqref="W20:W24">
    <cfRule type="expression" dxfId="30" priority="1">
      <formula>$B20="Feiertag"</formula>
    </cfRule>
  </conditionalFormatting>
  <dataValidations count="5">
    <dataValidation type="time" allowBlank="1" showInputMessage="1" showErrorMessage="1" errorTitle="Eingabefehler" error="Es sind nur Angaben von 6:00 bis 22:00 Uhr möglich." sqref="O10:P40 F10:G40 L10:M40 C10:D40 I10:J40" xr:uid="{00000000-0002-0000-0B00-000000000000}">
      <formula1>0.25</formula1>
      <formula2>0.916666666666667</formula2>
    </dataValidation>
    <dataValidation type="whole" allowBlank="1" showInputMessage="1" showErrorMessage="1" errorTitle="Eingabefehler" error="Es sind nur Werte zwischen 1 und 5 zulässig!" sqref="D4" xr:uid="{00000000-0002-0000-0B00-000001000000}">
      <formula1>1</formula1>
      <formula2>5</formula2>
    </dataValidation>
    <dataValidation type="list" allowBlank="1" showInputMessage="1" showErrorMessage="1" errorTitle="Falsche Eingabe" error="Es sind nur Einträge aus der vorgegebenen Liste möglich!" sqref="B10:B40" xr:uid="{00000000-0002-0000-0B00-000002000000}">
      <formula1>"Arbeitsbefr.,Feiertag,freier Tag,Gleittag,Krank,Sonderregelg.,Tausch-Tag,Urlaub"</formula1>
    </dataValidation>
    <dataValidation type="decimal" allowBlank="1" showInputMessage="1" showErrorMessage="1" errorTitle="Eingabefehler" error="Es sind nur Werte zwischen1,00 und 42,00 zulässig!" sqref="D3:E3" xr:uid="{00000000-0002-0000-0B00-000003000000}">
      <formula1>1</formula1>
      <formula2>41</formula2>
    </dataValidation>
    <dataValidation type="list" allowBlank="1" showErrorMessage="1" errorTitle="Falsche Eingabe" error="Es sind nur Einträge aus der vorgegebenen Liste möglich!" sqref="S5" xr:uid="{00000000-0002-0000-0B00-000004000000}">
      <formula1>"Ja"</formula1>
    </dataValidation>
  </dataValidations>
  <printOptions horizontalCentered="1" verticalCentered="1"/>
  <pageMargins left="0.39370078740157483" right="0.19685039370078741" top="0.39370078740157483" bottom="0.39370078740157483" header="0.51181102362204722" footer="0.19685039370078741"/>
  <pageSetup paperSize="9" scale="83" orientation="landscape" r:id="rId1"/>
  <headerFooter alignWithMargins="0">
    <oddHeader>&amp;C&amp;"Arial,Fett"&amp;12Zeiterfassung</oddHead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9" id="{4D56B6EB-D81D-4F4E-808F-5C51E3F6E3C6}">
            <xm:f>OR($A10=Feiertage!$A$3,$A10=Feiertage!$A$4,$A10=Feiertage!$A$5,$A10=Feiertage!$A$6,$A10=Feiertage!$A$7,$A10=Feiertage!$A$8,$A10=Feiertage!$A$9,$A10=Feiertage!$A$10,$A10=Feiertage!$A$11,$A10=Feiertage!$A$12,$A10=Feiertage!$A$13,$A10=Feiertage!$A$14)</xm:f>
            <x14:dxf>
              <fill>
                <patternFill>
                  <bgColor theme="0" tint="-0.24994659260841701"/>
                </patternFill>
              </fill>
            </x14:dxf>
          </x14:cfRule>
          <xm:sqref>L10:M40 F10:G40 I10:J40 O10:U40 A10:D40</xm:sqref>
        </x14:conditionalFormatting>
        <x14:conditionalFormatting xmlns:xm="http://schemas.microsoft.com/office/excel/2006/main">
          <x14:cfRule type="expression" priority="5" id="{42958D0E-0745-486B-8A9A-A21BCE0704F5}">
            <xm:f>OR($A10=Feiertage!$A$3,$A10=Feiertage!$A$4,$A10=Feiertage!$A$5,$A10=Feiertage!$A$6,$A10=Feiertage!$A$7,$A10=Feiertage!$A$8,$A10=Feiertage!$A$9,$A10=Feiertage!$A$10,$A10=Feiertage!$A$11,$A10=Feiertage!$A$12,$A10=Feiertage!$A$13,$A10=Feiertage!$A$14)</xm:f>
            <x14:dxf>
              <fill>
                <patternFill>
                  <bgColor theme="0" tint="-0.24994659260841701"/>
                </patternFill>
              </fill>
            </x14:dxf>
          </x14:cfRule>
          <xm:sqref>X10:X40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BX52"/>
  <sheetViews>
    <sheetView zoomScaleNormal="100" workbookViewId="0">
      <pane ySplit="9" topLeftCell="A10" activePane="bottomLeft" state="frozen"/>
      <selection activeCell="S5" sqref="S5"/>
      <selection pane="bottomLeft" activeCell="D1" sqref="D1:G1"/>
    </sheetView>
  </sheetViews>
  <sheetFormatPr baseColWidth="10" defaultColWidth="11.42578125" defaultRowHeight="12.75" x14ac:dyDescent="0.2"/>
  <cols>
    <col min="1" max="1" width="8.7109375" style="14" customWidth="1"/>
    <col min="2" max="2" width="12.28515625" style="14" customWidth="1"/>
    <col min="3" max="4" width="8.5703125" style="14" customWidth="1"/>
    <col min="5" max="5" width="2.7109375" style="14" customWidth="1"/>
    <col min="6" max="7" width="8.5703125" style="14" customWidth="1"/>
    <col min="8" max="8" width="2.7109375" style="14" customWidth="1"/>
    <col min="9" max="9" width="8.5703125" style="14" customWidth="1"/>
    <col min="10" max="10" width="8.5703125" style="15" customWidth="1"/>
    <col min="11" max="11" width="2.7109375" style="15" customWidth="1"/>
    <col min="12" max="13" width="8.5703125" style="14" customWidth="1"/>
    <col min="14" max="14" width="2.7109375" style="14" hidden="1" customWidth="1"/>
    <col min="15" max="16" width="8.5703125" style="14" hidden="1" customWidth="1"/>
    <col min="17" max="18" width="11.42578125" style="14" customWidth="1"/>
    <col min="19" max="20" width="11.42578125" style="17" customWidth="1"/>
    <col min="21" max="22" width="11.42578125" style="14" customWidth="1"/>
    <col min="23" max="23" width="5.85546875" style="14" hidden="1" customWidth="1"/>
    <col min="24" max="29" width="11.42578125" style="14" hidden="1" customWidth="1"/>
    <col min="30" max="30" width="12.42578125" style="14" hidden="1" customWidth="1"/>
    <col min="31" max="34" width="11.42578125" style="14" hidden="1" customWidth="1"/>
    <col min="35" max="35" width="8.28515625" style="14" hidden="1" customWidth="1"/>
    <col min="36" max="36" width="13.28515625" style="14" hidden="1" customWidth="1"/>
    <col min="37" max="37" width="12.42578125" style="14" hidden="1" customWidth="1"/>
    <col min="38" max="69" width="11.42578125" style="14" hidden="1" customWidth="1"/>
    <col min="70" max="71" width="12.5703125" style="14" hidden="1" customWidth="1"/>
    <col min="72" max="72" width="12.5703125" style="14" customWidth="1"/>
    <col min="73" max="73" width="11.42578125" style="14" customWidth="1"/>
    <col min="74" max="16384" width="11.42578125" style="14"/>
  </cols>
  <sheetData>
    <row r="1" spans="1:72" ht="20.100000000000001" customHeight="1" x14ac:dyDescent="0.2">
      <c r="A1" s="12" t="s">
        <v>62</v>
      </c>
      <c r="B1" s="13"/>
      <c r="C1" s="13"/>
      <c r="D1" s="214" t="str">
        <f>'01'!D1:G1</f>
        <v>Lind, Ludwig Paul</v>
      </c>
      <c r="E1" s="215"/>
      <c r="F1" s="215"/>
      <c r="G1" s="216"/>
      <c r="J1" s="14"/>
      <c r="L1" s="15"/>
      <c r="Q1" s="16"/>
      <c r="U1" s="141" t="s">
        <v>61</v>
      </c>
      <c r="V1" s="142">
        <f>'01'!V1</f>
        <v>44866</v>
      </c>
    </row>
    <row r="2" spans="1:72" ht="20.100000000000001" customHeight="1" x14ac:dyDescent="0.2">
      <c r="A2" s="12" t="s">
        <v>63</v>
      </c>
      <c r="B2" s="18"/>
      <c r="C2" s="18"/>
      <c r="D2" s="217">
        <f>DATE(YEAR('01'!D2:E2),MONTH('01'!D2:E2)+10,1)</f>
        <v>45231</v>
      </c>
      <c r="E2" s="218"/>
      <c r="F2" s="15"/>
      <c r="G2" s="15"/>
      <c r="H2" s="15"/>
      <c r="I2" s="15"/>
      <c r="M2" s="19"/>
      <c r="P2" s="20"/>
      <c r="AK2" s="21"/>
    </row>
    <row r="3" spans="1:72" ht="20.100000000000001" customHeight="1" x14ac:dyDescent="0.2">
      <c r="A3" s="22" t="s">
        <v>64</v>
      </c>
      <c r="B3" s="23"/>
      <c r="C3" s="23"/>
      <c r="D3" s="219">
        <f>'10'!D3:E3</f>
        <v>20</v>
      </c>
      <c r="E3" s="220"/>
      <c r="F3" s="24"/>
      <c r="G3" s="15"/>
      <c r="H3" s="15"/>
      <c r="I3" s="15"/>
      <c r="P3" s="20"/>
      <c r="AK3" s="21"/>
    </row>
    <row r="4" spans="1:72" ht="20.100000000000001" customHeight="1" x14ac:dyDescent="0.2">
      <c r="A4" s="22" t="s">
        <v>65</v>
      </c>
      <c r="B4" s="23"/>
      <c r="C4" s="23"/>
      <c r="D4" s="221">
        <f>'10'!D4:E4</f>
        <v>5</v>
      </c>
      <c r="E4" s="222"/>
      <c r="F4" s="24"/>
      <c r="G4" s="25"/>
      <c r="H4" s="15"/>
      <c r="I4" s="15"/>
      <c r="P4" s="20"/>
      <c r="AK4" s="21"/>
    </row>
    <row r="5" spans="1:72" ht="20.100000000000001" customHeight="1" x14ac:dyDescent="0.2">
      <c r="A5" s="22" t="s">
        <v>66</v>
      </c>
      <c r="B5" s="23"/>
      <c r="C5" s="23"/>
      <c r="D5" s="223">
        <f>D3/D4</f>
        <v>4</v>
      </c>
      <c r="E5" s="224"/>
      <c r="F5" s="24" t="s">
        <v>67</v>
      </c>
      <c r="G5" s="25"/>
      <c r="H5" s="15"/>
      <c r="I5" s="15"/>
      <c r="P5" s="20"/>
      <c r="Q5" s="199" t="s">
        <v>250</v>
      </c>
      <c r="R5" s="32"/>
      <c r="S5" s="201"/>
      <c r="AK5" s="21"/>
      <c r="AL5" s="26"/>
      <c r="AM5" s="27"/>
      <c r="AN5" s="27"/>
      <c r="AO5" s="27"/>
      <c r="AP5" s="27"/>
      <c r="AQ5" s="27"/>
      <c r="AR5" s="27"/>
      <c r="AS5" s="27" t="s">
        <v>68</v>
      </c>
      <c r="AT5" s="27"/>
      <c r="AU5" s="27"/>
      <c r="AV5" s="27"/>
      <c r="AW5" s="27"/>
      <c r="AX5" s="27"/>
      <c r="AY5" s="27"/>
      <c r="AZ5" s="27"/>
      <c r="BA5" s="28"/>
      <c r="BB5" s="27"/>
      <c r="BC5" s="29"/>
      <c r="BD5" s="30"/>
      <c r="BE5" s="30"/>
      <c r="BF5" s="30"/>
      <c r="BG5" s="30"/>
      <c r="BH5" s="30"/>
      <c r="BI5" s="30"/>
      <c r="BJ5" s="30" t="s">
        <v>69</v>
      </c>
      <c r="BK5" s="30"/>
      <c r="BL5" s="30"/>
      <c r="BM5" s="30"/>
      <c r="BN5" s="30"/>
      <c r="BO5" s="30"/>
      <c r="BP5" s="30"/>
      <c r="BQ5" s="30"/>
      <c r="BR5" s="31"/>
      <c r="BS5" s="31"/>
    </row>
    <row r="6" spans="1:72" ht="13.5" thickBot="1" x14ac:dyDescent="0.25">
      <c r="A6" s="15"/>
      <c r="B6" s="15"/>
      <c r="C6" s="15"/>
      <c r="D6" s="15"/>
      <c r="E6" s="15"/>
      <c r="F6" s="15"/>
      <c r="G6" s="15"/>
      <c r="H6" s="15"/>
      <c r="I6" s="15"/>
      <c r="L6" s="15"/>
      <c r="M6" s="15"/>
      <c r="N6" s="15"/>
      <c r="O6" s="15"/>
      <c r="P6" s="19"/>
      <c r="Q6" s="22" t="s">
        <v>70</v>
      </c>
      <c r="R6" s="32"/>
      <c r="S6" s="157">
        <f>IF(S5="Ja",0,'10'!S47)</f>
        <v>-557.25</v>
      </c>
      <c r="T6" s="143" t="str">
        <f>CONCATENATE("( ",INT(ABS(S6)),"h ",ROUND(MOD(ABS(S6),1)*60,2),"min )")</f>
        <v>( 557h 15min )</v>
      </c>
      <c r="U6" s="144"/>
      <c r="V6" s="144"/>
      <c r="W6" s="15"/>
      <c r="X6" s="15"/>
      <c r="Y6" s="34"/>
      <c r="Z6" s="34"/>
      <c r="AB6" s="34"/>
      <c r="AC6" s="34"/>
      <c r="AD6" s="34"/>
      <c r="AE6" s="34" t="s">
        <v>71</v>
      </c>
      <c r="AF6" s="34" t="s">
        <v>72</v>
      </c>
      <c r="AG6" s="34" t="s">
        <v>73</v>
      </c>
      <c r="AH6" s="34" t="s">
        <v>74</v>
      </c>
      <c r="AI6" s="34"/>
      <c r="AJ6" s="34"/>
    </row>
    <row r="7" spans="1:72" s="44" customFormat="1" ht="51.75" hidden="1" thickBot="1" x14ac:dyDescent="0.25">
      <c r="A7" s="35" t="s">
        <v>75</v>
      </c>
      <c r="B7" s="36" t="s">
        <v>76</v>
      </c>
      <c r="C7" s="35" t="s">
        <v>77</v>
      </c>
      <c r="D7" s="35" t="s">
        <v>78</v>
      </c>
      <c r="E7" s="35"/>
      <c r="F7" s="35" t="s">
        <v>79</v>
      </c>
      <c r="G7" s="35" t="s">
        <v>80</v>
      </c>
      <c r="H7" s="35"/>
      <c r="I7" s="35" t="s">
        <v>81</v>
      </c>
      <c r="J7" s="35" t="s">
        <v>82</v>
      </c>
      <c r="K7" s="35"/>
      <c r="L7" s="35" t="s">
        <v>83</v>
      </c>
      <c r="M7" s="35" t="s">
        <v>84</v>
      </c>
      <c r="N7" s="35"/>
      <c r="O7" s="35" t="s">
        <v>85</v>
      </c>
      <c r="P7" s="35" t="s">
        <v>86</v>
      </c>
      <c r="Q7" s="36" t="s">
        <v>87</v>
      </c>
      <c r="R7" s="37" t="s">
        <v>88</v>
      </c>
      <c r="S7" s="38" t="s">
        <v>89</v>
      </c>
      <c r="T7" s="145"/>
      <c r="U7" s="146" t="s">
        <v>90</v>
      </c>
      <c r="V7" s="147" t="s">
        <v>91</v>
      </c>
      <c r="W7" s="36"/>
      <c r="X7" s="36" t="s">
        <v>91</v>
      </c>
      <c r="Y7" s="39" t="s">
        <v>92</v>
      </c>
      <c r="Z7" s="40" t="s">
        <v>93</v>
      </c>
      <c r="AA7" s="41" t="s">
        <v>94</v>
      </c>
      <c r="AB7" s="40"/>
      <c r="AC7" s="40"/>
      <c r="AD7" s="40"/>
      <c r="AE7" s="40"/>
      <c r="AF7" s="40"/>
      <c r="AG7" s="40"/>
      <c r="AH7" s="40"/>
      <c r="AI7" s="40" t="s">
        <v>95</v>
      </c>
      <c r="AJ7" s="40" t="s">
        <v>96</v>
      </c>
      <c r="AK7" s="42" t="s">
        <v>97</v>
      </c>
      <c r="AL7" s="206" t="s">
        <v>98</v>
      </c>
      <c r="AM7" s="207"/>
      <c r="AN7" s="207"/>
      <c r="AO7" s="207"/>
      <c r="AP7" s="207"/>
      <c r="AQ7" s="207"/>
      <c r="AR7" s="207"/>
      <c r="AS7" s="207"/>
      <c r="AT7" s="207"/>
      <c r="AU7" s="207"/>
      <c r="AV7" s="207"/>
      <c r="AW7" s="207"/>
      <c r="AX7" s="207"/>
      <c r="AY7" s="207"/>
      <c r="AZ7" s="208"/>
      <c r="BA7" s="43"/>
      <c r="BB7" s="43"/>
      <c r="BC7" s="206" t="s">
        <v>99</v>
      </c>
      <c r="BD7" s="207"/>
      <c r="BE7" s="207"/>
      <c r="BF7" s="207"/>
      <c r="BG7" s="207"/>
      <c r="BH7" s="207"/>
      <c r="BI7" s="207"/>
      <c r="BJ7" s="207"/>
      <c r="BK7" s="207"/>
      <c r="BL7" s="207"/>
      <c r="BM7" s="207"/>
      <c r="BN7" s="207"/>
      <c r="BO7" s="207"/>
      <c r="BP7" s="207"/>
      <c r="BQ7" s="208"/>
      <c r="BR7" s="43"/>
      <c r="BS7" s="43"/>
      <c r="BT7" s="14"/>
    </row>
    <row r="8" spans="1:72" s="44" customFormat="1" ht="13.5" hidden="1" thickBot="1" x14ac:dyDescent="0.25">
      <c r="A8" s="35" t="s">
        <v>100</v>
      </c>
      <c r="B8" s="36" t="s">
        <v>101</v>
      </c>
      <c r="C8" s="35" t="s">
        <v>102</v>
      </c>
      <c r="D8" s="35" t="s">
        <v>103</v>
      </c>
      <c r="E8" s="35"/>
      <c r="F8" s="35" t="s">
        <v>104</v>
      </c>
      <c r="G8" s="35" t="s">
        <v>105</v>
      </c>
      <c r="H8" s="35"/>
      <c r="I8" s="35" t="s">
        <v>106</v>
      </c>
      <c r="J8" s="35" t="s">
        <v>107</v>
      </c>
      <c r="K8" s="35"/>
      <c r="L8" s="35" t="s">
        <v>108</v>
      </c>
      <c r="M8" s="35" t="s">
        <v>109</v>
      </c>
      <c r="N8" s="35"/>
      <c r="O8" s="35" t="s">
        <v>110</v>
      </c>
      <c r="P8" s="35" t="s">
        <v>111</v>
      </c>
      <c r="Q8" s="36" t="s">
        <v>112</v>
      </c>
      <c r="R8" s="37" t="s">
        <v>113</v>
      </c>
      <c r="S8" s="35" t="s">
        <v>114</v>
      </c>
      <c r="T8" s="146"/>
      <c r="U8" s="146" t="s">
        <v>115</v>
      </c>
      <c r="V8" s="146" t="s">
        <v>116</v>
      </c>
      <c r="W8" s="35"/>
      <c r="X8" s="35" t="s">
        <v>116</v>
      </c>
      <c r="Y8" s="39" t="s">
        <v>117</v>
      </c>
      <c r="Z8" s="40" t="s">
        <v>118</v>
      </c>
      <c r="AA8" s="44" t="s">
        <v>119</v>
      </c>
      <c r="AB8" s="40"/>
      <c r="AC8" s="40"/>
      <c r="AD8" s="40"/>
      <c r="AE8" s="40"/>
      <c r="AF8" s="40"/>
      <c r="AG8" s="40"/>
      <c r="AH8" s="40"/>
      <c r="AI8" s="40" t="s">
        <v>120</v>
      </c>
      <c r="AJ8" s="40" t="s">
        <v>121</v>
      </c>
      <c r="AK8" s="44" t="s">
        <v>122</v>
      </c>
      <c r="AL8" s="45" t="s">
        <v>123</v>
      </c>
      <c r="AM8" s="46" t="s">
        <v>124</v>
      </c>
      <c r="AN8" s="46"/>
      <c r="AO8" s="46" t="s">
        <v>125</v>
      </c>
      <c r="AP8" s="46" t="s">
        <v>126</v>
      </c>
      <c r="AQ8" s="46"/>
      <c r="AR8" s="46" t="s">
        <v>127</v>
      </c>
      <c r="AS8" s="46" t="s">
        <v>128</v>
      </c>
      <c r="AT8" s="46"/>
      <c r="AU8" s="46" t="s">
        <v>129</v>
      </c>
      <c r="AV8" s="46" t="s">
        <v>130</v>
      </c>
      <c r="AW8" s="46"/>
      <c r="AX8" s="46" t="s">
        <v>131</v>
      </c>
      <c r="AY8" s="46"/>
      <c r="AZ8" s="47" t="s">
        <v>132</v>
      </c>
      <c r="BA8" s="46"/>
      <c r="BB8" s="46"/>
      <c r="BC8" s="48" t="s">
        <v>133</v>
      </c>
      <c r="BD8" s="49" t="s">
        <v>134</v>
      </c>
      <c r="BE8" s="49"/>
      <c r="BF8" s="49" t="s">
        <v>134</v>
      </c>
      <c r="BG8" s="49" t="s">
        <v>135</v>
      </c>
      <c r="BH8" s="49"/>
      <c r="BI8" s="49" t="s">
        <v>136</v>
      </c>
      <c r="BJ8" s="49" t="s">
        <v>137</v>
      </c>
      <c r="BK8" s="49"/>
      <c r="BL8" s="49" t="s">
        <v>138</v>
      </c>
      <c r="BM8" s="49" t="s">
        <v>139</v>
      </c>
      <c r="BN8" s="49"/>
      <c r="BO8" s="49" t="s">
        <v>140</v>
      </c>
      <c r="BP8" s="49"/>
      <c r="BQ8" s="50" t="s">
        <v>141</v>
      </c>
      <c r="BR8" s="46"/>
      <c r="BS8" s="46"/>
      <c r="BT8" s="14"/>
    </row>
    <row r="9" spans="1:72" ht="15.95" customHeight="1" x14ac:dyDescent="0.2">
      <c r="A9" s="51" t="s">
        <v>142</v>
      </c>
      <c r="B9" s="52" t="s">
        <v>143</v>
      </c>
      <c r="C9" s="53" t="s">
        <v>144</v>
      </c>
      <c r="D9" s="53" t="s">
        <v>145</v>
      </c>
      <c r="E9" s="209" t="s">
        <v>146</v>
      </c>
      <c r="F9" s="53" t="s">
        <v>147</v>
      </c>
      <c r="G9" s="53" t="s">
        <v>148</v>
      </c>
      <c r="H9" s="209" t="s">
        <v>146</v>
      </c>
      <c r="I9" s="53" t="s">
        <v>149</v>
      </c>
      <c r="J9" s="53" t="s">
        <v>150</v>
      </c>
      <c r="K9" s="209" t="s">
        <v>146</v>
      </c>
      <c r="L9" s="53" t="s">
        <v>151</v>
      </c>
      <c r="M9" s="53" t="s">
        <v>152</v>
      </c>
      <c r="N9" s="209" t="s">
        <v>146</v>
      </c>
      <c r="O9" s="53" t="s">
        <v>153</v>
      </c>
      <c r="P9" s="53" t="s">
        <v>154</v>
      </c>
      <c r="Q9" s="53" t="s">
        <v>155</v>
      </c>
      <c r="R9" s="54" t="s">
        <v>156</v>
      </c>
      <c r="S9" s="54" t="s">
        <v>157</v>
      </c>
      <c r="T9" s="53" t="s">
        <v>158</v>
      </c>
      <c r="U9" s="148" t="s">
        <v>159</v>
      </c>
      <c r="V9" s="149" t="s">
        <v>160</v>
      </c>
      <c r="W9" s="56" t="s">
        <v>161</v>
      </c>
      <c r="X9" s="55" t="s">
        <v>160</v>
      </c>
      <c r="Y9" s="57" t="s">
        <v>162</v>
      </c>
      <c r="Z9" s="57" t="s">
        <v>163</v>
      </c>
      <c r="AA9" s="58" t="s">
        <v>164</v>
      </c>
      <c r="AB9" s="59" t="s">
        <v>165</v>
      </c>
      <c r="AC9" s="60" t="s">
        <v>166</v>
      </c>
      <c r="AD9" s="56" t="s">
        <v>167</v>
      </c>
      <c r="AE9" s="56" t="s">
        <v>168</v>
      </c>
      <c r="AF9" s="56" t="s">
        <v>169</v>
      </c>
      <c r="AG9" s="56" t="s">
        <v>170</v>
      </c>
      <c r="AH9" s="56" t="s">
        <v>171</v>
      </c>
      <c r="AI9" s="55" t="s">
        <v>172</v>
      </c>
      <c r="AJ9" s="55" t="s">
        <v>173</v>
      </c>
      <c r="AK9" s="61" t="s">
        <v>174</v>
      </c>
      <c r="AL9" s="62" t="s">
        <v>175</v>
      </c>
      <c r="AM9" s="55" t="s">
        <v>176</v>
      </c>
      <c r="AN9" s="63" t="s">
        <v>177</v>
      </c>
      <c r="AO9" s="55" t="s">
        <v>178</v>
      </c>
      <c r="AP9" s="55" t="s">
        <v>179</v>
      </c>
      <c r="AQ9" s="63" t="s">
        <v>180</v>
      </c>
      <c r="AR9" s="55" t="s">
        <v>181</v>
      </c>
      <c r="AS9" s="55" t="s">
        <v>182</v>
      </c>
      <c r="AT9" s="63" t="s">
        <v>183</v>
      </c>
      <c r="AU9" s="55" t="s">
        <v>184</v>
      </c>
      <c r="AV9" s="64" t="s">
        <v>185</v>
      </c>
      <c r="AW9" s="63" t="s">
        <v>186</v>
      </c>
      <c r="AX9" s="64" t="s">
        <v>187</v>
      </c>
      <c r="AY9" s="56" t="s">
        <v>188</v>
      </c>
      <c r="AZ9" s="65" t="s">
        <v>189</v>
      </c>
      <c r="BA9" s="66" t="s">
        <v>190</v>
      </c>
      <c r="BB9" s="67" t="s">
        <v>191</v>
      </c>
      <c r="BC9" s="62" t="s">
        <v>175</v>
      </c>
      <c r="BD9" s="55" t="s">
        <v>176</v>
      </c>
      <c r="BE9" s="63" t="s">
        <v>177</v>
      </c>
      <c r="BF9" s="55" t="s">
        <v>178</v>
      </c>
      <c r="BG9" s="68" t="s">
        <v>192</v>
      </c>
      <c r="BH9" s="63" t="s">
        <v>180</v>
      </c>
      <c r="BI9" s="55" t="s">
        <v>181</v>
      </c>
      <c r="BJ9" s="55" t="s">
        <v>182</v>
      </c>
      <c r="BK9" s="63" t="s">
        <v>183</v>
      </c>
      <c r="BL9" s="55" t="s">
        <v>184</v>
      </c>
      <c r="BM9" s="64" t="s">
        <v>185</v>
      </c>
      <c r="BN9" s="63" t="s">
        <v>186</v>
      </c>
      <c r="BO9" s="64" t="s">
        <v>187</v>
      </c>
      <c r="BP9" s="56" t="s">
        <v>188</v>
      </c>
      <c r="BQ9" s="65" t="s">
        <v>189</v>
      </c>
      <c r="BR9" s="66" t="s">
        <v>193</v>
      </c>
      <c r="BS9" s="66" t="s">
        <v>194</v>
      </c>
    </row>
    <row r="10" spans="1:72" ht="12.75" customHeight="1" x14ac:dyDescent="0.2">
      <c r="A10" s="69">
        <f>D2</f>
        <v>45231</v>
      </c>
      <c r="B10" s="70" t="str">
        <f>IF(ISERROR(VLOOKUP(A10,Feiertage!$A$3:$E$24,2,FALSE))=FALSE,"Feiertag","")</f>
        <v/>
      </c>
      <c r="C10" s="71"/>
      <c r="D10" s="71"/>
      <c r="E10" s="210"/>
      <c r="F10" s="71"/>
      <c r="G10" s="71"/>
      <c r="H10" s="210"/>
      <c r="I10" s="71"/>
      <c r="J10" s="71"/>
      <c r="K10" s="212"/>
      <c r="L10" s="71"/>
      <c r="M10" s="71"/>
      <c r="N10" s="210"/>
      <c r="O10" s="71"/>
      <c r="P10" s="71"/>
      <c r="Q10" s="72">
        <f t="shared" ref="Q10:Q39" si="0">AB10-T10</f>
        <v>0</v>
      </c>
      <c r="R10" s="73">
        <f t="shared" ref="R10:R39" si="1">IF(OR(AA10="freier Tag",AA10="Tausch-Tag",AA10="sa",AA10="so"),0,Q10-$D$5)</f>
        <v>-4</v>
      </c>
      <c r="S10" s="74">
        <f>IF(OR(R10="",S6=""),"",R10+S6)</f>
        <v>-561.25</v>
      </c>
      <c r="T10" s="74">
        <f>AD10</f>
        <v>0</v>
      </c>
      <c r="U10" s="75"/>
      <c r="V10" s="76" t="str">
        <f t="shared" ref="V10:V40" si="2">IF(BQ10&lt;&gt;"",BQ10&amp;"/","")&amp;IF(AZ10&lt;&gt;"",AZ10&amp;"/","")&amp;IF(AJ10&lt;&gt;"",AJ10&amp;"/","")&amp;IF(AI10&lt;&gt;"",AI10&amp;"/","")&amp;IF(AE10&lt;&gt;"",AE10&amp;"/","")&amp;IF(AF10&lt;&gt;"",AF10&amp;"/","")&amp;IF(AH10&lt;&gt;"",AH10,"")</f>
        <v/>
      </c>
      <c r="W10" s="76"/>
      <c r="X10" s="76" t="str">
        <f>IF(BQ10&lt;&gt;"",BQ10&amp;" /","")&amp;IF(AZ10&lt;&gt;""," "&amp;AZ10&amp;" /","")&amp;IF(AJ10&lt;&gt;""," "&amp;AJ10&amp;" /","")&amp;IF(AI10&lt;&gt;""," "&amp;AI10&amp;" /","")&amp;IF(AE10&lt;&gt;""," "&amp;AE10&amp;" /","")&amp;IF(AF10&lt;&gt;""," "&amp;AF10&amp;" /","")&amp;IF(AG10&lt;&gt;"",AG10,"")</f>
        <v/>
      </c>
      <c r="Y10" s="77">
        <f t="shared" ref="Y10:Y40" si="3">24*((D10-C10)+(G10-F10)+(J10-I10)+(M10-L10)+(P10-O10))</f>
        <v>0</v>
      </c>
      <c r="Z10" s="78">
        <f t="shared" ref="Z10:Z40" si="4">IF(OR(AA10="freier Tag",AA10="Sa",AA10="So",AA10="Tausch-Tag"),0,$D$5)</f>
        <v>4</v>
      </c>
      <c r="AA10" s="79" t="str">
        <f>IF(WEEKDAY($A10)=1,"So",IF(WEEKDAY($A10)=7,"Sa",IF(B10="freier Tag",B10,IF(ISERROR(VLOOKUP(A10,Feiertage!$A$3:$E$14,2,FALSE))=FALSE,"Feiertag",IF(B10="","",B10)))))</f>
        <v/>
      </c>
      <c r="AB10" s="78">
        <f>IF(OR((AA10="freier Tag"),(AA10="Gleittag"),(AA10="Sa"),(AA10="So"),(AA10="Tausch-Tag")),0,IF(OR((AA10="Urlaub"),(AA10="Sonderregelg."),(AA10="Arbeitsbefr."),(AA10="Krank"),(AA10="Feiertag")),Z10,Y10))</f>
        <v>0</v>
      </c>
      <c r="AC10" s="80">
        <f>IF(BA10&gt;BR10,BA10,BR10)</f>
        <v>0</v>
      </c>
      <c r="AD10" s="80">
        <f>IF(BB10&gt;BS10,ROUND(BB10,2),ROUND(BS10,2))</f>
        <v>0</v>
      </c>
      <c r="AE10" s="81" t="str">
        <f t="shared" ref="AE10:AE40" si="5">IF(C10="","",IF(D10="","",IF(D10&lt;C10,"Zeit1",IF(F10="","",IF(G10="","",IF(G10&lt;F10,"Zeit2",IF(I10="","",IF(J10="","",IF(J10&lt;I10,"Zeit3",IF(L10="","",IF(M10="","",IF(M10&lt;L10,"Zeit4",IF(O10="","",IF(P10="","",IF(P10&lt;O10,"Zeit5","")))))))))))))))</f>
        <v/>
      </c>
      <c r="AF10" s="81" t="str">
        <f t="shared" ref="AF10:AF40" si="6">IF(D10="","",IF(F10="","",IF(F10&lt;D10,"Zeit1",IF(G10="","",IF(I10="","",IF(I10&lt;G10,"Zeit2",IF(J10="","",IF(L10="","",IF(L10&lt;J10,"Zeit3",IF(M10="","",IF(O10="","",IF(O10&lt;M10,"Zeit4",""))))))))))))</f>
        <v/>
      </c>
      <c r="AG10" s="81" t="str">
        <f t="shared" ref="AG10:AG40" si="7">IF(OR(ISBLANK(C10)&lt;&gt;ISBLANK(D10),ISBLANK(F10)&lt;&gt;ISBLANK(G10),ISBLANK(I10)&lt;&gt;ISBLANK(J10),ISBLANK(L10)&lt;&gt;ISBLANK(M10),ISBLANK(O10)&lt;&gt;ISBLANK(P10))=TRUE,"Eingabe","")</f>
        <v/>
      </c>
      <c r="AH10" s="81" t="str">
        <f t="shared" ref="AH10:AH40" si="8">IF((ISBLANK(C10)&lt;&gt;ISBLANK(D10))=TRUE,"Leer1",IF((ISBLANK(F10)&lt;&gt;ISBLANK(G10))=TRUE,"Leer2",IF((ISBLANK(I10)&lt;&gt;ISBLANK(J10))=TRUE,"Leer3",IF((ISBLANK(L10)&lt;&gt;ISBLANK(M10))=TRUE,"Leer4",IF((ISBLANK(O10)&lt;&gt;ISBLANK(P10))=TRUE,"Leer5","")))))</f>
        <v/>
      </c>
      <c r="AI10" s="82" t="str">
        <f t="shared" ref="AI10:AI40" si="9">IF(Q10&gt;10,"&gt;10h","")</f>
        <v/>
      </c>
      <c r="AJ10" s="83" t="str">
        <f t="shared" ref="AJ10:AJ40" si="10">IF(AK10&lt;12,"&lt;12h","")</f>
        <v/>
      </c>
      <c r="AK10" s="84" t="str">
        <f>IF(AND(ISNUMBER('10'!P40),ISNUMBER(C10)),(C10-'10'!P40+1)*24,IF(AND(ISNUMBER('10'!M40),ISNUMBER(C10)),(C10-'10'!M40+1)*24,IF(AND(ISNUMBER('10'!J40),ISNUMBER(C10)),(C10-'10'!J40+1)*24,IF(AND(ISNUMBER('10'!G40),ISNUMBER(C10)),(C10-'10'!G40+1)*24,IF(AND(ISNUMBER('10'!D40),ISNUMBER(C10)),(C10-'10'!D40+1)*24,"0")))))</f>
        <v>0</v>
      </c>
      <c r="AL10" s="85">
        <f t="shared" ref="AL10:AL40" si="11">(D10-C10)*24</f>
        <v>0</v>
      </c>
      <c r="AM10" s="86">
        <f t="shared" ref="AM10:AM40" si="12">IF(F10&lt;&gt;"",(F10-D10)*24,0)</f>
        <v>0</v>
      </c>
      <c r="AN10" s="83">
        <f t="shared" ref="AN10:AN22" si="13">IF(AL10&lt;=9,,IF(AL10&lt;=9.75,AL10-9,IF(AL10&gt;9.75,0.75)))</f>
        <v>0</v>
      </c>
      <c r="AO10" s="86">
        <f t="shared" ref="AO10:AO40" si="14">(D10-C10)*24+(G10-F10)*24</f>
        <v>0</v>
      </c>
      <c r="AP10" s="86">
        <f t="shared" ref="AP10:AP40" si="15">IF(I10&lt;&gt;"",(I10-G10)*24+AM10,AM10)</f>
        <v>0</v>
      </c>
      <c r="AQ10" s="83">
        <f t="shared" ref="AQ10:AQ22" si="16">IF(AO10=AL10,0,IF(AN10&gt;0,0,IF(AO10&lt;=9,0,IF(AO10&gt;9,0.75-AM10))))</f>
        <v>0</v>
      </c>
      <c r="AR10" s="86">
        <f t="shared" ref="AR10:AR40" si="17">(D10-C10)*24+(G10-F10)*24+(J10-I10)*24</f>
        <v>0</v>
      </c>
      <c r="AS10" s="86">
        <f t="shared" ref="AS10:AS40" si="18">IF(L10&lt;&gt;"",(L10-J10)*24+AP10,AP10)</f>
        <v>0</v>
      </c>
      <c r="AT10" s="83">
        <f t="shared" ref="AT10:AT22" si="19">IF(AR10=AO10,0,IF(AQ10&gt;0,0,IF(AR10&lt;=9,0,IF(AR10&gt;9,0.75-AP10))))</f>
        <v>0</v>
      </c>
      <c r="AU10" s="86">
        <f t="shared" ref="AU10:AU40" si="20">(D10-C10)*24+(G10-F10)*24+(J10-I10)*24+(M10-L10)*24</f>
        <v>0</v>
      </c>
      <c r="AV10" s="87">
        <f t="shared" ref="AV10:AV40" si="21">IF(O10&lt;&gt;"",(O10-M10)*24+AS10,AS10)</f>
        <v>0</v>
      </c>
      <c r="AW10" s="83">
        <f t="shared" ref="AW10:AW22" si="22">IF(AU10=AR10,0,IF(AT10&gt;0,0,IF(AU10&lt;=9,0,IF(AU10&gt;9,0.75-AS10))))</f>
        <v>0</v>
      </c>
      <c r="AX10" s="87">
        <f t="shared" ref="AX10:AX40" si="23">(D10-C10)*24+(G10-F10)*24+(J10-I10)*24+(M10-L10)*24+(P10-O10)*24</f>
        <v>0</v>
      </c>
      <c r="AY10" s="83">
        <f t="shared" ref="AY10:AY22" si="24">IF(AX10=AU10,0,IF(AW10&gt;0,0,IF(AX10&lt;=9,0,IF(AX10&gt;9,0.75-AV10))))</f>
        <v>0</v>
      </c>
      <c r="AZ10" s="88" t="str">
        <f>IF(AX10=0,"",IF(AX10&lt;9,"",IF(AND(AL10=9,ROUND(AM10,2)&lt;0.75),"&gt;9h",IF(AL10&gt;9,"&gt;9h",IF(AND(AO10&gt;9,ROUND(AM10,2)&lt;0.75),"&gt;9h",IF(AND(AR10&gt;9,ROUND(AP10,2)&lt;0.75),"&gt;9h",IF(AND(AU10&gt;9,ROUND(AS10,2)&lt;0.75),"&gt;9h",IF(AND(AX10&gt;9,ROUND(AV10,2)&lt;0.75),"&gt;9h",""))))))))</f>
        <v/>
      </c>
      <c r="BA10" s="89">
        <f>AN10+AQ10+AT10+AW10</f>
        <v>0</v>
      </c>
      <c r="BB10" s="89">
        <f>IF(AX10=0,0,IF(AX10&lt;=9,0,IF(AND(AX10&lt;9.75,AV10&lt;0.75,AX10-9&lt;0.75-AV10),AX10-9,IF(AND(AX10&lt;9.75,AV10&lt;0.75,AX10-9&gt;=0.75-AV10),0.75-AV10,IF(AND(AX10&gt;=9.75,AV10&lt;0.75),0.75-AV10,0)))))</f>
        <v>0</v>
      </c>
      <c r="BC10" s="85">
        <f t="shared" ref="BC10:BC40" si="25">(D10-C10)*24</f>
        <v>0</v>
      </c>
      <c r="BD10" s="86">
        <f t="shared" ref="BD10:BD40" si="26">IF(F10&lt;&gt;"",(F10-D10)*24,0)</f>
        <v>0</v>
      </c>
      <c r="BE10" s="83">
        <f>IF(BC10&lt;=6,0,IF(BC10&lt;=6.5,BC10-6,IF(BC10&gt;6.5,0.5)))</f>
        <v>0</v>
      </c>
      <c r="BF10" s="86">
        <f t="shared" ref="BF10:BF40" si="27">(D10-C10)*24+(G10-F10)*24</f>
        <v>0</v>
      </c>
      <c r="BG10" s="86">
        <f t="shared" ref="BG10:BG40" si="28">IF(I10&lt;&gt;"",(I10-G10)*24+BD10,BD10)</f>
        <v>0</v>
      </c>
      <c r="BH10" s="83">
        <f>IF(BF10=BC10,0,IF(BE10&gt;0,0,IF(BF10&lt;=6,0,IF(BF10&gt;6,0.5-BD10))))</f>
        <v>0</v>
      </c>
      <c r="BI10" s="86">
        <f t="shared" ref="BI10:BI40" si="29">(D10-C10)*24+(G10-F10)*24+(J10-I10)*24</f>
        <v>0</v>
      </c>
      <c r="BJ10" s="86">
        <f t="shared" ref="BJ10:BJ40" si="30">IF(L10&lt;&gt;"",(L10-J10)*24+BG10,BG10)</f>
        <v>0</v>
      </c>
      <c r="BK10" s="83">
        <f>IF(BI10=BF10,0,IF(BH10&gt;0,0,IF(BI10&lt;=6,0,IF(BI10&gt;6,0.5-BG10))))</f>
        <v>0</v>
      </c>
      <c r="BL10" s="86">
        <f t="shared" ref="BL10:BL40" si="31">(D10-C10)*24+(G10-F10)*24+(J10-I10)*24+(M10-L10)*24</f>
        <v>0</v>
      </c>
      <c r="BM10" s="87">
        <f t="shared" ref="BM10:BM40" si="32">IF(O10&lt;&gt;"",(O10-M10)*24+BJ10,BJ10)</f>
        <v>0</v>
      </c>
      <c r="BN10" s="83">
        <f>IF(BL10=BI10,0,IF(BK10&gt;0,0,IF(BL10&lt;=6,0,IF(BL10&gt;6,0.5-BJ10))))</f>
        <v>0</v>
      </c>
      <c r="BO10" s="87">
        <f t="shared" ref="BO10:BO40" si="33">(D10-C10)*24+(G10-F10)*24+(J10-I10)*24+(M10-L10)*24+(P10-O10)*24</f>
        <v>0</v>
      </c>
      <c r="BP10" s="83">
        <f>IF(BO10=BL10,0,IF(BN10&gt;0,0,IF(BO10&lt;=6,0,IF(BO10&gt;6,0.5-BM10))))</f>
        <v>0</v>
      </c>
      <c r="BQ10" s="88" t="str">
        <f>IF(BO10=0,"",IF(BO10&lt;6,"",IF(BC10&gt;6,"&gt;6h",IF(AND(BF10&gt;6,ROUND(BD10,2)&lt;0.5),"&gt;6h",IF(AND(BI10&gt;6,ROUND(BG10,2)&lt;0.5),"&gt;6h",IF(AND(BL10&gt;6,ROUND(BJ10,2)&lt;0.5),"&gt;6h",IF(AND(BO10&gt;6,ROUND(BM10,2)&lt;0.5),"&gt;6h","")))))))</f>
        <v/>
      </c>
      <c r="BR10" s="89">
        <f>BE10+BH10+BK10+BN10+BP10</f>
        <v>0</v>
      </c>
      <c r="BS10" s="89">
        <f>IF(BO10=0,0,IF(BO10&lt;=6,0,IF(AND(BO10&lt;6.5,BM10&lt;0.5,BO10-6&lt;0.5-BM10),BO10-6,IF(AND(BO10&lt;6.5,BM10&lt;0.5,BO10-6&gt;=0.5-BM10),0.5-BM10,IF(AND(BO10&gt;=6.5,BM10&lt;0.5),0.5-BM10,0)))))</f>
        <v>0</v>
      </c>
    </row>
    <row r="11" spans="1:72" x14ac:dyDescent="0.2">
      <c r="A11" s="69">
        <f>A10+1</f>
        <v>45232</v>
      </c>
      <c r="B11" s="90" t="str">
        <f>IF(ISERROR(VLOOKUP(A11,Feiertage!$A$3:$E$24,2,FALSE))=FALSE,"Feiertag","")</f>
        <v/>
      </c>
      <c r="C11" s="71"/>
      <c r="D11" s="71"/>
      <c r="E11" s="210"/>
      <c r="F11" s="71"/>
      <c r="G11" s="71"/>
      <c r="H11" s="210"/>
      <c r="I11" s="71"/>
      <c r="J11" s="71"/>
      <c r="K11" s="212"/>
      <c r="L11" s="71"/>
      <c r="M11" s="71"/>
      <c r="N11" s="210"/>
      <c r="O11" s="71"/>
      <c r="P11" s="71"/>
      <c r="Q11" s="72">
        <f t="shared" si="0"/>
        <v>0</v>
      </c>
      <c r="R11" s="73">
        <f t="shared" si="1"/>
        <v>-4</v>
      </c>
      <c r="S11" s="74">
        <f t="shared" ref="S11:S39" si="34">IF(OR(R11="",S10=""),"",R11+S10)</f>
        <v>-565.25</v>
      </c>
      <c r="T11" s="74">
        <f t="shared" ref="T11:T39" si="35">AD11</f>
        <v>0</v>
      </c>
      <c r="U11" s="75"/>
      <c r="V11" s="76" t="str">
        <f t="shared" si="2"/>
        <v/>
      </c>
      <c r="W11" s="76"/>
      <c r="X11" s="76" t="str">
        <f t="shared" ref="X11:X40" si="36">IF(BQ11&lt;&gt;"",BQ11&amp;" /","")&amp;IF(AZ11&lt;&gt;""," "&amp;AZ11&amp;" /","")&amp;IF(AJ11&lt;&gt;""," "&amp;AJ11&amp;" /","")&amp;IF(AI11&lt;&gt;"",AI11,"")</f>
        <v/>
      </c>
      <c r="Y11" s="77">
        <f t="shared" si="3"/>
        <v>0</v>
      </c>
      <c r="Z11" s="78">
        <f t="shared" si="4"/>
        <v>4</v>
      </c>
      <c r="AA11" s="79" t="str">
        <f>IF(WEEKDAY($A11)=1,"So",IF(WEEKDAY($A11)=7,"Sa",IF(B11="freier Tag",B11,IF(ISERROR(VLOOKUP(A11,Feiertage!$A$3:$E$14,2,FALSE))=FALSE,"Feiertag",IF(B11="","",B11)))))</f>
        <v/>
      </c>
      <c r="AB11" s="78">
        <f t="shared" ref="AB11:AB40" si="37">IF(OR((AA11="freier Tag"),(AA11="Gleittag"),(AA11="Sa"),(AA11="So"),(AA11="Tausch-Tag")),0,IF(OR((AA11="Urlaub"),(AA11="Sonderregelg."),(AA11="Arbeitsbefr."),(AA11="Krank"),(AA11="Feiertag")),Z11,Y11))</f>
        <v>0</v>
      </c>
      <c r="AC11" s="80">
        <f t="shared" ref="AC11:AC40" si="38">IF(BA11&gt;BR11,BA11,BR11)</f>
        <v>0</v>
      </c>
      <c r="AD11" s="80">
        <f t="shared" ref="AD11:AD40" si="39">IF(BB11&gt;BS11,ROUND(BB11,2),ROUND(BS11,2))</f>
        <v>0</v>
      </c>
      <c r="AE11" s="81" t="str">
        <f t="shared" si="5"/>
        <v/>
      </c>
      <c r="AF11" s="81" t="str">
        <f t="shared" si="6"/>
        <v/>
      </c>
      <c r="AG11" s="81" t="str">
        <f t="shared" si="7"/>
        <v/>
      </c>
      <c r="AH11" s="81" t="str">
        <f t="shared" si="8"/>
        <v/>
      </c>
      <c r="AI11" s="82" t="str">
        <f t="shared" si="9"/>
        <v/>
      </c>
      <c r="AJ11" s="86" t="str">
        <f t="shared" si="10"/>
        <v/>
      </c>
      <c r="AK11" s="91" t="str">
        <f t="shared" ref="AK11:AK40" si="40">IF(AND(ISNUMBER(P10),ISNUMBER(C11)),(C11-P10+1)*24,IF(AND(ISNUMBER(M10),ISNUMBER(C11)),(C11-M10+1)*24,IF(AND(ISNUMBER(J10),ISNUMBER(C11)),(C11-J10+1)*24,IF(AND(ISNUMBER(G10),ISNUMBER(C11)),(C11-G10+1)*24,IF(AND(ISNUMBER(D10),ISNUMBER(C11)),(C11-D10+1)*24,"0")))))</f>
        <v>0</v>
      </c>
      <c r="AL11" s="85">
        <f t="shared" si="11"/>
        <v>0</v>
      </c>
      <c r="AM11" s="86">
        <f t="shared" si="12"/>
        <v>0</v>
      </c>
      <c r="AN11" s="83">
        <f t="shared" si="13"/>
        <v>0</v>
      </c>
      <c r="AO11" s="86">
        <f t="shared" si="14"/>
        <v>0</v>
      </c>
      <c r="AP11" s="86">
        <f t="shared" si="15"/>
        <v>0</v>
      </c>
      <c r="AQ11" s="83">
        <f t="shared" si="16"/>
        <v>0</v>
      </c>
      <c r="AR11" s="86">
        <f t="shared" si="17"/>
        <v>0</v>
      </c>
      <c r="AS11" s="86">
        <f t="shared" si="18"/>
        <v>0</v>
      </c>
      <c r="AT11" s="83">
        <f t="shared" si="19"/>
        <v>0</v>
      </c>
      <c r="AU11" s="86">
        <f t="shared" si="20"/>
        <v>0</v>
      </c>
      <c r="AV11" s="87">
        <f t="shared" si="21"/>
        <v>0</v>
      </c>
      <c r="AW11" s="83">
        <f t="shared" si="22"/>
        <v>0</v>
      </c>
      <c r="AX11" s="87">
        <f t="shared" si="23"/>
        <v>0</v>
      </c>
      <c r="AY11" s="83">
        <f t="shared" si="24"/>
        <v>0</v>
      </c>
      <c r="AZ11" s="88" t="str">
        <f t="shared" ref="AZ11:AZ40" si="41">IF(AX11=0,"",IF(AX11&lt;9,"",IF(AND(AL11=9,ROUND(AM11,2)&lt;0.75),"&gt;9h",IF(AL11&gt;9,"&gt;9h",IF(AND(AO11&gt;9,ROUND(AM11,2)&lt;0.75),"&gt;9h",IF(AND(AR11&gt;9,ROUND(AP11,2)&lt;0.75),"&gt;9h",IF(AND(AU11&gt;9,ROUND(AS11,2)&lt;0.75),"&gt;9h",IF(AND(AX11&gt;9,ROUND(AV11,2)&lt;0.75),"&gt;9h",""))))))))</f>
        <v/>
      </c>
      <c r="BA11" s="89">
        <f t="shared" ref="BA11:BA40" si="42">AN11+AQ11+AT11+AW11</f>
        <v>0</v>
      </c>
      <c r="BB11" s="89">
        <f t="shared" ref="BB11:BB40" si="43">IF(AX11=0,0,IF(AX11&lt;=9,0,IF(AND(AX11&lt;9.75,AV11&lt;0.75,AX11-9&lt;0.75-AV11),AX11-9,IF(AND(AX11&lt;9.75,AV11&lt;0.75,AX11-9&gt;=0.75-AV11),0.75-AV11,IF(AND(AX11&gt;=9.75,AV11&lt;0.75),0.75-AV11,0)))))</f>
        <v>0</v>
      </c>
      <c r="BC11" s="85">
        <f t="shared" si="25"/>
        <v>0</v>
      </c>
      <c r="BD11" s="86">
        <f t="shared" si="26"/>
        <v>0</v>
      </c>
      <c r="BE11" s="83">
        <f t="shared" ref="BE11:BE40" si="44">IF(BC11&lt;=6,0,IF(BC11&lt;=6.5,BC11-6,IF(BC11&gt;6.5,0.5)))</f>
        <v>0</v>
      </c>
      <c r="BF11" s="86">
        <f t="shared" si="27"/>
        <v>0</v>
      </c>
      <c r="BG11" s="86">
        <f t="shared" si="28"/>
        <v>0</v>
      </c>
      <c r="BH11" s="83">
        <f t="shared" ref="BH11:BH40" si="45">IF(BF11=BC11,0,IF(BE11&gt;0,0,IF(BF11&lt;=6,0,IF(BF11&gt;6,0.5-BD11))))</f>
        <v>0</v>
      </c>
      <c r="BI11" s="86">
        <f t="shared" si="29"/>
        <v>0</v>
      </c>
      <c r="BJ11" s="86">
        <f t="shared" si="30"/>
        <v>0</v>
      </c>
      <c r="BK11" s="83">
        <f t="shared" ref="BK11:BK40" si="46">IF(BI11=BF11,0,IF(BH11&gt;0,0,IF(BI11&lt;=6,0,IF(BI11&gt;6,0.5-BG11))))</f>
        <v>0</v>
      </c>
      <c r="BL11" s="86">
        <f t="shared" si="31"/>
        <v>0</v>
      </c>
      <c r="BM11" s="87">
        <f t="shared" si="32"/>
        <v>0</v>
      </c>
      <c r="BN11" s="83">
        <f t="shared" ref="BN11:BN40" si="47">IF(BL11=BI11,0,IF(BK11&gt;0,0,IF(BL11&lt;=6,0,IF(BL11&gt;6,0.5-BJ11))))</f>
        <v>0</v>
      </c>
      <c r="BO11" s="87">
        <f t="shared" si="33"/>
        <v>0</v>
      </c>
      <c r="BP11" s="83">
        <f t="shared" ref="BP11:BP40" si="48">IF(BO11=BL11,0,IF(BN11&gt;0,0,IF(BO11&lt;=6,0,IF(BO11&gt;6,0.5-BM11))))</f>
        <v>0</v>
      </c>
      <c r="BQ11" s="88" t="str">
        <f t="shared" ref="BQ11:BQ40" si="49">IF(BO11=0,"",IF(BO11&lt;6,"",IF(BC11&gt;6,"&gt;6h",IF(AND(BF11&gt;6,ROUND(BD11,2)&lt;0.5),"&gt;6h",IF(AND(BI11&gt;6,ROUND(BG11,2)&lt;0.5),"&gt;6h",IF(AND(BL11&gt;6,ROUND(BJ11,2)&lt;0.5),"&gt;6h",IF(AND(BO11&gt;6,ROUND(BM11,2)&lt;0.5),"&gt;6h","")))))))</f>
        <v/>
      </c>
      <c r="BR11" s="89">
        <f t="shared" ref="BR11:BR40" si="50">BE11+BH11+BK11+BN11+BP11</f>
        <v>0</v>
      </c>
      <c r="BS11" s="89">
        <f t="shared" ref="BS11:BS40" si="51">IF(BO11=0,0,IF(BO11&lt;=6,0,IF(AND(BO11&lt;6.5,BM11&lt;0.5,BO11-6&lt;0.5-BM11),BO11-6,IF(AND(BO11&lt;6.5,BM11&lt;0.5,BO11-6&gt;=0.5-BM11),0.5-BM11,IF(AND(BO11&gt;=6.5,BM11&lt;0.5),0.5-BM11,0)))))</f>
        <v>0</v>
      </c>
    </row>
    <row r="12" spans="1:72" x14ac:dyDescent="0.2">
      <c r="A12" s="69">
        <f>A11+1</f>
        <v>45233</v>
      </c>
      <c r="B12" s="90" t="str">
        <f>IF(ISERROR(VLOOKUP(A12,Feiertage!$A$3:$E$24,2,FALSE))=FALSE,"Feiertag","")</f>
        <v/>
      </c>
      <c r="C12" s="71"/>
      <c r="D12" s="71"/>
      <c r="E12" s="210"/>
      <c r="F12" s="71"/>
      <c r="G12" s="71"/>
      <c r="H12" s="210"/>
      <c r="I12" s="71"/>
      <c r="J12" s="71"/>
      <c r="K12" s="212"/>
      <c r="L12" s="71"/>
      <c r="M12" s="71"/>
      <c r="N12" s="210"/>
      <c r="O12" s="71"/>
      <c r="P12" s="71"/>
      <c r="Q12" s="72">
        <f t="shared" si="0"/>
        <v>0</v>
      </c>
      <c r="R12" s="73">
        <f t="shared" si="1"/>
        <v>-4</v>
      </c>
      <c r="S12" s="74">
        <f t="shared" si="34"/>
        <v>-569.25</v>
      </c>
      <c r="T12" s="74">
        <f t="shared" si="35"/>
        <v>0</v>
      </c>
      <c r="U12" s="75"/>
      <c r="V12" s="76" t="str">
        <f t="shared" si="2"/>
        <v/>
      </c>
      <c r="W12" s="76"/>
      <c r="X12" s="76" t="str">
        <f t="shared" si="36"/>
        <v/>
      </c>
      <c r="Y12" s="77">
        <f t="shared" si="3"/>
        <v>0</v>
      </c>
      <c r="Z12" s="78">
        <f t="shared" si="4"/>
        <v>4</v>
      </c>
      <c r="AA12" s="79" t="str">
        <f>IF(WEEKDAY($A12)=1,"So",IF(WEEKDAY($A12)=7,"Sa",IF(B12="freier Tag",B12,IF(ISERROR(VLOOKUP(A12,Feiertage!$A$3:$E$14,2,FALSE))=FALSE,"Feiertag",IF(B12="","",B12)))))</f>
        <v/>
      </c>
      <c r="AB12" s="78">
        <f t="shared" si="37"/>
        <v>0</v>
      </c>
      <c r="AC12" s="80">
        <f t="shared" si="38"/>
        <v>0</v>
      </c>
      <c r="AD12" s="80">
        <f t="shared" si="39"/>
        <v>0</v>
      </c>
      <c r="AE12" s="81" t="str">
        <f t="shared" si="5"/>
        <v/>
      </c>
      <c r="AF12" s="81" t="str">
        <f t="shared" si="6"/>
        <v/>
      </c>
      <c r="AG12" s="81" t="str">
        <f t="shared" si="7"/>
        <v/>
      </c>
      <c r="AH12" s="81" t="str">
        <f t="shared" si="8"/>
        <v/>
      </c>
      <c r="AI12" s="82" t="str">
        <f t="shared" si="9"/>
        <v/>
      </c>
      <c r="AJ12" s="86" t="str">
        <f t="shared" si="10"/>
        <v/>
      </c>
      <c r="AK12" s="91" t="str">
        <f t="shared" si="40"/>
        <v>0</v>
      </c>
      <c r="AL12" s="85">
        <f t="shared" si="11"/>
        <v>0</v>
      </c>
      <c r="AM12" s="86">
        <f t="shared" si="12"/>
        <v>0</v>
      </c>
      <c r="AN12" s="83">
        <f t="shared" si="13"/>
        <v>0</v>
      </c>
      <c r="AO12" s="86">
        <f t="shared" si="14"/>
        <v>0</v>
      </c>
      <c r="AP12" s="86">
        <f t="shared" si="15"/>
        <v>0</v>
      </c>
      <c r="AQ12" s="83">
        <f t="shared" si="16"/>
        <v>0</v>
      </c>
      <c r="AR12" s="86">
        <f t="shared" si="17"/>
        <v>0</v>
      </c>
      <c r="AS12" s="86">
        <f t="shared" si="18"/>
        <v>0</v>
      </c>
      <c r="AT12" s="83">
        <f t="shared" si="19"/>
        <v>0</v>
      </c>
      <c r="AU12" s="86">
        <f t="shared" si="20"/>
        <v>0</v>
      </c>
      <c r="AV12" s="87">
        <f t="shared" si="21"/>
        <v>0</v>
      </c>
      <c r="AW12" s="83">
        <f t="shared" si="22"/>
        <v>0</v>
      </c>
      <c r="AX12" s="87">
        <f t="shared" si="23"/>
        <v>0</v>
      </c>
      <c r="AY12" s="83">
        <f t="shared" si="24"/>
        <v>0</v>
      </c>
      <c r="AZ12" s="88" t="str">
        <f t="shared" si="41"/>
        <v/>
      </c>
      <c r="BA12" s="89">
        <f t="shared" si="42"/>
        <v>0</v>
      </c>
      <c r="BB12" s="89">
        <f t="shared" si="43"/>
        <v>0</v>
      </c>
      <c r="BC12" s="85">
        <f t="shared" si="25"/>
        <v>0</v>
      </c>
      <c r="BD12" s="86">
        <f t="shared" si="26"/>
        <v>0</v>
      </c>
      <c r="BE12" s="83">
        <f t="shared" si="44"/>
        <v>0</v>
      </c>
      <c r="BF12" s="86">
        <f t="shared" si="27"/>
        <v>0</v>
      </c>
      <c r="BG12" s="86">
        <f t="shared" si="28"/>
        <v>0</v>
      </c>
      <c r="BH12" s="83">
        <f t="shared" si="45"/>
        <v>0</v>
      </c>
      <c r="BI12" s="86">
        <f t="shared" si="29"/>
        <v>0</v>
      </c>
      <c r="BJ12" s="86">
        <f t="shared" si="30"/>
        <v>0</v>
      </c>
      <c r="BK12" s="83">
        <f t="shared" si="46"/>
        <v>0</v>
      </c>
      <c r="BL12" s="86">
        <f t="shared" si="31"/>
        <v>0</v>
      </c>
      <c r="BM12" s="87">
        <f t="shared" si="32"/>
        <v>0</v>
      </c>
      <c r="BN12" s="83">
        <f t="shared" si="47"/>
        <v>0</v>
      </c>
      <c r="BO12" s="87">
        <f t="shared" si="33"/>
        <v>0</v>
      </c>
      <c r="BP12" s="83">
        <f t="shared" si="48"/>
        <v>0</v>
      </c>
      <c r="BQ12" s="88" t="str">
        <f t="shared" si="49"/>
        <v/>
      </c>
      <c r="BR12" s="89">
        <f t="shared" si="50"/>
        <v>0</v>
      </c>
      <c r="BS12" s="89">
        <f t="shared" si="51"/>
        <v>0</v>
      </c>
    </row>
    <row r="13" spans="1:72" x14ac:dyDescent="0.2">
      <c r="A13" s="69">
        <f t="shared" ref="A13:A39" si="52">A12+1</f>
        <v>45234</v>
      </c>
      <c r="B13" s="70" t="str">
        <f>IF(ISERROR(VLOOKUP(A13,Feiertage!$A$3:$E$24,2,FALSE))=FALSE,"Feiertag","")</f>
        <v/>
      </c>
      <c r="C13" s="71"/>
      <c r="D13" s="71"/>
      <c r="E13" s="210"/>
      <c r="F13" s="71"/>
      <c r="G13" s="71"/>
      <c r="H13" s="210"/>
      <c r="I13" s="71"/>
      <c r="J13" s="71"/>
      <c r="K13" s="212"/>
      <c r="L13" s="71"/>
      <c r="M13" s="71"/>
      <c r="N13" s="210"/>
      <c r="O13" s="71"/>
      <c r="P13" s="71"/>
      <c r="Q13" s="72">
        <f t="shared" si="0"/>
        <v>0</v>
      </c>
      <c r="R13" s="73">
        <f t="shared" si="1"/>
        <v>0</v>
      </c>
      <c r="S13" s="74">
        <f t="shared" si="34"/>
        <v>-569.25</v>
      </c>
      <c r="T13" s="74">
        <f t="shared" si="35"/>
        <v>0</v>
      </c>
      <c r="U13" s="75"/>
      <c r="V13" s="76" t="str">
        <f t="shared" si="2"/>
        <v/>
      </c>
      <c r="W13" s="76"/>
      <c r="X13" s="76" t="str">
        <f t="shared" si="36"/>
        <v/>
      </c>
      <c r="Y13" s="77">
        <f t="shared" si="3"/>
        <v>0</v>
      </c>
      <c r="Z13" s="78">
        <f t="shared" si="4"/>
        <v>0</v>
      </c>
      <c r="AA13" s="79" t="str">
        <f>IF(WEEKDAY($A13)=1,"So",IF(WEEKDAY($A13)=7,"Sa",IF(B13="freier Tag",B13,IF(ISERROR(VLOOKUP(A13,Feiertage!$A$3:$E$14,2,FALSE))=FALSE,"Feiertag",IF(B13="","",B13)))))</f>
        <v>Sa</v>
      </c>
      <c r="AB13" s="78">
        <f t="shared" si="37"/>
        <v>0</v>
      </c>
      <c r="AC13" s="80">
        <f t="shared" si="38"/>
        <v>0</v>
      </c>
      <c r="AD13" s="80">
        <f t="shared" si="39"/>
        <v>0</v>
      </c>
      <c r="AE13" s="81" t="str">
        <f t="shared" si="5"/>
        <v/>
      </c>
      <c r="AF13" s="81" t="str">
        <f t="shared" si="6"/>
        <v/>
      </c>
      <c r="AG13" s="81" t="str">
        <f t="shared" si="7"/>
        <v/>
      </c>
      <c r="AH13" s="81" t="str">
        <f t="shared" si="8"/>
        <v/>
      </c>
      <c r="AI13" s="82" t="str">
        <f t="shared" si="9"/>
        <v/>
      </c>
      <c r="AJ13" s="86" t="str">
        <f t="shared" si="10"/>
        <v/>
      </c>
      <c r="AK13" s="91" t="str">
        <f t="shared" si="40"/>
        <v>0</v>
      </c>
      <c r="AL13" s="85">
        <f t="shared" si="11"/>
        <v>0</v>
      </c>
      <c r="AM13" s="86">
        <f t="shared" si="12"/>
        <v>0</v>
      </c>
      <c r="AN13" s="83">
        <f t="shared" si="13"/>
        <v>0</v>
      </c>
      <c r="AO13" s="86">
        <f t="shared" si="14"/>
        <v>0</v>
      </c>
      <c r="AP13" s="86">
        <f t="shared" si="15"/>
        <v>0</v>
      </c>
      <c r="AQ13" s="83">
        <f t="shared" si="16"/>
        <v>0</v>
      </c>
      <c r="AR13" s="86">
        <f t="shared" si="17"/>
        <v>0</v>
      </c>
      <c r="AS13" s="86">
        <f t="shared" si="18"/>
        <v>0</v>
      </c>
      <c r="AT13" s="83">
        <f t="shared" si="19"/>
        <v>0</v>
      </c>
      <c r="AU13" s="86">
        <f t="shared" si="20"/>
        <v>0</v>
      </c>
      <c r="AV13" s="87">
        <f t="shared" si="21"/>
        <v>0</v>
      </c>
      <c r="AW13" s="83">
        <f t="shared" si="22"/>
        <v>0</v>
      </c>
      <c r="AX13" s="87">
        <f t="shared" si="23"/>
        <v>0</v>
      </c>
      <c r="AY13" s="83">
        <f t="shared" si="24"/>
        <v>0</v>
      </c>
      <c r="AZ13" s="88" t="str">
        <f t="shared" si="41"/>
        <v/>
      </c>
      <c r="BA13" s="89">
        <f t="shared" si="42"/>
        <v>0</v>
      </c>
      <c r="BB13" s="89">
        <f t="shared" si="43"/>
        <v>0</v>
      </c>
      <c r="BC13" s="85">
        <f t="shared" si="25"/>
        <v>0</v>
      </c>
      <c r="BD13" s="86">
        <f t="shared" si="26"/>
        <v>0</v>
      </c>
      <c r="BE13" s="83">
        <f t="shared" si="44"/>
        <v>0</v>
      </c>
      <c r="BF13" s="86">
        <f t="shared" si="27"/>
        <v>0</v>
      </c>
      <c r="BG13" s="86">
        <f t="shared" si="28"/>
        <v>0</v>
      </c>
      <c r="BH13" s="83">
        <f t="shared" si="45"/>
        <v>0</v>
      </c>
      <c r="BI13" s="86">
        <f t="shared" si="29"/>
        <v>0</v>
      </c>
      <c r="BJ13" s="86">
        <f t="shared" si="30"/>
        <v>0</v>
      </c>
      <c r="BK13" s="83">
        <f t="shared" si="46"/>
        <v>0</v>
      </c>
      <c r="BL13" s="86">
        <f t="shared" si="31"/>
        <v>0</v>
      </c>
      <c r="BM13" s="87">
        <f t="shared" si="32"/>
        <v>0</v>
      </c>
      <c r="BN13" s="83">
        <f t="shared" si="47"/>
        <v>0</v>
      </c>
      <c r="BO13" s="87">
        <f t="shared" si="33"/>
        <v>0</v>
      </c>
      <c r="BP13" s="83">
        <f t="shared" si="48"/>
        <v>0</v>
      </c>
      <c r="BQ13" s="88" t="str">
        <f t="shared" si="49"/>
        <v/>
      </c>
      <c r="BR13" s="89">
        <f t="shared" si="50"/>
        <v>0</v>
      </c>
      <c r="BS13" s="89">
        <f t="shared" si="51"/>
        <v>0</v>
      </c>
    </row>
    <row r="14" spans="1:72" x14ac:dyDescent="0.2">
      <c r="A14" s="69">
        <f t="shared" si="52"/>
        <v>45235</v>
      </c>
      <c r="B14" s="70" t="str">
        <f>IF(ISERROR(VLOOKUP(A14,Feiertage!$A$3:$E$24,2,FALSE))=FALSE,"Feiertag","")</f>
        <v/>
      </c>
      <c r="C14" s="71"/>
      <c r="D14" s="71"/>
      <c r="E14" s="210"/>
      <c r="F14" s="71"/>
      <c r="G14" s="71"/>
      <c r="H14" s="210"/>
      <c r="I14" s="71"/>
      <c r="J14" s="71"/>
      <c r="K14" s="212"/>
      <c r="L14" s="71"/>
      <c r="M14" s="71"/>
      <c r="N14" s="210"/>
      <c r="O14" s="71"/>
      <c r="P14" s="71"/>
      <c r="Q14" s="72">
        <f t="shared" si="0"/>
        <v>0</v>
      </c>
      <c r="R14" s="73">
        <f t="shared" si="1"/>
        <v>0</v>
      </c>
      <c r="S14" s="74">
        <f t="shared" si="34"/>
        <v>-569.25</v>
      </c>
      <c r="T14" s="74">
        <f t="shared" si="35"/>
        <v>0</v>
      </c>
      <c r="U14" s="75"/>
      <c r="V14" s="76" t="str">
        <f t="shared" si="2"/>
        <v/>
      </c>
      <c r="W14" s="76"/>
      <c r="X14" s="76" t="str">
        <f t="shared" si="36"/>
        <v/>
      </c>
      <c r="Y14" s="77">
        <f t="shared" si="3"/>
        <v>0</v>
      </c>
      <c r="Z14" s="78">
        <f t="shared" si="4"/>
        <v>0</v>
      </c>
      <c r="AA14" s="79" t="str">
        <f>IF(WEEKDAY($A14)=1,"So",IF(WEEKDAY($A14)=7,"Sa",IF(B14="freier Tag",B14,IF(ISERROR(VLOOKUP(A14,Feiertage!$A$3:$E$14,2,FALSE))=FALSE,"Feiertag",IF(B14="","",B14)))))</f>
        <v>So</v>
      </c>
      <c r="AB14" s="78">
        <f t="shared" si="37"/>
        <v>0</v>
      </c>
      <c r="AC14" s="80">
        <f t="shared" si="38"/>
        <v>0</v>
      </c>
      <c r="AD14" s="80">
        <f t="shared" si="39"/>
        <v>0</v>
      </c>
      <c r="AE14" s="81" t="str">
        <f t="shared" si="5"/>
        <v/>
      </c>
      <c r="AF14" s="81" t="str">
        <f t="shared" si="6"/>
        <v/>
      </c>
      <c r="AG14" s="81" t="str">
        <f t="shared" si="7"/>
        <v/>
      </c>
      <c r="AH14" s="81" t="str">
        <f t="shared" si="8"/>
        <v/>
      </c>
      <c r="AI14" s="82" t="str">
        <f t="shared" si="9"/>
        <v/>
      </c>
      <c r="AJ14" s="86" t="str">
        <f t="shared" si="10"/>
        <v/>
      </c>
      <c r="AK14" s="91" t="str">
        <f t="shared" si="40"/>
        <v>0</v>
      </c>
      <c r="AL14" s="85">
        <f t="shared" si="11"/>
        <v>0</v>
      </c>
      <c r="AM14" s="86">
        <f t="shared" si="12"/>
        <v>0</v>
      </c>
      <c r="AN14" s="83">
        <f t="shared" si="13"/>
        <v>0</v>
      </c>
      <c r="AO14" s="86">
        <f t="shared" si="14"/>
        <v>0</v>
      </c>
      <c r="AP14" s="86">
        <f t="shared" si="15"/>
        <v>0</v>
      </c>
      <c r="AQ14" s="83">
        <f t="shared" si="16"/>
        <v>0</v>
      </c>
      <c r="AR14" s="86">
        <f t="shared" si="17"/>
        <v>0</v>
      </c>
      <c r="AS14" s="86">
        <f t="shared" si="18"/>
        <v>0</v>
      </c>
      <c r="AT14" s="83">
        <f t="shared" si="19"/>
        <v>0</v>
      </c>
      <c r="AU14" s="86">
        <f t="shared" si="20"/>
        <v>0</v>
      </c>
      <c r="AV14" s="87">
        <f t="shared" si="21"/>
        <v>0</v>
      </c>
      <c r="AW14" s="83">
        <f t="shared" si="22"/>
        <v>0</v>
      </c>
      <c r="AX14" s="87">
        <f t="shared" si="23"/>
        <v>0</v>
      </c>
      <c r="AY14" s="83">
        <f t="shared" si="24"/>
        <v>0</v>
      </c>
      <c r="AZ14" s="88" t="str">
        <f t="shared" si="41"/>
        <v/>
      </c>
      <c r="BA14" s="89">
        <f t="shared" si="42"/>
        <v>0</v>
      </c>
      <c r="BB14" s="89">
        <f t="shared" si="43"/>
        <v>0</v>
      </c>
      <c r="BC14" s="85">
        <f t="shared" si="25"/>
        <v>0</v>
      </c>
      <c r="BD14" s="86">
        <f t="shared" si="26"/>
        <v>0</v>
      </c>
      <c r="BE14" s="83">
        <f t="shared" si="44"/>
        <v>0</v>
      </c>
      <c r="BF14" s="86">
        <f t="shared" si="27"/>
        <v>0</v>
      </c>
      <c r="BG14" s="86">
        <f t="shared" si="28"/>
        <v>0</v>
      </c>
      <c r="BH14" s="83">
        <f t="shared" si="45"/>
        <v>0</v>
      </c>
      <c r="BI14" s="86">
        <f t="shared" si="29"/>
        <v>0</v>
      </c>
      <c r="BJ14" s="86">
        <f t="shared" si="30"/>
        <v>0</v>
      </c>
      <c r="BK14" s="83">
        <f t="shared" si="46"/>
        <v>0</v>
      </c>
      <c r="BL14" s="86">
        <f t="shared" si="31"/>
        <v>0</v>
      </c>
      <c r="BM14" s="87">
        <f t="shared" si="32"/>
        <v>0</v>
      </c>
      <c r="BN14" s="83">
        <f t="shared" si="47"/>
        <v>0</v>
      </c>
      <c r="BO14" s="87">
        <f t="shared" si="33"/>
        <v>0</v>
      </c>
      <c r="BP14" s="83">
        <f t="shared" si="48"/>
        <v>0</v>
      </c>
      <c r="BQ14" s="88" t="str">
        <f t="shared" si="49"/>
        <v/>
      </c>
      <c r="BR14" s="89">
        <f t="shared" si="50"/>
        <v>0</v>
      </c>
      <c r="BS14" s="89">
        <f t="shared" si="51"/>
        <v>0</v>
      </c>
    </row>
    <row r="15" spans="1:72" x14ac:dyDescent="0.2">
      <c r="A15" s="69">
        <f t="shared" si="52"/>
        <v>45236</v>
      </c>
      <c r="B15" s="70" t="str">
        <f>IF(ISERROR(VLOOKUP(A15,Feiertage!$A$3:$E$24,2,FALSE))=FALSE,"Feiertag","")</f>
        <v/>
      </c>
      <c r="C15" s="71"/>
      <c r="D15" s="71"/>
      <c r="E15" s="210"/>
      <c r="F15" s="71"/>
      <c r="G15" s="71"/>
      <c r="H15" s="210"/>
      <c r="I15" s="71"/>
      <c r="J15" s="71"/>
      <c r="K15" s="212"/>
      <c r="L15" s="71"/>
      <c r="M15" s="71"/>
      <c r="N15" s="210"/>
      <c r="O15" s="71"/>
      <c r="P15" s="71"/>
      <c r="Q15" s="72">
        <f t="shared" si="0"/>
        <v>0</v>
      </c>
      <c r="R15" s="73">
        <f t="shared" si="1"/>
        <v>-4</v>
      </c>
      <c r="S15" s="74">
        <f t="shared" si="34"/>
        <v>-573.25</v>
      </c>
      <c r="T15" s="74">
        <f t="shared" si="35"/>
        <v>0</v>
      </c>
      <c r="U15" s="75"/>
      <c r="V15" s="76" t="str">
        <f t="shared" si="2"/>
        <v/>
      </c>
      <c r="W15" s="76"/>
      <c r="X15" s="76" t="str">
        <f t="shared" si="36"/>
        <v/>
      </c>
      <c r="Y15" s="77">
        <f t="shared" si="3"/>
        <v>0</v>
      </c>
      <c r="Z15" s="78">
        <f t="shared" si="4"/>
        <v>4</v>
      </c>
      <c r="AA15" s="79" t="str">
        <f>IF(WEEKDAY($A15)=1,"So",IF(WEEKDAY($A15)=7,"Sa",IF(B15="freier Tag",B15,IF(ISERROR(VLOOKUP(A15,Feiertage!$A$3:$E$14,2,FALSE))=FALSE,"Feiertag",IF(B15="","",B15)))))</f>
        <v/>
      </c>
      <c r="AB15" s="78">
        <f t="shared" si="37"/>
        <v>0</v>
      </c>
      <c r="AC15" s="80">
        <f t="shared" si="38"/>
        <v>0</v>
      </c>
      <c r="AD15" s="80">
        <f t="shared" si="39"/>
        <v>0</v>
      </c>
      <c r="AE15" s="81" t="str">
        <f t="shared" si="5"/>
        <v/>
      </c>
      <c r="AF15" s="81" t="str">
        <f t="shared" si="6"/>
        <v/>
      </c>
      <c r="AG15" s="81" t="str">
        <f t="shared" si="7"/>
        <v/>
      </c>
      <c r="AH15" s="81" t="str">
        <f t="shared" si="8"/>
        <v/>
      </c>
      <c r="AI15" s="82" t="str">
        <f t="shared" si="9"/>
        <v/>
      </c>
      <c r="AJ15" s="86" t="str">
        <f t="shared" si="10"/>
        <v/>
      </c>
      <c r="AK15" s="91" t="str">
        <f t="shared" si="40"/>
        <v>0</v>
      </c>
      <c r="AL15" s="85">
        <f t="shared" si="11"/>
        <v>0</v>
      </c>
      <c r="AM15" s="86">
        <f t="shared" si="12"/>
        <v>0</v>
      </c>
      <c r="AN15" s="83">
        <f t="shared" si="13"/>
        <v>0</v>
      </c>
      <c r="AO15" s="86">
        <f t="shared" si="14"/>
        <v>0</v>
      </c>
      <c r="AP15" s="86">
        <f t="shared" si="15"/>
        <v>0</v>
      </c>
      <c r="AQ15" s="83">
        <f t="shared" si="16"/>
        <v>0</v>
      </c>
      <c r="AR15" s="86">
        <f t="shared" si="17"/>
        <v>0</v>
      </c>
      <c r="AS15" s="86">
        <f t="shared" si="18"/>
        <v>0</v>
      </c>
      <c r="AT15" s="83">
        <f t="shared" si="19"/>
        <v>0</v>
      </c>
      <c r="AU15" s="86">
        <f t="shared" si="20"/>
        <v>0</v>
      </c>
      <c r="AV15" s="87">
        <f t="shared" si="21"/>
        <v>0</v>
      </c>
      <c r="AW15" s="83">
        <f t="shared" si="22"/>
        <v>0</v>
      </c>
      <c r="AX15" s="87">
        <f t="shared" si="23"/>
        <v>0</v>
      </c>
      <c r="AY15" s="83">
        <f t="shared" si="24"/>
        <v>0</v>
      </c>
      <c r="AZ15" s="88" t="str">
        <f t="shared" si="41"/>
        <v/>
      </c>
      <c r="BA15" s="89">
        <f t="shared" si="42"/>
        <v>0</v>
      </c>
      <c r="BB15" s="89">
        <f t="shared" si="43"/>
        <v>0</v>
      </c>
      <c r="BC15" s="85">
        <f t="shared" si="25"/>
        <v>0</v>
      </c>
      <c r="BD15" s="86">
        <f t="shared" si="26"/>
        <v>0</v>
      </c>
      <c r="BE15" s="83">
        <f t="shared" si="44"/>
        <v>0</v>
      </c>
      <c r="BF15" s="86">
        <f t="shared" si="27"/>
        <v>0</v>
      </c>
      <c r="BG15" s="86">
        <f t="shared" si="28"/>
        <v>0</v>
      </c>
      <c r="BH15" s="83">
        <f t="shared" si="45"/>
        <v>0</v>
      </c>
      <c r="BI15" s="86">
        <f t="shared" si="29"/>
        <v>0</v>
      </c>
      <c r="BJ15" s="86">
        <f t="shared" si="30"/>
        <v>0</v>
      </c>
      <c r="BK15" s="83">
        <f t="shared" si="46"/>
        <v>0</v>
      </c>
      <c r="BL15" s="86">
        <f t="shared" si="31"/>
        <v>0</v>
      </c>
      <c r="BM15" s="87">
        <f t="shared" si="32"/>
        <v>0</v>
      </c>
      <c r="BN15" s="83">
        <f t="shared" si="47"/>
        <v>0</v>
      </c>
      <c r="BO15" s="87">
        <f t="shared" si="33"/>
        <v>0</v>
      </c>
      <c r="BP15" s="83">
        <f t="shared" si="48"/>
        <v>0</v>
      </c>
      <c r="BQ15" s="88" t="str">
        <f t="shared" si="49"/>
        <v/>
      </c>
      <c r="BR15" s="89">
        <f t="shared" si="50"/>
        <v>0</v>
      </c>
      <c r="BS15" s="89">
        <f t="shared" si="51"/>
        <v>0</v>
      </c>
    </row>
    <row r="16" spans="1:72" x14ac:dyDescent="0.2">
      <c r="A16" s="69">
        <f t="shared" si="52"/>
        <v>45237</v>
      </c>
      <c r="B16" s="70" t="str">
        <f>IF(ISERROR(VLOOKUP(A16,Feiertage!$A$3:$E$24,2,FALSE))=FALSE,"Feiertag","")</f>
        <v/>
      </c>
      <c r="C16" s="71"/>
      <c r="D16" s="71"/>
      <c r="E16" s="210"/>
      <c r="F16" s="71"/>
      <c r="G16" s="71"/>
      <c r="H16" s="210"/>
      <c r="I16" s="71"/>
      <c r="J16" s="71"/>
      <c r="K16" s="212"/>
      <c r="L16" s="71"/>
      <c r="M16" s="71"/>
      <c r="N16" s="210"/>
      <c r="O16" s="71"/>
      <c r="P16" s="71"/>
      <c r="Q16" s="72">
        <f t="shared" si="0"/>
        <v>0</v>
      </c>
      <c r="R16" s="73">
        <f t="shared" si="1"/>
        <v>-4</v>
      </c>
      <c r="S16" s="74">
        <f t="shared" si="34"/>
        <v>-577.25</v>
      </c>
      <c r="T16" s="74">
        <f t="shared" si="35"/>
        <v>0</v>
      </c>
      <c r="U16" s="75"/>
      <c r="V16" s="76" t="str">
        <f t="shared" si="2"/>
        <v/>
      </c>
      <c r="W16" s="76"/>
      <c r="X16" s="76" t="str">
        <f t="shared" si="36"/>
        <v/>
      </c>
      <c r="Y16" s="77">
        <f t="shared" si="3"/>
        <v>0</v>
      </c>
      <c r="Z16" s="78">
        <f t="shared" si="4"/>
        <v>4</v>
      </c>
      <c r="AA16" s="79" t="str">
        <f>IF(WEEKDAY($A16)=1,"So",IF(WEEKDAY($A16)=7,"Sa",IF(B16="freier Tag",B16,IF(ISERROR(VLOOKUP(A16,Feiertage!$A$3:$E$14,2,FALSE))=FALSE,"Feiertag",IF(B16="","",B16)))))</f>
        <v/>
      </c>
      <c r="AB16" s="78">
        <f t="shared" si="37"/>
        <v>0</v>
      </c>
      <c r="AC16" s="80">
        <f t="shared" si="38"/>
        <v>0</v>
      </c>
      <c r="AD16" s="80">
        <f t="shared" si="39"/>
        <v>0</v>
      </c>
      <c r="AE16" s="81" t="str">
        <f t="shared" si="5"/>
        <v/>
      </c>
      <c r="AF16" s="81" t="str">
        <f t="shared" si="6"/>
        <v/>
      </c>
      <c r="AG16" s="81" t="str">
        <f t="shared" si="7"/>
        <v/>
      </c>
      <c r="AH16" s="81" t="str">
        <f t="shared" si="8"/>
        <v/>
      </c>
      <c r="AI16" s="82" t="str">
        <f t="shared" si="9"/>
        <v/>
      </c>
      <c r="AJ16" s="86" t="str">
        <f t="shared" si="10"/>
        <v/>
      </c>
      <c r="AK16" s="91" t="str">
        <f t="shared" si="40"/>
        <v>0</v>
      </c>
      <c r="AL16" s="85">
        <f t="shared" si="11"/>
        <v>0</v>
      </c>
      <c r="AM16" s="86">
        <f t="shared" si="12"/>
        <v>0</v>
      </c>
      <c r="AN16" s="83">
        <f t="shared" si="13"/>
        <v>0</v>
      </c>
      <c r="AO16" s="86">
        <f t="shared" si="14"/>
        <v>0</v>
      </c>
      <c r="AP16" s="86">
        <f t="shared" si="15"/>
        <v>0</v>
      </c>
      <c r="AQ16" s="83">
        <f t="shared" si="16"/>
        <v>0</v>
      </c>
      <c r="AR16" s="86">
        <f t="shared" si="17"/>
        <v>0</v>
      </c>
      <c r="AS16" s="86">
        <f t="shared" si="18"/>
        <v>0</v>
      </c>
      <c r="AT16" s="83">
        <f t="shared" si="19"/>
        <v>0</v>
      </c>
      <c r="AU16" s="86">
        <f t="shared" si="20"/>
        <v>0</v>
      </c>
      <c r="AV16" s="87">
        <f t="shared" si="21"/>
        <v>0</v>
      </c>
      <c r="AW16" s="83">
        <f t="shared" si="22"/>
        <v>0</v>
      </c>
      <c r="AX16" s="87">
        <f t="shared" si="23"/>
        <v>0</v>
      </c>
      <c r="AY16" s="83">
        <f t="shared" si="24"/>
        <v>0</v>
      </c>
      <c r="AZ16" s="88" t="str">
        <f t="shared" si="41"/>
        <v/>
      </c>
      <c r="BA16" s="89">
        <f t="shared" si="42"/>
        <v>0</v>
      </c>
      <c r="BB16" s="89">
        <f t="shared" si="43"/>
        <v>0</v>
      </c>
      <c r="BC16" s="85">
        <f t="shared" si="25"/>
        <v>0</v>
      </c>
      <c r="BD16" s="86">
        <f t="shared" si="26"/>
        <v>0</v>
      </c>
      <c r="BE16" s="83">
        <f t="shared" si="44"/>
        <v>0</v>
      </c>
      <c r="BF16" s="86">
        <f t="shared" si="27"/>
        <v>0</v>
      </c>
      <c r="BG16" s="86">
        <f t="shared" si="28"/>
        <v>0</v>
      </c>
      <c r="BH16" s="83">
        <f t="shared" si="45"/>
        <v>0</v>
      </c>
      <c r="BI16" s="86">
        <f t="shared" si="29"/>
        <v>0</v>
      </c>
      <c r="BJ16" s="86">
        <f t="shared" si="30"/>
        <v>0</v>
      </c>
      <c r="BK16" s="83">
        <f t="shared" si="46"/>
        <v>0</v>
      </c>
      <c r="BL16" s="86">
        <f t="shared" si="31"/>
        <v>0</v>
      </c>
      <c r="BM16" s="87">
        <f t="shared" si="32"/>
        <v>0</v>
      </c>
      <c r="BN16" s="83">
        <f t="shared" si="47"/>
        <v>0</v>
      </c>
      <c r="BO16" s="87">
        <f t="shared" si="33"/>
        <v>0</v>
      </c>
      <c r="BP16" s="83">
        <f t="shared" si="48"/>
        <v>0</v>
      </c>
      <c r="BQ16" s="88" t="str">
        <f t="shared" si="49"/>
        <v/>
      </c>
      <c r="BR16" s="89">
        <f t="shared" si="50"/>
        <v>0</v>
      </c>
      <c r="BS16" s="89">
        <f t="shared" si="51"/>
        <v>0</v>
      </c>
    </row>
    <row r="17" spans="1:76" x14ac:dyDescent="0.2">
      <c r="A17" s="69">
        <f t="shared" si="52"/>
        <v>45238</v>
      </c>
      <c r="B17" s="70" t="str">
        <f>IF(ISERROR(VLOOKUP(A17,Feiertage!$A$3:$E$24,2,FALSE))=FALSE,"Feiertag","")</f>
        <v/>
      </c>
      <c r="C17" s="71"/>
      <c r="D17" s="71"/>
      <c r="E17" s="210"/>
      <c r="F17" s="71"/>
      <c r="G17" s="71"/>
      <c r="H17" s="210"/>
      <c r="I17" s="71"/>
      <c r="J17" s="71"/>
      <c r="K17" s="212"/>
      <c r="L17" s="71"/>
      <c r="M17" s="71"/>
      <c r="N17" s="210"/>
      <c r="O17" s="71"/>
      <c r="P17" s="71"/>
      <c r="Q17" s="72">
        <f t="shared" si="0"/>
        <v>0</v>
      </c>
      <c r="R17" s="73">
        <f t="shared" si="1"/>
        <v>-4</v>
      </c>
      <c r="S17" s="74">
        <f t="shared" si="34"/>
        <v>-581.25</v>
      </c>
      <c r="T17" s="74">
        <f t="shared" si="35"/>
        <v>0</v>
      </c>
      <c r="U17" s="75"/>
      <c r="V17" s="76" t="str">
        <f t="shared" si="2"/>
        <v/>
      </c>
      <c r="W17" s="76"/>
      <c r="X17" s="76" t="str">
        <f t="shared" si="36"/>
        <v/>
      </c>
      <c r="Y17" s="77">
        <f t="shared" si="3"/>
        <v>0</v>
      </c>
      <c r="Z17" s="78">
        <f t="shared" si="4"/>
        <v>4</v>
      </c>
      <c r="AA17" s="79" t="str">
        <f>IF(WEEKDAY($A17)=1,"So",IF(WEEKDAY($A17)=7,"Sa",IF(B17="freier Tag",B17,IF(ISERROR(VLOOKUP(A17,Feiertage!$A$3:$E$14,2,FALSE))=FALSE,"Feiertag",IF(B17="","",B17)))))</f>
        <v/>
      </c>
      <c r="AB17" s="78">
        <f t="shared" si="37"/>
        <v>0</v>
      </c>
      <c r="AC17" s="80">
        <f t="shared" si="38"/>
        <v>0</v>
      </c>
      <c r="AD17" s="80">
        <f t="shared" si="39"/>
        <v>0</v>
      </c>
      <c r="AE17" s="81" t="str">
        <f t="shared" si="5"/>
        <v/>
      </c>
      <c r="AF17" s="81" t="str">
        <f t="shared" si="6"/>
        <v/>
      </c>
      <c r="AG17" s="81" t="str">
        <f t="shared" si="7"/>
        <v/>
      </c>
      <c r="AH17" s="81" t="str">
        <f t="shared" si="8"/>
        <v/>
      </c>
      <c r="AI17" s="82" t="str">
        <f t="shared" si="9"/>
        <v/>
      </c>
      <c r="AJ17" s="86" t="str">
        <f t="shared" si="10"/>
        <v/>
      </c>
      <c r="AK17" s="91" t="str">
        <f t="shared" si="40"/>
        <v>0</v>
      </c>
      <c r="AL17" s="85">
        <f t="shared" si="11"/>
        <v>0</v>
      </c>
      <c r="AM17" s="86">
        <f t="shared" si="12"/>
        <v>0</v>
      </c>
      <c r="AN17" s="83">
        <f t="shared" si="13"/>
        <v>0</v>
      </c>
      <c r="AO17" s="86">
        <f t="shared" si="14"/>
        <v>0</v>
      </c>
      <c r="AP17" s="86">
        <f t="shared" si="15"/>
        <v>0</v>
      </c>
      <c r="AQ17" s="83">
        <f t="shared" si="16"/>
        <v>0</v>
      </c>
      <c r="AR17" s="86">
        <f t="shared" si="17"/>
        <v>0</v>
      </c>
      <c r="AS17" s="86">
        <f t="shared" si="18"/>
        <v>0</v>
      </c>
      <c r="AT17" s="83">
        <f t="shared" si="19"/>
        <v>0</v>
      </c>
      <c r="AU17" s="86">
        <f t="shared" si="20"/>
        <v>0</v>
      </c>
      <c r="AV17" s="87">
        <f t="shared" si="21"/>
        <v>0</v>
      </c>
      <c r="AW17" s="83">
        <f t="shared" si="22"/>
        <v>0</v>
      </c>
      <c r="AX17" s="87">
        <f t="shared" si="23"/>
        <v>0</v>
      </c>
      <c r="AY17" s="83">
        <f t="shared" si="24"/>
        <v>0</v>
      </c>
      <c r="AZ17" s="88" t="str">
        <f t="shared" si="41"/>
        <v/>
      </c>
      <c r="BA17" s="89">
        <f t="shared" si="42"/>
        <v>0</v>
      </c>
      <c r="BB17" s="89">
        <f t="shared" si="43"/>
        <v>0</v>
      </c>
      <c r="BC17" s="85">
        <f t="shared" si="25"/>
        <v>0</v>
      </c>
      <c r="BD17" s="86">
        <f t="shared" si="26"/>
        <v>0</v>
      </c>
      <c r="BE17" s="83">
        <f t="shared" si="44"/>
        <v>0</v>
      </c>
      <c r="BF17" s="86">
        <f t="shared" si="27"/>
        <v>0</v>
      </c>
      <c r="BG17" s="86">
        <f t="shared" si="28"/>
        <v>0</v>
      </c>
      <c r="BH17" s="83">
        <f t="shared" si="45"/>
        <v>0</v>
      </c>
      <c r="BI17" s="86">
        <f t="shared" si="29"/>
        <v>0</v>
      </c>
      <c r="BJ17" s="86">
        <f t="shared" si="30"/>
        <v>0</v>
      </c>
      <c r="BK17" s="83">
        <f t="shared" si="46"/>
        <v>0</v>
      </c>
      <c r="BL17" s="86">
        <f t="shared" si="31"/>
        <v>0</v>
      </c>
      <c r="BM17" s="87">
        <f t="shared" si="32"/>
        <v>0</v>
      </c>
      <c r="BN17" s="83">
        <f t="shared" si="47"/>
        <v>0</v>
      </c>
      <c r="BO17" s="87">
        <f t="shared" si="33"/>
        <v>0</v>
      </c>
      <c r="BP17" s="83">
        <f t="shared" si="48"/>
        <v>0</v>
      </c>
      <c r="BQ17" s="88" t="str">
        <f t="shared" si="49"/>
        <v/>
      </c>
      <c r="BR17" s="92">
        <f t="shared" si="50"/>
        <v>0</v>
      </c>
      <c r="BS17" s="89">
        <f t="shared" si="51"/>
        <v>0</v>
      </c>
    </row>
    <row r="18" spans="1:76" x14ac:dyDescent="0.2">
      <c r="A18" s="69">
        <f t="shared" si="52"/>
        <v>45239</v>
      </c>
      <c r="B18" s="90" t="str">
        <f>IF(ISERROR(VLOOKUP(A18,Feiertage!$A$3:$E$24,2,FALSE))=FALSE,"Feiertag","")</f>
        <v/>
      </c>
      <c r="C18" s="71"/>
      <c r="D18" s="71"/>
      <c r="E18" s="210"/>
      <c r="F18" s="71"/>
      <c r="G18" s="71"/>
      <c r="H18" s="210"/>
      <c r="I18" s="71"/>
      <c r="J18" s="71"/>
      <c r="K18" s="212"/>
      <c r="L18" s="71"/>
      <c r="M18" s="71"/>
      <c r="N18" s="210"/>
      <c r="O18" s="71"/>
      <c r="P18" s="71"/>
      <c r="Q18" s="72">
        <f t="shared" si="0"/>
        <v>0</v>
      </c>
      <c r="R18" s="73">
        <f t="shared" si="1"/>
        <v>-4</v>
      </c>
      <c r="S18" s="74">
        <f t="shared" si="34"/>
        <v>-585.25</v>
      </c>
      <c r="T18" s="74">
        <f t="shared" si="35"/>
        <v>0</v>
      </c>
      <c r="U18" s="75"/>
      <c r="V18" s="76" t="str">
        <f t="shared" si="2"/>
        <v/>
      </c>
      <c r="W18" s="76"/>
      <c r="X18" s="76" t="str">
        <f t="shared" si="36"/>
        <v/>
      </c>
      <c r="Y18" s="77">
        <f t="shared" si="3"/>
        <v>0</v>
      </c>
      <c r="Z18" s="78">
        <f t="shared" si="4"/>
        <v>4</v>
      </c>
      <c r="AA18" s="79" t="str">
        <f>IF(WEEKDAY($A18)=1,"So",IF(WEEKDAY($A18)=7,"Sa",IF(B18="freier Tag",B18,IF(ISERROR(VLOOKUP(A18,Feiertage!$A$3:$E$14,2,FALSE))=FALSE,"Feiertag",IF(B18="","",B18)))))</f>
        <v/>
      </c>
      <c r="AB18" s="78">
        <f t="shared" si="37"/>
        <v>0</v>
      </c>
      <c r="AC18" s="80">
        <f t="shared" si="38"/>
        <v>0</v>
      </c>
      <c r="AD18" s="80">
        <f t="shared" si="39"/>
        <v>0</v>
      </c>
      <c r="AE18" s="81" t="str">
        <f t="shared" si="5"/>
        <v/>
      </c>
      <c r="AF18" s="81" t="str">
        <f t="shared" si="6"/>
        <v/>
      </c>
      <c r="AG18" s="81" t="str">
        <f t="shared" si="7"/>
        <v/>
      </c>
      <c r="AH18" s="81" t="str">
        <f t="shared" si="8"/>
        <v/>
      </c>
      <c r="AI18" s="82" t="str">
        <f t="shared" si="9"/>
        <v/>
      </c>
      <c r="AJ18" s="86" t="str">
        <f t="shared" si="10"/>
        <v/>
      </c>
      <c r="AK18" s="91" t="str">
        <f t="shared" si="40"/>
        <v>0</v>
      </c>
      <c r="AL18" s="85">
        <f t="shared" si="11"/>
        <v>0</v>
      </c>
      <c r="AM18" s="86">
        <f t="shared" si="12"/>
        <v>0</v>
      </c>
      <c r="AN18" s="83">
        <f t="shared" si="13"/>
        <v>0</v>
      </c>
      <c r="AO18" s="86">
        <f t="shared" si="14"/>
        <v>0</v>
      </c>
      <c r="AP18" s="86">
        <f t="shared" si="15"/>
        <v>0</v>
      </c>
      <c r="AQ18" s="83">
        <f t="shared" si="16"/>
        <v>0</v>
      </c>
      <c r="AR18" s="86">
        <f t="shared" si="17"/>
        <v>0</v>
      </c>
      <c r="AS18" s="86">
        <f t="shared" si="18"/>
        <v>0</v>
      </c>
      <c r="AT18" s="83">
        <f t="shared" si="19"/>
        <v>0</v>
      </c>
      <c r="AU18" s="86">
        <f t="shared" si="20"/>
        <v>0</v>
      </c>
      <c r="AV18" s="87">
        <f t="shared" si="21"/>
        <v>0</v>
      </c>
      <c r="AW18" s="83">
        <f t="shared" si="22"/>
        <v>0</v>
      </c>
      <c r="AX18" s="87">
        <f t="shared" si="23"/>
        <v>0</v>
      </c>
      <c r="AY18" s="83">
        <f t="shared" si="24"/>
        <v>0</v>
      </c>
      <c r="AZ18" s="88" t="str">
        <f t="shared" si="41"/>
        <v/>
      </c>
      <c r="BA18" s="89">
        <f t="shared" si="42"/>
        <v>0</v>
      </c>
      <c r="BB18" s="89">
        <f t="shared" si="43"/>
        <v>0</v>
      </c>
      <c r="BC18" s="85">
        <f t="shared" si="25"/>
        <v>0</v>
      </c>
      <c r="BD18" s="86">
        <f t="shared" si="26"/>
        <v>0</v>
      </c>
      <c r="BE18" s="83">
        <f t="shared" si="44"/>
        <v>0</v>
      </c>
      <c r="BF18" s="86">
        <f t="shared" si="27"/>
        <v>0</v>
      </c>
      <c r="BG18" s="86">
        <f t="shared" si="28"/>
        <v>0</v>
      </c>
      <c r="BH18" s="83">
        <f t="shared" si="45"/>
        <v>0</v>
      </c>
      <c r="BI18" s="86">
        <f t="shared" si="29"/>
        <v>0</v>
      </c>
      <c r="BJ18" s="86">
        <f t="shared" si="30"/>
        <v>0</v>
      </c>
      <c r="BK18" s="83">
        <f t="shared" si="46"/>
        <v>0</v>
      </c>
      <c r="BL18" s="86">
        <f t="shared" si="31"/>
        <v>0</v>
      </c>
      <c r="BM18" s="87">
        <f t="shared" si="32"/>
        <v>0</v>
      </c>
      <c r="BN18" s="83">
        <f t="shared" si="47"/>
        <v>0</v>
      </c>
      <c r="BO18" s="87">
        <f t="shared" si="33"/>
        <v>0</v>
      </c>
      <c r="BP18" s="83">
        <f t="shared" si="48"/>
        <v>0</v>
      </c>
      <c r="BQ18" s="88" t="str">
        <f t="shared" si="49"/>
        <v/>
      </c>
      <c r="BR18" s="92">
        <f t="shared" si="50"/>
        <v>0</v>
      </c>
      <c r="BS18" s="89">
        <f t="shared" si="51"/>
        <v>0</v>
      </c>
    </row>
    <row r="19" spans="1:76" x14ac:dyDescent="0.2">
      <c r="A19" s="69">
        <f t="shared" si="52"/>
        <v>45240</v>
      </c>
      <c r="B19" s="90" t="str">
        <f>IF(ISERROR(VLOOKUP(A19,Feiertage!$A$3:$E$24,2,FALSE))=FALSE,"Feiertag","")</f>
        <v/>
      </c>
      <c r="C19" s="71"/>
      <c r="D19" s="71"/>
      <c r="E19" s="210"/>
      <c r="F19" s="71"/>
      <c r="G19" s="71"/>
      <c r="H19" s="210"/>
      <c r="I19" s="71"/>
      <c r="J19" s="71"/>
      <c r="K19" s="212"/>
      <c r="L19" s="71"/>
      <c r="M19" s="71"/>
      <c r="N19" s="210"/>
      <c r="O19" s="71"/>
      <c r="P19" s="71"/>
      <c r="Q19" s="72">
        <f t="shared" si="0"/>
        <v>0</v>
      </c>
      <c r="R19" s="73">
        <f t="shared" si="1"/>
        <v>-4</v>
      </c>
      <c r="S19" s="74">
        <f t="shared" si="34"/>
        <v>-589.25</v>
      </c>
      <c r="T19" s="74">
        <f t="shared" si="35"/>
        <v>0</v>
      </c>
      <c r="U19" s="75"/>
      <c r="V19" s="76" t="str">
        <f t="shared" si="2"/>
        <v/>
      </c>
      <c r="W19" s="76"/>
      <c r="X19" s="76" t="str">
        <f t="shared" si="36"/>
        <v/>
      </c>
      <c r="Y19" s="77">
        <f t="shared" si="3"/>
        <v>0</v>
      </c>
      <c r="Z19" s="78">
        <f t="shared" si="4"/>
        <v>4</v>
      </c>
      <c r="AA19" s="79" t="str">
        <f>IF(WEEKDAY($A19)=1,"So",IF(WEEKDAY($A19)=7,"Sa",IF(B19="freier Tag",B19,IF(ISERROR(VLOOKUP(A19,Feiertage!$A$3:$E$14,2,FALSE))=FALSE,"Feiertag",IF(B19="","",B19)))))</f>
        <v/>
      </c>
      <c r="AB19" s="78">
        <f t="shared" si="37"/>
        <v>0</v>
      </c>
      <c r="AC19" s="80">
        <f t="shared" si="38"/>
        <v>0</v>
      </c>
      <c r="AD19" s="80">
        <f t="shared" si="39"/>
        <v>0</v>
      </c>
      <c r="AE19" s="81" t="str">
        <f t="shared" si="5"/>
        <v/>
      </c>
      <c r="AF19" s="81" t="str">
        <f t="shared" si="6"/>
        <v/>
      </c>
      <c r="AG19" s="81" t="str">
        <f t="shared" si="7"/>
        <v/>
      </c>
      <c r="AH19" s="81" t="str">
        <f t="shared" si="8"/>
        <v/>
      </c>
      <c r="AI19" s="82" t="str">
        <f t="shared" si="9"/>
        <v/>
      </c>
      <c r="AJ19" s="86" t="str">
        <f t="shared" si="10"/>
        <v/>
      </c>
      <c r="AK19" s="91" t="str">
        <f t="shared" si="40"/>
        <v>0</v>
      </c>
      <c r="AL19" s="85">
        <f t="shared" si="11"/>
        <v>0</v>
      </c>
      <c r="AM19" s="86">
        <f t="shared" si="12"/>
        <v>0</v>
      </c>
      <c r="AN19" s="83">
        <f t="shared" si="13"/>
        <v>0</v>
      </c>
      <c r="AO19" s="86">
        <f t="shared" si="14"/>
        <v>0</v>
      </c>
      <c r="AP19" s="86">
        <f t="shared" si="15"/>
        <v>0</v>
      </c>
      <c r="AQ19" s="83">
        <f t="shared" si="16"/>
        <v>0</v>
      </c>
      <c r="AR19" s="86">
        <f t="shared" si="17"/>
        <v>0</v>
      </c>
      <c r="AS19" s="86">
        <f t="shared" si="18"/>
        <v>0</v>
      </c>
      <c r="AT19" s="83">
        <f t="shared" si="19"/>
        <v>0</v>
      </c>
      <c r="AU19" s="86">
        <f t="shared" si="20"/>
        <v>0</v>
      </c>
      <c r="AV19" s="87">
        <f t="shared" si="21"/>
        <v>0</v>
      </c>
      <c r="AW19" s="83">
        <f t="shared" si="22"/>
        <v>0</v>
      </c>
      <c r="AX19" s="87">
        <f t="shared" si="23"/>
        <v>0</v>
      </c>
      <c r="AY19" s="83">
        <f t="shared" si="24"/>
        <v>0</v>
      </c>
      <c r="AZ19" s="88" t="str">
        <f t="shared" si="41"/>
        <v/>
      </c>
      <c r="BA19" s="89">
        <f t="shared" si="42"/>
        <v>0</v>
      </c>
      <c r="BB19" s="89">
        <f t="shared" si="43"/>
        <v>0</v>
      </c>
      <c r="BC19" s="85">
        <f t="shared" si="25"/>
        <v>0</v>
      </c>
      <c r="BD19" s="86">
        <f t="shared" si="26"/>
        <v>0</v>
      </c>
      <c r="BE19" s="83">
        <f t="shared" si="44"/>
        <v>0</v>
      </c>
      <c r="BF19" s="86">
        <f t="shared" si="27"/>
        <v>0</v>
      </c>
      <c r="BG19" s="86">
        <f t="shared" si="28"/>
        <v>0</v>
      </c>
      <c r="BH19" s="83">
        <f t="shared" si="45"/>
        <v>0</v>
      </c>
      <c r="BI19" s="86">
        <f t="shared" si="29"/>
        <v>0</v>
      </c>
      <c r="BJ19" s="86">
        <f t="shared" si="30"/>
        <v>0</v>
      </c>
      <c r="BK19" s="83">
        <f t="shared" si="46"/>
        <v>0</v>
      </c>
      <c r="BL19" s="86">
        <f t="shared" si="31"/>
        <v>0</v>
      </c>
      <c r="BM19" s="87">
        <f t="shared" si="32"/>
        <v>0</v>
      </c>
      <c r="BN19" s="83">
        <f t="shared" si="47"/>
        <v>0</v>
      </c>
      <c r="BO19" s="87">
        <f t="shared" si="33"/>
        <v>0</v>
      </c>
      <c r="BP19" s="83">
        <f t="shared" si="48"/>
        <v>0</v>
      </c>
      <c r="BQ19" s="88" t="str">
        <f t="shared" si="49"/>
        <v/>
      </c>
      <c r="BR19" s="92">
        <f t="shared" si="50"/>
        <v>0</v>
      </c>
      <c r="BS19" s="89">
        <f t="shared" si="51"/>
        <v>0</v>
      </c>
    </row>
    <row r="20" spans="1:76" x14ac:dyDescent="0.2">
      <c r="A20" s="69">
        <f t="shared" si="52"/>
        <v>45241</v>
      </c>
      <c r="B20" s="70" t="str">
        <f>IF(ISERROR(VLOOKUP(A20,Feiertage!$A$3:$E$24,2,FALSE))=FALSE,"Feiertag","")</f>
        <v/>
      </c>
      <c r="C20" s="71"/>
      <c r="D20" s="71"/>
      <c r="E20" s="210"/>
      <c r="F20" s="71"/>
      <c r="G20" s="71"/>
      <c r="H20" s="210"/>
      <c r="I20" s="71"/>
      <c r="J20" s="71"/>
      <c r="K20" s="212"/>
      <c r="L20" s="71"/>
      <c r="M20" s="71"/>
      <c r="N20" s="210"/>
      <c r="O20" s="71"/>
      <c r="P20" s="71"/>
      <c r="Q20" s="72">
        <f t="shared" si="0"/>
        <v>0</v>
      </c>
      <c r="R20" s="73">
        <f t="shared" si="1"/>
        <v>0</v>
      </c>
      <c r="S20" s="74">
        <f t="shared" si="34"/>
        <v>-589.25</v>
      </c>
      <c r="T20" s="74">
        <f t="shared" si="35"/>
        <v>0</v>
      </c>
      <c r="U20" s="75"/>
      <c r="V20" s="76" t="str">
        <f t="shared" si="2"/>
        <v/>
      </c>
      <c r="W20" s="76"/>
      <c r="X20" s="76" t="str">
        <f t="shared" si="36"/>
        <v/>
      </c>
      <c r="Y20" s="77">
        <f t="shared" si="3"/>
        <v>0</v>
      </c>
      <c r="Z20" s="78">
        <f t="shared" si="4"/>
        <v>0</v>
      </c>
      <c r="AA20" s="79" t="str">
        <f>IF(WEEKDAY($A20)=1,"So",IF(WEEKDAY($A20)=7,"Sa",IF(B20="freier Tag",B20,IF(ISERROR(VLOOKUP(A20,Feiertage!$A$3:$E$14,2,FALSE))=FALSE,"Feiertag",IF(B20="","",B20)))))</f>
        <v>Sa</v>
      </c>
      <c r="AB20" s="78">
        <f t="shared" si="37"/>
        <v>0</v>
      </c>
      <c r="AC20" s="80">
        <f t="shared" si="38"/>
        <v>0</v>
      </c>
      <c r="AD20" s="80">
        <f t="shared" si="39"/>
        <v>0</v>
      </c>
      <c r="AE20" s="81" t="str">
        <f t="shared" si="5"/>
        <v/>
      </c>
      <c r="AF20" s="81" t="str">
        <f t="shared" si="6"/>
        <v/>
      </c>
      <c r="AG20" s="81" t="str">
        <f t="shared" si="7"/>
        <v/>
      </c>
      <c r="AH20" s="81" t="str">
        <f t="shared" si="8"/>
        <v/>
      </c>
      <c r="AI20" s="82" t="str">
        <f t="shared" si="9"/>
        <v/>
      </c>
      <c r="AJ20" s="86" t="str">
        <f t="shared" si="10"/>
        <v/>
      </c>
      <c r="AK20" s="91" t="str">
        <f t="shared" si="40"/>
        <v>0</v>
      </c>
      <c r="AL20" s="85">
        <f t="shared" si="11"/>
        <v>0</v>
      </c>
      <c r="AM20" s="86">
        <f t="shared" si="12"/>
        <v>0</v>
      </c>
      <c r="AN20" s="83">
        <f t="shared" si="13"/>
        <v>0</v>
      </c>
      <c r="AO20" s="86">
        <f t="shared" si="14"/>
        <v>0</v>
      </c>
      <c r="AP20" s="86">
        <f t="shared" si="15"/>
        <v>0</v>
      </c>
      <c r="AQ20" s="83">
        <f t="shared" si="16"/>
        <v>0</v>
      </c>
      <c r="AR20" s="86">
        <f t="shared" si="17"/>
        <v>0</v>
      </c>
      <c r="AS20" s="86">
        <f t="shared" si="18"/>
        <v>0</v>
      </c>
      <c r="AT20" s="83">
        <f t="shared" si="19"/>
        <v>0</v>
      </c>
      <c r="AU20" s="86">
        <f t="shared" si="20"/>
        <v>0</v>
      </c>
      <c r="AV20" s="87">
        <f t="shared" si="21"/>
        <v>0</v>
      </c>
      <c r="AW20" s="83">
        <f t="shared" si="22"/>
        <v>0</v>
      </c>
      <c r="AX20" s="87">
        <f t="shared" si="23"/>
        <v>0</v>
      </c>
      <c r="AY20" s="83">
        <f t="shared" si="24"/>
        <v>0</v>
      </c>
      <c r="AZ20" s="88" t="str">
        <f t="shared" si="41"/>
        <v/>
      </c>
      <c r="BA20" s="89">
        <f t="shared" si="42"/>
        <v>0</v>
      </c>
      <c r="BB20" s="89">
        <f t="shared" si="43"/>
        <v>0</v>
      </c>
      <c r="BC20" s="85">
        <f t="shared" si="25"/>
        <v>0</v>
      </c>
      <c r="BD20" s="86">
        <f t="shared" si="26"/>
        <v>0</v>
      </c>
      <c r="BE20" s="83">
        <f t="shared" si="44"/>
        <v>0</v>
      </c>
      <c r="BF20" s="86">
        <f t="shared" si="27"/>
        <v>0</v>
      </c>
      <c r="BG20" s="86">
        <f t="shared" si="28"/>
        <v>0</v>
      </c>
      <c r="BH20" s="83">
        <f t="shared" si="45"/>
        <v>0</v>
      </c>
      <c r="BI20" s="86">
        <f t="shared" si="29"/>
        <v>0</v>
      </c>
      <c r="BJ20" s="86">
        <f t="shared" si="30"/>
        <v>0</v>
      </c>
      <c r="BK20" s="83">
        <f t="shared" si="46"/>
        <v>0</v>
      </c>
      <c r="BL20" s="86">
        <f t="shared" si="31"/>
        <v>0</v>
      </c>
      <c r="BM20" s="87">
        <f t="shared" si="32"/>
        <v>0</v>
      </c>
      <c r="BN20" s="83">
        <f t="shared" si="47"/>
        <v>0</v>
      </c>
      <c r="BO20" s="87">
        <f t="shared" si="33"/>
        <v>0</v>
      </c>
      <c r="BP20" s="83">
        <f t="shared" si="48"/>
        <v>0</v>
      </c>
      <c r="BQ20" s="88" t="str">
        <f t="shared" si="49"/>
        <v/>
      </c>
      <c r="BR20" s="92">
        <f t="shared" si="50"/>
        <v>0</v>
      </c>
      <c r="BS20" s="89">
        <f t="shared" si="51"/>
        <v>0</v>
      </c>
    </row>
    <row r="21" spans="1:76" x14ac:dyDescent="0.2">
      <c r="A21" s="69">
        <f t="shared" si="52"/>
        <v>45242</v>
      </c>
      <c r="B21" s="70" t="str">
        <f>IF(ISERROR(VLOOKUP(A21,Feiertage!$A$3:$E$24,2,FALSE))=FALSE,"Feiertag","")</f>
        <v/>
      </c>
      <c r="C21" s="71"/>
      <c r="D21" s="71"/>
      <c r="E21" s="210"/>
      <c r="F21" s="71"/>
      <c r="G21" s="71"/>
      <c r="H21" s="210"/>
      <c r="I21" s="71"/>
      <c r="J21" s="71"/>
      <c r="K21" s="212"/>
      <c r="L21" s="71"/>
      <c r="M21" s="71"/>
      <c r="N21" s="210"/>
      <c r="O21" s="71"/>
      <c r="P21" s="71"/>
      <c r="Q21" s="72">
        <f t="shared" si="0"/>
        <v>0</v>
      </c>
      <c r="R21" s="73">
        <f t="shared" si="1"/>
        <v>0</v>
      </c>
      <c r="S21" s="74">
        <f t="shared" si="34"/>
        <v>-589.25</v>
      </c>
      <c r="T21" s="74">
        <f t="shared" si="35"/>
        <v>0</v>
      </c>
      <c r="U21" s="75"/>
      <c r="V21" s="76" t="str">
        <f t="shared" si="2"/>
        <v/>
      </c>
      <c r="W21" s="76"/>
      <c r="X21" s="76" t="str">
        <f t="shared" si="36"/>
        <v/>
      </c>
      <c r="Y21" s="77">
        <f t="shared" si="3"/>
        <v>0</v>
      </c>
      <c r="Z21" s="78">
        <f t="shared" si="4"/>
        <v>0</v>
      </c>
      <c r="AA21" s="79" t="str">
        <f>IF(WEEKDAY($A21)=1,"So",IF(WEEKDAY($A21)=7,"Sa",IF(B21="freier Tag",B21,IF(ISERROR(VLOOKUP(A21,Feiertage!$A$3:$E$14,2,FALSE))=FALSE,"Feiertag",IF(B21="","",B21)))))</f>
        <v>So</v>
      </c>
      <c r="AB21" s="78">
        <f t="shared" si="37"/>
        <v>0</v>
      </c>
      <c r="AC21" s="80">
        <f t="shared" si="38"/>
        <v>0</v>
      </c>
      <c r="AD21" s="80">
        <f t="shared" si="39"/>
        <v>0</v>
      </c>
      <c r="AE21" s="81" t="str">
        <f t="shared" si="5"/>
        <v/>
      </c>
      <c r="AF21" s="81" t="str">
        <f t="shared" si="6"/>
        <v/>
      </c>
      <c r="AG21" s="81" t="str">
        <f t="shared" si="7"/>
        <v/>
      </c>
      <c r="AH21" s="81" t="str">
        <f t="shared" si="8"/>
        <v/>
      </c>
      <c r="AI21" s="82" t="str">
        <f t="shared" si="9"/>
        <v/>
      </c>
      <c r="AJ21" s="86" t="str">
        <f t="shared" si="10"/>
        <v/>
      </c>
      <c r="AK21" s="91" t="str">
        <f t="shared" si="40"/>
        <v>0</v>
      </c>
      <c r="AL21" s="85">
        <f t="shared" si="11"/>
        <v>0</v>
      </c>
      <c r="AM21" s="86">
        <f t="shared" si="12"/>
        <v>0</v>
      </c>
      <c r="AN21" s="83">
        <f t="shared" si="13"/>
        <v>0</v>
      </c>
      <c r="AO21" s="86">
        <f t="shared" si="14"/>
        <v>0</v>
      </c>
      <c r="AP21" s="86">
        <f t="shared" si="15"/>
        <v>0</v>
      </c>
      <c r="AQ21" s="83">
        <f t="shared" si="16"/>
        <v>0</v>
      </c>
      <c r="AR21" s="86">
        <f t="shared" si="17"/>
        <v>0</v>
      </c>
      <c r="AS21" s="86">
        <f t="shared" si="18"/>
        <v>0</v>
      </c>
      <c r="AT21" s="83">
        <f t="shared" si="19"/>
        <v>0</v>
      </c>
      <c r="AU21" s="86">
        <f t="shared" si="20"/>
        <v>0</v>
      </c>
      <c r="AV21" s="87">
        <f t="shared" si="21"/>
        <v>0</v>
      </c>
      <c r="AW21" s="83">
        <f t="shared" si="22"/>
        <v>0</v>
      </c>
      <c r="AX21" s="87">
        <f t="shared" si="23"/>
        <v>0</v>
      </c>
      <c r="AY21" s="83">
        <f t="shared" si="24"/>
        <v>0</v>
      </c>
      <c r="AZ21" s="88" t="str">
        <f t="shared" si="41"/>
        <v/>
      </c>
      <c r="BA21" s="89">
        <f t="shared" si="42"/>
        <v>0</v>
      </c>
      <c r="BB21" s="89">
        <f t="shared" si="43"/>
        <v>0</v>
      </c>
      <c r="BC21" s="85">
        <f t="shared" si="25"/>
        <v>0</v>
      </c>
      <c r="BD21" s="86">
        <f t="shared" si="26"/>
        <v>0</v>
      </c>
      <c r="BE21" s="83">
        <f t="shared" si="44"/>
        <v>0</v>
      </c>
      <c r="BF21" s="86">
        <f t="shared" si="27"/>
        <v>0</v>
      </c>
      <c r="BG21" s="86">
        <f t="shared" si="28"/>
        <v>0</v>
      </c>
      <c r="BH21" s="83">
        <f t="shared" si="45"/>
        <v>0</v>
      </c>
      <c r="BI21" s="86">
        <f t="shared" si="29"/>
        <v>0</v>
      </c>
      <c r="BJ21" s="86">
        <f t="shared" si="30"/>
        <v>0</v>
      </c>
      <c r="BK21" s="83">
        <f t="shared" si="46"/>
        <v>0</v>
      </c>
      <c r="BL21" s="86">
        <f t="shared" si="31"/>
        <v>0</v>
      </c>
      <c r="BM21" s="87">
        <f t="shared" si="32"/>
        <v>0</v>
      </c>
      <c r="BN21" s="83">
        <f t="shared" si="47"/>
        <v>0</v>
      </c>
      <c r="BO21" s="87">
        <f t="shared" si="33"/>
        <v>0</v>
      </c>
      <c r="BP21" s="83">
        <f t="shared" si="48"/>
        <v>0</v>
      </c>
      <c r="BQ21" s="88" t="str">
        <f t="shared" si="49"/>
        <v/>
      </c>
      <c r="BR21" s="92">
        <f t="shared" si="50"/>
        <v>0</v>
      </c>
      <c r="BS21" s="89">
        <f t="shared" si="51"/>
        <v>0</v>
      </c>
    </row>
    <row r="22" spans="1:76" x14ac:dyDescent="0.2">
      <c r="A22" s="69">
        <f t="shared" si="52"/>
        <v>45243</v>
      </c>
      <c r="B22" s="70" t="str">
        <f>IF(ISERROR(VLOOKUP(A22,Feiertage!$A$3:$E$24,2,FALSE))=FALSE,"Feiertag","")</f>
        <v/>
      </c>
      <c r="C22" s="71"/>
      <c r="D22" s="71"/>
      <c r="E22" s="210"/>
      <c r="F22" s="71"/>
      <c r="G22" s="71"/>
      <c r="H22" s="210"/>
      <c r="I22" s="71"/>
      <c r="J22" s="71"/>
      <c r="K22" s="212"/>
      <c r="L22" s="71"/>
      <c r="M22" s="71"/>
      <c r="N22" s="210"/>
      <c r="O22" s="71"/>
      <c r="P22" s="71"/>
      <c r="Q22" s="72">
        <f t="shared" si="0"/>
        <v>0</v>
      </c>
      <c r="R22" s="73">
        <f t="shared" si="1"/>
        <v>-4</v>
      </c>
      <c r="S22" s="74">
        <f t="shared" si="34"/>
        <v>-593.25</v>
      </c>
      <c r="T22" s="74">
        <f t="shared" si="35"/>
        <v>0</v>
      </c>
      <c r="U22" s="75"/>
      <c r="V22" s="76" t="str">
        <f t="shared" si="2"/>
        <v/>
      </c>
      <c r="W22" s="76"/>
      <c r="X22" s="76" t="str">
        <f t="shared" si="36"/>
        <v/>
      </c>
      <c r="Y22" s="77">
        <f t="shared" si="3"/>
        <v>0</v>
      </c>
      <c r="Z22" s="78">
        <f t="shared" si="4"/>
        <v>4</v>
      </c>
      <c r="AA22" s="79" t="str">
        <f>IF(WEEKDAY($A22)=1,"So",IF(WEEKDAY($A22)=7,"Sa",IF(B22="freier Tag",B22,IF(ISERROR(VLOOKUP(A22,Feiertage!$A$3:$E$14,2,FALSE))=FALSE,"Feiertag",IF(B22="","",B22)))))</f>
        <v/>
      </c>
      <c r="AB22" s="78">
        <f t="shared" si="37"/>
        <v>0</v>
      </c>
      <c r="AC22" s="80">
        <f t="shared" si="38"/>
        <v>0</v>
      </c>
      <c r="AD22" s="80">
        <f t="shared" si="39"/>
        <v>0</v>
      </c>
      <c r="AE22" s="81" t="str">
        <f t="shared" si="5"/>
        <v/>
      </c>
      <c r="AF22" s="81" t="str">
        <f t="shared" si="6"/>
        <v/>
      </c>
      <c r="AG22" s="81" t="str">
        <f t="shared" si="7"/>
        <v/>
      </c>
      <c r="AH22" s="81" t="str">
        <f t="shared" si="8"/>
        <v/>
      </c>
      <c r="AI22" s="82" t="str">
        <f t="shared" si="9"/>
        <v/>
      </c>
      <c r="AJ22" s="86" t="str">
        <f t="shared" si="10"/>
        <v/>
      </c>
      <c r="AK22" s="91" t="str">
        <f t="shared" si="40"/>
        <v>0</v>
      </c>
      <c r="AL22" s="85">
        <f t="shared" si="11"/>
        <v>0</v>
      </c>
      <c r="AM22" s="86">
        <f t="shared" si="12"/>
        <v>0</v>
      </c>
      <c r="AN22" s="83">
        <f t="shared" si="13"/>
        <v>0</v>
      </c>
      <c r="AO22" s="86">
        <f t="shared" si="14"/>
        <v>0</v>
      </c>
      <c r="AP22" s="86">
        <f t="shared" si="15"/>
        <v>0</v>
      </c>
      <c r="AQ22" s="83">
        <f t="shared" si="16"/>
        <v>0</v>
      </c>
      <c r="AR22" s="86">
        <f t="shared" si="17"/>
        <v>0</v>
      </c>
      <c r="AS22" s="86">
        <f t="shared" si="18"/>
        <v>0</v>
      </c>
      <c r="AT22" s="83">
        <f t="shared" si="19"/>
        <v>0</v>
      </c>
      <c r="AU22" s="86">
        <f t="shared" si="20"/>
        <v>0</v>
      </c>
      <c r="AV22" s="87">
        <f t="shared" si="21"/>
        <v>0</v>
      </c>
      <c r="AW22" s="83">
        <f t="shared" si="22"/>
        <v>0</v>
      </c>
      <c r="AX22" s="87">
        <f t="shared" si="23"/>
        <v>0</v>
      </c>
      <c r="AY22" s="83">
        <f t="shared" si="24"/>
        <v>0</v>
      </c>
      <c r="AZ22" s="88" t="str">
        <f t="shared" si="41"/>
        <v/>
      </c>
      <c r="BA22" s="89">
        <f t="shared" si="42"/>
        <v>0</v>
      </c>
      <c r="BB22" s="89">
        <f t="shared" si="43"/>
        <v>0</v>
      </c>
      <c r="BC22" s="85">
        <f t="shared" si="25"/>
        <v>0</v>
      </c>
      <c r="BD22" s="86">
        <f t="shared" si="26"/>
        <v>0</v>
      </c>
      <c r="BE22" s="83">
        <f t="shared" si="44"/>
        <v>0</v>
      </c>
      <c r="BF22" s="86">
        <f t="shared" si="27"/>
        <v>0</v>
      </c>
      <c r="BG22" s="86">
        <f t="shared" si="28"/>
        <v>0</v>
      </c>
      <c r="BH22" s="83">
        <f t="shared" si="45"/>
        <v>0</v>
      </c>
      <c r="BI22" s="86">
        <f t="shared" si="29"/>
        <v>0</v>
      </c>
      <c r="BJ22" s="86">
        <f t="shared" si="30"/>
        <v>0</v>
      </c>
      <c r="BK22" s="83">
        <f t="shared" si="46"/>
        <v>0</v>
      </c>
      <c r="BL22" s="86">
        <f t="shared" si="31"/>
        <v>0</v>
      </c>
      <c r="BM22" s="87">
        <f t="shared" si="32"/>
        <v>0</v>
      </c>
      <c r="BN22" s="83">
        <f t="shared" si="47"/>
        <v>0</v>
      </c>
      <c r="BO22" s="87">
        <f t="shared" si="33"/>
        <v>0</v>
      </c>
      <c r="BP22" s="83">
        <f t="shared" si="48"/>
        <v>0</v>
      </c>
      <c r="BQ22" s="88" t="str">
        <f t="shared" si="49"/>
        <v/>
      </c>
      <c r="BR22" s="92">
        <f t="shared" si="50"/>
        <v>0</v>
      </c>
      <c r="BS22" s="89">
        <f t="shared" si="51"/>
        <v>0</v>
      </c>
    </row>
    <row r="23" spans="1:76" x14ac:dyDescent="0.2">
      <c r="A23" s="69">
        <f t="shared" si="52"/>
        <v>45244</v>
      </c>
      <c r="B23" s="90" t="str">
        <f>IF(ISERROR(VLOOKUP(A23,Feiertage!$A$3:$E$24,2,FALSE))=FALSE,"Feiertag","")</f>
        <v/>
      </c>
      <c r="C23" s="71"/>
      <c r="D23" s="71"/>
      <c r="E23" s="210"/>
      <c r="F23" s="71"/>
      <c r="G23" s="71"/>
      <c r="H23" s="210"/>
      <c r="I23" s="71"/>
      <c r="J23" s="71"/>
      <c r="K23" s="212"/>
      <c r="L23" s="71"/>
      <c r="M23" s="71"/>
      <c r="N23" s="210"/>
      <c r="O23" s="71"/>
      <c r="P23" s="71"/>
      <c r="Q23" s="72">
        <f t="shared" si="0"/>
        <v>0</v>
      </c>
      <c r="R23" s="73">
        <f t="shared" si="1"/>
        <v>-4</v>
      </c>
      <c r="S23" s="74">
        <f t="shared" si="34"/>
        <v>-597.25</v>
      </c>
      <c r="T23" s="74">
        <f t="shared" si="35"/>
        <v>0</v>
      </c>
      <c r="U23" s="75"/>
      <c r="V23" s="76" t="str">
        <f t="shared" si="2"/>
        <v/>
      </c>
      <c r="W23" s="76"/>
      <c r="X23" s="76" t="str">
        <f t="shared" si="36"/>
        <v/>
      </c>
      <c r="Y23" s="77">
        <f t="shared" si="3"/>
        <v>0</v>
      </c>
      <c r="Z23" s="78">
        <f t="shared" si="4"/>
        <v>4</v>
      </c>
      <c r="AA23" s="79" t="str">
        <f>IF(WEEKDAY($A23)=1,"So",IF(WEEKDAY($A23)=7,"Sa",IF(B23="freier Tag",B23,IF(ISERROR(VLOOKUP(A23,Feiertage!$A$3:$E$14,2,FALSE))=FALSE,"Feiertag",IF(B23="","",B23)))))</f>
        <v/>
      </c>
      <c r="AB23" s="78">
        <f t="shared" si="37"/>
        <v>0</v>
      </c>
      <c r="AC23" s="80">
        <f t="shared" si="38"/>
        <v>0</v>
      </c>
      <c r="AD23" s="80">
        <f t="shared" si="39"/>
        <v>0</v>
      </c>
      <c r="AE23" s="81" t="str">
        <f t="shared" si="5"/>
        <v/>
      </c>
      <c r="AF23" s="81" t="str">
        <f t="shared" si="6"/>
        <v/>
      </c>
      <c r="AG23" s="81" t="str">
        <f t="shared" si="7"/>
        <v/>
      </c>
      <c r="AH23" s="81" t="str">
        <f t="shared" si="8"/>
        <v/>
      </c>
      <c r="AI23" s="82" t="str">
        <f t="shared" si="9"/>
        <v/>
      </c>
      <c r="AJ23" s="86" t="str">
        <f t="shared" si="10"/>
        <v/>
      </c>
      <c r="AK23" s="91" t="str">
        <f t="shared" si="40"/>
        <v>0</v>
      </c>
      <c r="AL23" s="85">
        <f t="shared" si="11"/>
        <v>0</v>
      </c>
      <c r="AM23" s="86">
        <f t="shared" si="12"/>
        <v>0</v>
      </c>
      <c r="AN23" s="83">
        <f>IF(AL23&lt;=9,,IF(AL23&lt;=9.75,AL23-9,IF(AL23&gt;9.75,0.75)))</f>
        <v>0</v>
      </c>
      <c r="AO23" s="86">
        <f t="shared" si="14"/>
        <v>0</v>
      </c>
      <c r="AP23" s="86">
        <f t="shared" si="15"/>
        <v>0</v>
      </c>
      <c r="AQ23" s="83">
        <f>IF(AO23=AL23,0,IF(AN23&gt;0,0,IF(AO23&lt;=9,0,IF(AO23&gt;9,0.75-AM23))))</f>
        <v>0</v>
      </c>
      <c r="AR23" s="86">
        <f t="shared" si="17"/>
        <v>0</v>
      </c>
      <c r="AS23" s="86">
        <f t="shared" si="18"/>
        <v>0</v>
      </c>
      <c r="AT23" s="83">
        <f>IF(AR23=AO23,0,IF(AQ23&gt;0,0,IF(AR23&lt;=9,0,IF(AR23&gt;9,0.75-AP23))))</f>
        <v>0</v>
      </c>
      <c r="AU23" s="86">
        <f t="shared" si="20"/>
        <v>0</v>
      </c>
      <c r="AV23" s="87">
        <f t="shared" si="21"/>
        <v>0</v>
      </c>
      <c r="AW23" s="83">
        <f>IF(AU23=AR23,0,IF(AT23&gt;0,0,IF(AU23&lt;=9,0,IF(AU23&gt;9,0.75-AS23))))</f>
        <v>0</v>
      </c>
      <c r="AX23" s="87">
        <f t="shared" si="23"/>
        <v>0</v>
      </c>
      <c r="AY23" s="83">
        <f>IF(AX23=AU23,0,IF(AW23&gt;0,0,IF(AX23&lt;=9,0,IF(AX23&gt;9,0.75-AV23))))</f>
        <v>0</v>
      </c>
      <c r="AZ23" s="88" t="str">
        <f t="shared" si="41"/>
        <v/>
      </c>
      <c r="BA23" s="89">
        <f t="shared" si="42"/>
        <v>0</v>
      </c>
      <c r="BB23" s="89">
        <f t="shared" si="43"/>
        <v>0</v>
      </c>
      <c r="BC23" s="85">
        <f t="shared" si="25"/>
        <v>0</v>
      </c>
      <c r="BD23" s="86">
        <f t="shared" si="26"/>
        <v>0</v>
      </c>
      <c r="BE23" s="83">
        <f t="shared" si="44"/>
        <v>0</v>
      </c>
      <c r="BF23" s="86">
        <f t="shared" si="27"/>
        <v>0</v>
      </c>
      <c r="BG23" s="86">
        <f t="shared" si="28"/>
        <v>0</v>
      </c>
      <c r="BH23" s="83">
        <f t="shared" si="45"/>
        <v>0</v>
      </c>
      <c r="BI23" s="86">
        <f t="shared" si="29"/>
        <v>0</v>
      </c>
      <c r="BJ23" s="86">
        <f t="shared" si="30"/>
        <v>0</v>
      </c>
      <c r="BK23" s="83">
        <f t="shared" si="46"/>
        <v>0</v>
      </c>
      <c r="BL23" s="86">
        <f t="shared" si="31"/>
        <v>0</v>
      </c>
      <c r="BM23" s="87">
        <f t="shared" si="32"/>
        <v>0</v>
      </c>
      <c r="BN23" s="83">
        <f t="shared" si="47"/>
        <v>0</v>
      </c>
      <c r="BO23" s="87">
        <f t="shared" si="33"/>
        <v>0</v>
      </c>
      <c r="BP23" s="83">
        <f t="shared" si="48"/>
        <v>0</v>
      </c>
      <c r="BQ23" s="88" t="str">
        <f t="shared" si="49"/>
        <v/>
      </c>
      <c r="BR23" s="92">
        <f t="shared" si="50"/>
        <v>0</v>
      </c>
      <c r="BS23" s="89">
        <f t="shared" si="51"/>
        <v>0</v>
      </c>
    </row>
    <row r="24" spans="1:76" x14ac:dyDescent="0.2">
      <c r="A24" s="69">
        <f t="shared" si="52"/>
        <v>45245</v>
      </c>
      <c r="B24" s="70" t="str">
        <f>IF(ISERROR(VLOOKUP(A24,Feiertage!$A$3:$E$24,2,FALSE))=FALSE,"Feiertag","")</f>
        <v/>
      </c>
      <c r="C24" s="71"/>
      <c r="D24" s="71"/>
      <c r="E24" s="210"/>
      <c r="F24" s="71"/>
      <c r="G24" s="71"/>
      <c r="H24" s="210"/>
      <c r="I24" s="71"/>
      <c r="J24" s="71"/>
      <c r="K24" s="212"/>
      <c r="L24" s="71"/>
      <c r="M24" s="71"/>
      <c r="N24" s="210"/>
      <c r="O24" s="71"/>
      <c r="P24" s="71"/>
      <c r="Q24" s="72">
        <f t="shared" si="0"/>
        <v>0</v>
      </c>
      <c r="R24" s="73">
        <f t="shared" si="1"/>
        <v>-4</v>
      </c>
      <c r="S24" s="74">
        <f t="shared" si="34"/>
        <v>-601.25</v>
      </c>
      <c r="T24" s="74">
        <f t="shared" si="35"/>
        <v>0</v>
      </c>
      <c r="U24" s="75"/>
      <c r="V24" s="76" t="str">
        <f t="shared" si="2"/>
        <v/>
      </c>
      <c r="W24" s="76"/>
      <c r="X24" s="76" t="str">
        <f t="shared" si="36"/>
        <v/>
      </c>
      <c r="Y24" s="77">
        <f t="shared" si="3"/>
        <v>0</v>
      </c>
      <c r="Z24" s="78">
        <f t="shared" si="4"/>
        <v>4</v>
      </c>
      <c r="AA24" s="79" t="str">
        <f>IF(WEEKDAY($A24)=1,"So",IF(WEEKDAY($A24)=7,"Sa",IF(B24="freier Tag",B24,IF(ISERROR(VLOOKUP(A24,Feiertage!$A$3:$E$14,2,FALSE))=FALSE,"Feiertag",IF(B24="","",B24)))))</f>
        <v/>
      </c>
      <c r="AB24" s="78">
        <f t="shared" si="37"/>
        <v>0</v>
      </c>
      <c r="AC24" s="80">
        <f t="shared" si="38"/>
        <v>0</v>
      </c>
      <c r="AD24" s="80">
        <f t="shared" si="39"/>
        <v>0</v>
      </c>
      <c r="AE24" s="81" t="str">
        <f t="shared" si="5"/>
        <v/>
      </c>
      <c r="AF24" s="81" t="str">
        <f t="shared" si="6"/>
        <v/>
      </c>
      <c r="AG24" s="81" t="str">
        <f t="shared" si="7"/>
        <v/>
      </c>
      <c r="AH24" s="81" t="str">
        <f t="shared" si="8"/>
        <v/>
      </c>
      <c r="AI24" s="82" t="str">
        <f t="shared" si="9"/>
        <v/>
      </c>
      <c r="AJ24" s="86" t="str">
        <f t="shared" si="10"/>
        <v/>
      </c>
      <c r="AK24" s="91" t="str">
        <f t="shared" si="40"/>
        <v>0</v>
      </c>
      <c r="AL24" s="85">
        <f t="shared" si="11"/>
        <v>0</v>
      </c>
      <c r="AM24" s="86">
        <f t="shared" si="12"/>
        <v>0</v>
      </c>
      <c r="AN24" s="83">
        <f t="shared" ref="AN24:AN40" si="53">IF(AL24&lt;=9,,IF(AL24&lt;=9.75,AL24-9,IF(AL24&gt;9.75,0.75)))</f>
        <v>0</v>
      </c>
      <c r="AO24" s="86">
        <f t="shared" si="14"/>
        <v>0</v>
      </c>
      <c r="AP24" s="86">
        <f t="shared" si="15"/>
        <v>0</v>
      </c>
      <c r="AQ24" s="83">
        <f t="shared" ref="AQ24:AQ40" si="54">IF(AO24=AL24,0,IF(AN24&gt;0,0,IF(AO24&lt;=9,0,IF(AO24&gt;9,0.75-AM24))))</f>
        <v>0</v>
      </c>
      <c r="AR24" s="86">
        <f t="shared" si="17"/>
        <v>0</v>
      </c>
      <c r="AS24" s="86">
        <f t="shared" si="18"/>
        <v>0</v>
      </c>
      <c r="AT24" s="83">
        <f t="shared" ref="AT24:AT40" si="55">IF(AR24=AO24,0,IF(AQ24&gt;0,0,IF(AR24&lt;=9,0,IF(AR24&gt;9,0.75-AP24))))</f>
        <v>0</v>
      </c>
      <c r="AU24" s="86">
        <f t="shared" si="20"/>
        <v>0</v>
      </c>
      <c r="AV24" s="87">
        <f t="shared" si="21"/>
        <v>0</v>
      </c>
      <c r="AW24" s="83">
        <f t="shared" ref="AW24:AW40" si="56">IF(AU24=AR24,0,IF(AT24&gt;0,0,IF(AU24&lt;=9,0,IF(AU24&gt;9,0.75-AS24))))</f>
        <v>0</v>
      </c>
      <c r="AX24" s="87">
        <f t="shared" si="23"/>
        <v>0</v>
      </c>
      <c r="AY24" s="83">
        <f t="shared" ref="AY24:AY40" si="57">IF(AX24=AU24,0,IF(AW24&gt;0,0,IF(AX24&lt;=9,0,IF(AX24&gt;9,0.75-AV24))))</f>
        <v>0</v>
      </c>
      <c r="AZ24" s="88" t="str">
        <f t="shared" si="41"/>
        <v/>
      </c>
      <c r="BA24" s="89">
        <f t="shared" si="42"/>
        <v>0</v>
      </c>
      <c r="BB24" s="89">
        <f t="shared" si="43"/>
        <v>0</v>
      </c>
      <c r="BC24" s="85">
        <f t="shared" si="25"/>
        <v>0</v>
      </c>
      <c r="BD24" s="86">
        <f t="shared" si="26"/>
        <v>0</v>
      </c>
      <c r="BE24" s="83">
        <f t="shared" si="44"/>
        <v>0</v>
      </c>
      <c r="BF24" s="86">
        <f t="shared" si="27"/>
        <v>0</v>
      </c>
      <c r="BG24" s="86">
        <f t="shared" si="28"/>
        <v>0</v>
      </c>
      <c r="BH24" s="83">
        <f t="shared" si="45"/>
        <v>0</v>
      </c>
      <c r="BI24" s="86">
        <f t="shared" si="29"/>
        <v>0</v>
      </c>
      <c r="BJ24" s="86">
        <f t="shared" si="30"/>
        <v>0</v>
      </c>
      <c r="BK24" s="83">
        <f t="shared" si="46"/>
        <v>0</v>
      </c>
      <c r="BL24" s="86">
        <f t="shared" si="31"/>
        <v>0</v>
      </c>
      <c r="BM24" s="87">
        <f t="shared" si="32"/>
        <v>0</v>
      </c>
      <c r="BN24" s="83">
        <f t="shared" si="47"/>
        <v>0</v>
      </c>
      <c r="BO24" s="87">
        <f t="shared" si="33"/>
        <v>0</v>
      </c>
      <c r="BP24" s="83">
        <f t="shared" si="48"/>
        <v>0</v>
      </c>
      <c r="BQ24" s="88" t="str">
        <f t="shared" si="49"/>
        <v/>
      </c>
      <c r="BR24" s="92">
        <f t="shared" si="50"/>
        <v>0</v>
      </c>
      <c r="BS24" s="89">
        <f t="shared" si="51"/>
        <v>0</v>
      </c>
      <c r="BX24" s="93"/>
    </row>
    <row r="25" spans="1:76" x14ac:dyDescent="0.2">
      <c r="A25" s="69">
        <f t="shared" si="52"/>
        <v>45246</v>
      </c>
      <c r="B25" s="70" t="str">
        <f>IF(ISERROR(VLOOKUP(A25,Feiertage!$A$3:$E$24,2,FALSE))=FALSE,"Feiertag","")</f>
        <v/>
      </c>
      <c r="C25" s="71"/>
      <c r="D25" s="71"/>
      <c r="E25" s="210"/>
      <c r="F25" s="71"/>
      <c r="G25" s="71"/>
      <c r="H25" s="210"/>
      <c r="I25" s="71"/>
      <c r="J25" s="71"/>
      <c r="K25" s="212"/>
      <c r="L25" s="71"/>
      <c r="M25" s="71"/>
      <c r="N25" s="210"/>
      <c r="O25" s="71"/>
      <c r="P25" s="71"/>
      <c r="Q25" s="72">
        <f t="shared" si="0"/>
        <v>0</v>
      </c>
      <c r="R25" s="73">
        <f t="shared" si="1"/>
        <v>-4</v>
      </c>
      <c r="S25" s="74">
        <f t="shared" si="34"/>
        <v>-605.25</v>
      </c>
      <c r="T25" s="74">
        <f t="shared" si="35"/>
        <v>0</v>
      </c>
      <c r="U25" s="75"/>
      <c r="V25" s="76" t="str">
        <f t="shared" si="2"/>
        <v/>
      </c>
      <c r="W25" s="76"/>
      <c r="X25" s="76" t="str">
        <f t="shared" si="36"/>
        <v/>
      </c>
      <c r="Y25" s="77">
        <f t="shared" si="3"/>
        <v>0</v>
      </c>
      <c r="Z25" s="78">
        <f t="shared" si="4"/>
        <v>4</v>
      </c>
      <c r="AA25" s="79" t="str">
        <f>IF(WEEKDAY($A25)=1,"So",IF(WEEKDAY($A25)=7,"Sa",IF(B25="freier Tag",B25,IF(ISERROR(VLOOKUP(A25,Feiertage!$A$3:$E$14,2,FALSE))=FALSE,"Feiertag",IF(B25="","",B25)))))</f>
        <v/>
      </c>
      <c r="AB25" s="78">
        <f t="shared" si="37"/>
        <v>0</v>
      </c>
      <c r="AC25" s="80">
        <f t="shared" si="38"/>
        <v>0</v>
      </c>
      <c r="AD25" s="80">
        <f t="shared" si="39"/>
        <v>0</v>
      </c>
      <c r="AE25" s="81" t="str">
        <f t="shared" si="5"/>
        <v/>
      </c>
      <c r="AF25" s="81" t="str">
        <f t="shared" si="6"/>
        <v/>
      </c>
      <c r="AG25" s="81" t="str">
        <f t="shared" si="7"/>
        <v/>
      </c>
      <c r="AH25" s="81" t="str">
        <f t="shared" si="8"/>
        <v/>
      </c>
      <c r="AI25" s="82" t="str">
        <f t="shared" si="9"/>
        <v/>
      </c>
      <c r="AJ25" s="86" t="str">
        <f t="shared" si="10"/>
        <v/>
      </c>
      <c r="AK25" s="91" t="str">
        <f t="shared" si="40"/>
        <v>0</v>
      </c>
      <c r="AL25" s="85">
        <f t="shared" si="11"/>
        <v>0</v>
      </c>
      <c r="AM25" s="86">
        <f t="shared" si="12"/>
        <v>0</v>
      </c>
      <c r="AN25" s="83">
        <f t="shared" si="53"/>
        <v>0</v>
      </c>
      <c r="AO25" s="86">
        <f t="shared" si="14"/>
        <v>0</v>
      </c>
      <c r="AP25" s="86">
        <f t="shared" si="15"/>
        <v>0</v>
      </c>
      <c r="AQ25" s="83">
        <f t="shared" si="54"/>
        <v>0</v>
      </c>
      <c r="AR25" s="86">
        <f t="shared" si="17"/>
        <v>0</v>
      </c>
      <c r="AS25" s="86">
        <f t="shared" si="18"/>
        <v>0</v>
      </c>
      <c r="AT25" s="83">
        <f t="shared" si="55"/>
        <v>0</v>
      </c>
      <c r="AU25" s="86">
        <f t="shared" si="20"/>
        <v>0</v>
      </c>
      <c r="AV25" s="87">
        <f t="shared" si="21"/>
        <v>0</v>
      </c>
      <c r="AW25" s="83">
        <f t="shared" si="56"/>
        <v>0</v>
      </c>
      <c r="AX25" s="87">
        <f t="shared" si="23"/>
        <v>0</v>
      </c>
      <c r="AY25" s="83">
        <f t="shared" si="57"/>
        <v>0</v>
      </c>
      <c r="AZ25" s="88" t="str">
        <f t="shared" si="41"/>
        <v/>
      </c>
      <c r="BA25" s="89">
        <f t="shared" si="42"/>
        <v>0</v>
      </c>
      <c r="BB25" s="89">
        <f t="shared" si="43"/>
        <v>0</v>
      </c>
      <c r="BC25" s="85">
        <f t="shared" si="25"/>
        <v>0</v>
      </c>
      <c r="BD25" s="86">
        <f t="shared" si="26"/>
        <v>0</v>
      </c>
      <c r="BE25" s="83">
        <f t="shared" si="44"/>
        <v>0</v>
      </c>
      <c r="BF25" s="86">
        <f t="shared" si="27"/>
        <v>0</v>
      </c>
      <c r="BG25" s="86">
        <f t="shared" si="28"/>
        <v>0</v>
      </c>
      <c r="BH25" s="83">
        <f t="shared" si="45"/>
        <v>0</v>
      </c>
      <c r="BI25" s="86">
        <f t="shared" si="29"/>
        <v>0</v>
      </c>
      <c r="BJ25" s="86">
        <f t="shared" si="30"/>
        <v>0</v>
      </c>
      <c r="BK25" s="83">
        <f t="shared" si="46"/>
        <v>0</v>
      </c>
      <c r="BL25" s="86">
        <f t="shared" si="31"/>
        <v>0</v>
      </c>
      <c r="BM25" s="87">
        <f t="shared" si="32"/>
        <v>0</v>
      </c>
      <c r="BN25" s="83">
        <f t="shared" si="47"/>
        <v>0</v>
      </c>
      <c r="BO25" s="87">
        <f t="shared" si="33"/>
        <v>0</v>
      </c>
      <c r="BP25" s="83">
        <f t="shared" si="48"/>
        <v>0</v>
      </c>
      <c r="BQ25" s="88" t="str">
        <f t="shared" si="49"/>
        <v/>
      </c>
      <c r="BR25" s="92">
        <f t="shared" si="50"/>
        <v>0</v>
      </c>
      <c r="BS25" s="89">
        <f t="shared" si="51"/>
        <v>0</v>
      </c>
    </row>
    <row r="26" spans="1:76" x14ac:dyDescent="0.2">
      <c r="A26" s="69">
        <f t="shared" si="52"/>
        <v>45247</v>
      </c>
      <c r="B26" s="70" t="str">
        <f>IF(ISERROR(VLOOKUP(A26,Feiertage!$A$3:$E$24,2,FALSE))=FALSE,"Feiertag","")</f>
        <v/>
      </c>
      <c r="C26" s="71"/>
      <c r="D26" s="71"/>
      <c r="E26" s="210"/>
      <c r="F26" s="71"/>
      <c r="G26" s="71"/>
      <c r="H26" s="210"/>
      <c r="I26" s="71"/>
      <c r="J26" s="71"/>
      <c r="K26" s="212"/>
      <c r="L26" s="71"/>
      <c r="M26" s="71"/>
      <c r="N26" s="210"/>
      <c r="O26" s="71"/>
      <c r="P26" s="71"/>
      <c r="Q26" s="72">
        <f t="shared" si="0"/>
        <v>0</v>
      </c>
      <c r="R26" s="73">
        <f t="shared" si="1"/>
        <v>-4</v>
      </c>
      <c r="S26" s="74">
        <f t="shared" si="34"/>
        <v>-609.25</v>
      </c>
      <c r="T26" s="74">
        <f t="shared" si="35"/>
        <v>0</v>
      </c>
      <c r="U26" s="75"/>
      <c r="V26" s="76" t="str">
        <f t="shared" si="2"/>
        <v/>
      </c>
      <c r="W26" s="76"/>
      <c r="X26" s="76" t="str">
        <f t="shared" si="36"/>
        <v/>
      </c>
      <c r="Y26" s="77">
        <f t="shared" si="3"/>
        <v>0</v>
      </c>
      <c r="Z26" s="78">
        <f t="shared" si="4"/>
        <v>4</v>
      </c>
      <c r="AA26" s="79" t="str">
        <f>IF(WEEKDAY($A26)=1,"So",IF(WEEKDAY($A26)=7,"Sa",IF(B26="freier Tag",B26,IF(ISERROR(VLOOKUP(A26,Feiertage!$A$3:$E$14,2,FALSE))=FALSE,"Feiertag",IF(B26="","",B26)))))</f>
        <v/>
      </c>
      <c r="AB26" s="78">
        <f t="shared" si="37"/>
        <v>0</v>
      </c>
      <c r="AC26" s="80">
        <f t="shared" si="38"/>
        <v>0</v>
      </c>
      <c r="AD26" s="80">
        <f t="shared" si="39"/>
        <v>0</v>
      </c>
      <c r="AE26" s="81" t="str">
        <f t="shared" si="5"/>
        <v/>
      </c>
      <c r="AF26" s="81" t="str">
        <f t="shared" si="6"/>
        <v/>
      </c>
      <c r="AG26" s="81" t="str">
        <f t="shared" si="7"/>
        <v/>
      </c>
      <c r="AH26" s="81" t="str">
        <f t="shared" si="8"/>
        <v/>
      </c>
      <c r="AI26" s="82" t="str">
        <f t="shared" si="9"/>
        <v/>
      </c>
      <c r="AJ26" s="86" t="str">
        <f t="shared" si="10"/>
        <v/>
      </c>
      <c r="AK26" s="91" t="str">
        <f t="shared" si="40"/>
        <v>0</v>
      </c>
      <c r="AL26" s="85">
        <f t="shared" si="11"/>
        <v>0</v>
      </c>
      <c r="AM26" s="86">
        <f t="shared" si="12"/>
        <v>0</v>
      </c>
      <c r="AN26" s="83">
        <f t="shared" si="53"/>
        <v>0</v>
      </c>
      <c r="AO26" s="86">
        <f t="shared" si="14"/>
        <v>0</v>
      </c>
      <c r="AP26" s="86">
        <f t="shared" si="15"/>
        <v>0</v>
      </c>
      <c r="AQ26" s="83">
        <f t="shared" si="54"/>
        <v>0</v>
      </c>
      <c r="AR26" s="86">
        <f t="shared" si="17"/>
        <v>0</v>
      </c>
      <c r="AS26" s="86">
        <f t="shared" si="18"/>
        <v>0</v>
      </c>
      <c r="AT26" s="83">
        <f t="shared" si="55"/>
        <v>0</v>
      </c>
      <c r="AU26" s="86">
        <f t="shared" si="20"/>
        <v>0</v>
      </c>
      <c r="AV26" s="87">
        <f t="shared" si="21"/>
        <v>0</v>
      </c>
      <c r="AW26" s="83">
        <f t="shared" si="56"/>
        <v>0</v>
      </c>
      <c r="AX26" s="87">
        <f t="shared" si="23"/>
        <v>0</v>
      </c>
      <c r="AY26" s="83">
        <f t="shared" si="57"/>
        <v>0</v>
      </c>
      <c r="AZ26" s="88" t="str">
        <f t="shared" si="41"/>
        <v/>
      </c>
      <c r="BA26" s="89">
        <f t="shared" si="42"/>
        <v>0</v>
      </c>
      <c r="BB26" s="89">
        <f t="shared" si="43"/>
        <v>0</v>
      </c>
      <c r="BC26" s="85">
        <f t="shared" si="25"/>
        <v>0</v>
      </c>
      <c r="BD26" s="86">
        <f t="shared" si="26"/>
        <v>0</v>
      </c>
      <c r="BE26" s="83">
        <f t="shared" si="44"/>
        <v>0</v>
      </c>
      <c r="BF26" s="86">
        <f t="shared" si="27"/>
        <v>0</v>
      </c>
      <c r="BG26" s="86">
        <f t="shared" si="28"/>
        <v>0</v>
      </c>
      <c r="BH26" s="83">
        <f t="shared" si="45"/>
        <v>0</v>
      </c>
      <c r="BI26" s="86">
        <f t="shared" si="29"/>
        <v>0</v>
      </c>
      <c r="BJ26" s="86">
        <f t="shared" si="30"/>
        <v>0</v>
      </c>
      <c r="BK26" s="83">
        <f t="shared" si="46"/>
        <v>0</v>
      </c>
      <c r="BL26" s="86">
        <f t="shared" si="31"/>
        <v>0</v>
      </c>
      <c r="BM26" s="87">
        <f t="shared" si="32"/>
        <v>0</v>
      </c>
      <c r="BN26" s="83">
        <f t="shared" si="47"/>
        <v>0</v>
      </c>
      <c r="BO26" s="87">
        <f t="shared" si="33"/>
        <v>0</v>
      </c>
      <c r="BP26" s="83">
        <f t="shared" si="48"/>
        <v>0</v>
      </c>
      <c r="BQ26" s="88" t="str">
        <f t="shared" si="49"/>
        <v/>
      </c>
      <c r="BR26" s="92">
        <f t="shared" si="50"/>
        <v>0</v>
      </c>
      <c r="BS26" s="89">
        <f t="shared" si="51"/>
        <v>0</v>
      </c>
    </row>
    <row r="27" spans="1:76" x14ac:dyDescent="0.2">
      <c r="A27" s="69">
        <f t="shared" si="52"/>
        <v>45248</v>
      </c>
      <c r="B27" s="70" t="str">
        <f>IF(ISERROR(VLOOKUP(A27,Feiertage!$A$3:$E$24,2,FALSE))=FALSE,"Feiertag","")</f>
        <v/>
      </c>
      <c r="C27" s="71"/>
      <c r="D27" s="71"/>
      <c r="E27" s="210"/>
      <c r="F27" s="71"/>
      <c r="G27" s="71"/>
      <c r="H27" s="210"/>
      <c r="I27" s="71"/>
      <c r="J27" s="71"/>
      <c r="K27" s="212"/>
      <c r="L27" s="71"/>
      <c r="M27" s="71"/>
      <c r="N27" s="210"/>
      <c r="O27" s="71"/>
      <c r="P27" s="71"/>
      <c r="Q27" s="72">
        <f t="shared" si="0"/>
        <v>0</v>
      </c>
      <c r="R27" s="73">
        <f t="shared" si="1"/>
        <v>0</v>
      </c>
      <c r="S27" s="74">
        <f t="shared" si="34"/>
        <v>-609.25</v>
      </c>
      <c r="T27" s="74">
        <f t="shared" si="35"/>
        <v>0</v>
      </c>
      <c r="U27" s="75"/>
      <c r="V27" s="76" t="str">
        <f t="shared" si="2"/>
        <v/>
      </c>
      <c r="W27" s="76"/>
      <c r="X27" s="76" t="str">
        <f t="shared" si="36"/>
        <v/>
      </c>
      <c r="Y27" s="77">
        <f t="shared" si="3"/>
        <v>0</v>
      </c>
      <c r="Z27" s="78">
        <f t="shared" si="4"/>
        <v>0</v>
      </c>
      <c r="AA27" s="79" t="str">
        <f>IF(WEEKDAY($A27)=1,"So",IF(WEEKDAY($A27)=7,"Sa",IF(B27="freier Tag",B27,IF(ISERROR(VLOOKUP(A27,Feiertage!$A$3:$E$14,2,FALSE))=FALSE,"Feiertag",IF(B27="","",B27)))))</f>
        <v>Sa</v>
      </c>
      <c r="AB27" s="78">
        <f t="shared" si="37"/>
        <v>0</v>
      </c>
      <c r="AC27" s="80">
        <f t="shared" si="38"/>
        <v>0</v>
      </c>
      <c r="AD27" s="80">
        <f t="shared" si="39"/>
        <v>0</v>
      </c>
      <c r="AE27" s="81" t="str">
        <f t="shared" si="5"/>
        <v/>
      </c>
      <c r="AF27" s="81" t="str">
        <f t="shared" si="6"/>
        <v/>
      </c>
      <c r="AG27" s="81" t="str">
        <f t="shared" si="7"/>
        <v/>
      </c>
      <c r="AH27" s="81" t="str">
        <f t="shared" si="8"/>
        <v/>
      </c>
      <c r="AI27" s="82" t="str">
        <f t="shared" si="9"/>
        <v/>
      </c>
      <c r="AJ27" s="86" t="str">
        <f t="shared" si="10"/>
        <v/>
      </c>
      <c r="AK27" s="91" t="str">
        <f t="shared" si="40"/>
        <v>0</v>
      </c>
      <c r="AL27" s="85">
        <f t="shared" si="11"/>
        <v>0</v>
      </c>
      <c r="AM27" s="86">
        <f t="shared" si="12"/>
        <v>0</v>
      </c>
      <c r="AN27" s="83">
        <f t="shared" si="53"/>
        <v>0</v>
      </c>
      <c r="AO27" s="86">
        <f t="shared" si="14"/>
        <v>0</v>
      </c>
      <c r="AP27" s="86">
        <f t="shared" si="15"/>
        <v>0</v>
      </c>
      <c r="AQ27" s="83">
        <f t="shared" si="54"/>
        <v>0</v>
      </c>
      <c r="AR27" s="86">
        <f t="shared" si="17"/>
        <v>0</v>
      </c>
      <c r="AS27" s="86">
        <f t="shared" si="18"/>
        <v>0</v>
      </c>
      <c r="AT27" s="83">
        <f t="shared" si="55"/>
        <v>0</v>
      </c>
      <c r="AU27" s="86">
        <f t="shared" si="20"/>
        <v>0</v>
      </c>
      <c r="AV27" s="87">
        <f t="shared" si="21"/>
        <v>0</v>
      </c>
      <c r="AW27" s="83">
        <f t="shared" si="56"/>
        <v>0</v>
      </c>
      <c r="AX27" s="87">
        <f t="shared" si="23"/>
        <v>0</v>
      </c>
      <c r="AY27" s="83">
        <f t="shared" si="57"/>
        <v>0</v>
      </c>
      <c r="AZ27" s="88" t="str">
        <f t="shared" si="41"/>
        <v/>
      </c>
      <c r="BA27" s="89">
        <f t="shared" si="42"/>
        <v>0</v>
      </c>
      <c r="BB27" s="89">
        <f t="shared" si="43"/>
        <v>0</v>
      </c>
      <c r="BC27" s="85">
        <f t="shared" si="25"/>
        <v>0</v>
      </c>
      <c r="BD27" s="86">
        <f t="shared" si="26"/>
        <v>0</v>
      </c>
      <c r="BE27" s="83">
        <f t="shared" si="44"/>
        <v>0</v>
      </c>
      <c r="BF27" s="86">
        <f t="shared" si="27"/>
        <v>0</v>
      </c>
      <c r="BG27" s="86">
        <f t="shared" si="28"/>
        <v>0</v>
      </c>
      <c r="BH27" s="83">
        <f t="shared" si="45"/>
        <v>0</v>
      </c>
      <c r="BI27" s="86">
        <f t="shared" si="29"/>
        <v>0</v>
      </c>
      <c r="BJ27" s="86">
        <f t="shared" si="30"/>
        <v>0</v>
      </c>
      <c r="BK27" s="83">
        <f t="shared" si="46"/>
        <v>0</v>
      </c>
      <c r="BL27" s="86">
        <f t="shared" si="31"/>
        <v>0</v>
      </c>
      <c r="BM27" s="87">
        <f t="shared" si="32"/>
        <v>0</v>
      </c>
      <c r="BN27" s="83">
        <f t="shared" si="47"/>
        <v>0</v>
      </c>
      <c r="BO27" s="87">
        <f t="shared" si="33"/>
        <v>0</v>
      </c>
      <c r="BP27" s="83">
        <f t="shared" si="48"/>
        <v>0</v>
      </c>
      <c r="BQ27" s="88" t="str">
        <f t="shared" si="49"/>
        <v/>
      </c>
      <c r="BR27" s="92">
        <f t="shared" si="50"/>
        <v>0</v>
      </c>
      <c r="BS27" s="89">
        <f t="shared" si="51"/>
        <v>0</v>
      </c>
    </row>
    <row r="28" spans="1:76" x14ac:dyDescent="0.2">
      <c r="A28" s="69">
        <f t="shared" si="52"/>
        <v>45249</v>
      </c>
      <c r="B28" s="70" t="str">
        <f>IF(ISERROR(VLOOKUP(A28,Feiertage!$A$3:$E$24,2,FALSE))=FALSE,"Feiertag","")</f>
        <v/>
      </c>
      <c r="C28" s="71"/>
      <c r="D28" s="71"/>
      <c r="E28" s="210"/>
      <c r="F28" s="71"/>
      <c r="G28" s="71"/>
      <c r="H28" s="210"/>
      <c r="I28" s="71"/>
      <c r="J28" s="71"/>
      <c r="K28" s="212"/>
      <c r="L28" s="71"/>
      <c r="M28" s="71"/>
      <c r="N28" s="210"/>
      <c r="O28" s="71"/>
      <c r="P28" s="71"/>
      <c r="Q28" s="72">
        <f t="shared" si="0"/>
        <v>0</v>
      </c>
      <c r="R28" s="73">
        <f t="shared" si="1"/>
        <v>0</v>
      </c>
      <c r="S28" s="74">
        <f t="shared" si="34"/>
        <v>-609.25</v>
      </c>
      <c r="T28" s="74">
        <f t="shared" si="35"/>
        <v>0</v>
      </c>
      <c r="U28" s="75"/>
      <c r="V28" s="76" t="str">
        <f t="shared" si="2"/>
        <v/>
      </c>
      <c r="W28" s="76"/>
      <c r="X28" s="76" t="str">
        <f t="shared" si="36"/>
        <v/>
      </c>
      <c r="Y28" s="77">
        <f t="shared" si="3"/>
        <v>0</v>
      </c>
      <c r="Z28" s="78">
        <f t="shared" si="4"/>
        <v>0</v>
      </c>
      <c r="AA28" s="79" t="str">
        <f>IF(WEEKDAY($A28)=1,"So",IF(WEEKDAY($A28)=7,"Sa",IF(B28="freier Tag",B28,IF(ISERROR(VLOOKUP(A28,Feiertage!$A$3:$E$14,2,FALSE))=FALSE,"Feiertag",IF(B28="","",B28)))))</f>
        <v>So</v>
      </c>
      <c r="AB28" s="78">
        <f t="shared" si="37"/>
        <v>0</v>
      </c>
      <c r="AC28" s="80">
        <f t="shared" si="38"/>
        <v>0</v>
      </c>
      <c r="AD28" s="80">
        <f t="shared" si="39"/>
        <v>0</v>
      </c>
      <c r="AE28" s="81" t="str">
        <f t="shared" si="5"/>
        <v/>
      </c>
      <c r="AF28" s="81" t="str">
        <f t="shared" si="6"/>
        <v/>
      </c>
      <c r="AG28" s="81" t="str">
        <f t="shared" si="7"/>
        <v/>
      </c>
      <c r="AH28" s="81" t="str">
        <f t="shared" si="8"/>
        <v/>
      </c>
      <c r="AI28" s="82" t="str">
        <f t="shared" si="9"/>
        <v/>
      </c>
      <c r="AJ28" s="86" t="str">
        <f t="shared" si="10"/>
        <v/>
      </c>
      <c r="AK28" s="91" t="str">
        <f t="shared" si="40"/>
        <v>0</v>
      </c>
      <c r="AL28" s="85">
        <f t="shared" si="11"/>
        <v>0</v>
      </c>
      <c r="AM28" s="86">
        <f t="shared" si="12"/>
        <v>0</v>
      </c>
      <c r="AN28" s="83">
        <f t="shared" si="53"/>
        <v>0</v>
      </c>
      <c r="AO28" s="86">
        <f t="shared" si="14"/>
        <v>0</v>
      </c>
      <c r="AP28" s="86">
        <f t="shared" si="15"/>
        <v>0</v>
      </c>
      <c r="AQ28" s="83">
        <f t="shared" si="54"/>
        <v>0</v>
      </c>
      <c r="AR28" s="86">
        <f t="shared" si="17"/>
        <v>0</v>
      </c>
      <c r="AS28" s="86">
        <f t="shared" si="18"/>
        <v>0</v>
      </c>
      <c r="AT28" s="83">
        <f t="shared" si="55"/>
        <v>0</v>
      </c>
      <c r="AU28" s="86">
        <f t="shared" si="20"/>
        <v>0</v>
      </c>
      <c r="AV28" s="87">
        <f t="shared" si="21"/>
        <v>0</v>
      </c>
      <c r="AW28" s="83">
        <f t="shared" si="56"/>
        <v>0</v>
      </c>
      <c r="AX28" s="87">
        <f t="shared" si="23"/>
        <v>0</v>
      </c>
      <c r="AY28" s="83">
        <f t="shared" si="57"/>
        <v>0</v>
      </c>
      <c r="AZ28" s="88" t="str">
        <f t="shared" si="41"/>
        <v/>
      </c>
      <c r="BA28" s="89">
        <f t="shared" si="42"/>
        <v>0</v>
      </c>
      <c r="BB28" s="89">
        <f t="shared" si="43"/>
        <v>0</v>
      </c>
      <c r="BC28" s="85">
        <f t="shared" si="25"/>
        <v>0</v>
      </c>
      <c r="BD28" s="86">
        <f t="shared" si="26"/>
        <v>0</v>
      </c>
      <c r="BE28" s="83">
        <f>IF(BC28&lt;=6,0,IF(BC28&lt;=6.5,BC28-6,IF(BC28&gt;6.5,0.5)))</f>
        <v>0</v>
      </c>
      <c r="BF28" s="86">
        <f t="shared" si="27"/>
        <v>0</v>
      </c>
      <c r="BG28" s="86">
        <f t="shared" si="28"/>
        <v>0</v>
      </c>
      <c r="BH28" s="83">
        <f t="shared" si="45"/>
        <v>0</v>
      </c>
      <c r="BI28" s="86">
        <f t="shared" si="29"/>
        <v>0</v>
      </c>
      <c r="BJ28" s="86">
        <f t="shared" si="30"/>
        <v>0</v>
      </c>
      <c r="BK28" s="83">
        <f t="shared" si="46"/>
        <v>0</v>
      </c>
      <c r="BL28" s="86">
        <f t="shared" si="31"/>
        <v>0</v>
      </c>
      <c r="BM28" s="87">
        <f t="shared" si="32"/>
        <v>0</v>
      </c>
      <c r="BN28" s="83">
        <f t="shared" si="47"/>
        <v>0</v>
      </c>
      <c r="BO28" s="87">
        <f t="shared" si="33"/>
        <v>0</v>
      </c>
      <c r="BP28" s="83">
        <f t="shared" si="48"/>
        <v>0</v>
      </c>
      <c r="BQ28" s="88" t="str">
        <f t="shared" si="49"/>
        <v/>
      </c>
      <c r="BR28" s="92">
        <f t="shared" si="50"/>
        <v>0</v>
      </c>
      <c r="BS28" s="89">
        <f t="shared" si="51"/>
        <v>0</v>
      </c>
    </row>
    <row r="29" spans="1:76" x14ac:dyDescent="0.2">
      <c r="A29" s="69">
        <f t="shared" si="52"/>
        <v>45250</v>
      </c>
      <c r="B29" s="70" t="str">
        <f>IF(ISERROR(VLOOKUP(A29,Feiertage!$A$3:$E$24,2,FALSE))=FALSE,"Feiertag","")</f>
        <v/>
      </c>
      <c r="C29" s="71"/>
      <c r="D29" s="71"/>
      <c r="E29" s="210"/>
      <c r="F29" s="71"/>
      <c r="G29" s="71"/>
      <c r="H29" s="210"/>
      <c r="I29" s="71"/>
      <c r="J29" s="71"/>
      <c r="K29" s="212"/>
      <c r="L29" s="71"/>
      <c r="M29" s="71"/>
      <c r="N29" s="210"/>
      <c r="O29" s="71"/>
      <c r="P29" s="71"/>
      <c r="Q29" s="72">
        <f t="shared" si="0"/>
        <v>0</v>
      </c>
      <c r="R29" s="73">
        <f t="shared" si="1"/>
        <v>-4</v>
      </c>
      <c r="S29" s="74">
        <f t="shared" si="34"/>
        <v>-613.25</v>
      </c>
      <c r="T29" s="74">
        <f t="shared" si="35"/>
        <v>0</v>
      </c>
      <c r="U29" s="75"/>
      <c r="V29" s="76" t="str">
        <f t="shared" si="2"/>
        <v/>
      </c>
      <c r="W29" s="76"/>
      <c r="X29" s="76" t="str">
        <f t="shared" si="36"/>
        <v/>
      </c>
      <c r="Y29" s="77">
        <f t="shared" si="3"/>
        <v>0</v>
      </c>
      <c r="Z29" s="78">
        <f t="shared" si="4"/>
        <v>4</v>
      </c>
      <c r="AA29" s="79" t="str">
        <f>IF(WEEKDAY($A29)=1,"So",IF(WEEKDAY($A29)=7,"Sa",IF(B29="freier Tag",B29,IF(ISERROR(VLOOKUP(A29,Feiertage!$A$3:$E$14,2,FALSE))=FALSE,"Feiertag",IF(B29="","",B29)))))</f>
        <v/>
      </c>
      <c r="AB29" s="78">
        <f t="shared" si="37"/>
        <v>0</v>
      </c>
      <c r="AC29" s="80">
        <f t="shared" si="38"/>
        <v>0</v>
      </c>
      <c r="AD29" s="80">
        <f t="shared" si="39"/>
        <v>0</v>
      </c>
      <c r="AE29" s="81" t="str">
        <f t="shared" si="5"/>
        <v/>
      </c>
      <c r="AF29" s="81" t="str">
        <f t="shared" si="6"/>
        <v/>
      </c>
      <c r="AG29" s="81" t="str">
        <f t="shared" si="7"/>
        <v/>
      </c>
      <c r="AH29" s="81" t="str">
        <f t="shared" si="8"/>
        <v/>
      </c>
      <c r="AI29" s="82" t="str">
        <f t="shared" si="9"/>
        <v/>
      </c>
      <c r="AJ29" s="86" t="str">
        <f t="shared" si="10"/>
        <v/>
      </c>
      <c r="AK29" s="91" t="str">
        <f t="shared" si="40"/>
        <v>0</v>
      </c>
      <c r="AL29" s="85">
        <f t="shared" si="11"/>
        <v>0</v>
      </c>
      <c r="AM29" s="86">
        <f t="shared" si="12"/>
        <v>0</v>
      </c>
      <c r="AN29" s="83">
        <f t="shared" si="53"/>
        <v>0</v>
      </c>
      <c r="AO29" s="86">
        <f t="shared" si="14"/>
        <v>0</v>
      </c>
      <c r="AP29" s="86">
        <f t="shared" si="15"/>
        <v>0</v>
      </c>
      <c r="AQ29" s="83">
        <f t="shared" si="54"/>
        <v>0</v>
      </c>
      <c r="AR29" s="86">
        <f t="shared" si="17"/>
        <v>0</v>
      </c>
      <c r="AS29" s="86">
        <f t="shared" si="18"/>
        <v>0</v>
      </c>
      <c r="AT29" s="83">
        <f t="shared" si="55"/>
        <v>0</v>
      </c>
      <c r="AU29" s="86">
        <f t="shared" si="20"/>
        <v>0</v>
      </c>
      <c r="AV29" s="87">
        <f t="shared" si="21"/>
        <v>0</v>
      </c>
      <c r="AW29" s="83">
        <f t="shared" si="56"/>
        <v>0</v>
      </c>
      <c r="AX29" s="87">
        <f t="shared" si="23"/>
        <v>0</v>
      </c>
      <c r="AY29" s="83">
        <f t="shared" si="57"/>
        <v>0</v>
      </c>
      <c r="AZ29" s="88" t="str">
        <f t="shared" si="41"/>
        <v/>
      </c>
      <c r="BA29" s="89">
        <f t="shared" si="42"/>
        <v>0</v>
      </c>
      <c r="BB29" s="89">
        <f t="shared" si="43"/>
        <v>0</v>
      </c>
      <c r="BC29" s="85">
        <f t="shared" si="25"/>
        <v>0</v>
      </c>
      <c r="BD29" s="86">
        <f t="shared" si="26"/>
        <v>0</v>
      </c>
      <c r="BE29" s="83">
        <f t="shared" si="44"/>
        <v>0</v>
      </c>
      <c r="BF29" s="86">
        <f t="shared" si="27"/>
        <v>0</v>
      </c>
      <c r="BG29" s="86">
        <f t="shared" si="28"/>
        <v>0</v>
      </c>
      <c r="BH29" s="83">
        <f t="shared" si="45"/>
        <v>0</v>
      </c>
      <c r="BI29" s="86">
        <f t="shared" si="29"/>
        <v>0</v>
      </c>
      <c r="BJ29" s="86">
        <f t="shared" si="30"/>
        <v>0</v>
      </c>
      <c r="BK29" s="83">
        <f t="shared" si="46"/>
        <v>0</v>
      </c>
      <c r="BL29" s="86">
        <f t="shared" si="31"/>
        <v>0</v>
      </c>
      <c r="BM29" s="87">
        <f t="shared" si="32"/>
        <v>0</v>
      </c>
      <c r="BN29" s="83">
        <f t="shared" si="47"/>
        <v>0</v>
      </c>
      <c r="BO29" s="87">
        <f t="shared" si="33"/>
        <v>0</v>
      </c>
      <c r="BP29" s="83">
        <f t="shared" si="48"/>
        <v>0</v>
      </c>
      <c r="BQ29" s="88" t="str">
        <f t="shared" si="49"/>
        <v/>
      </c>
      <c r="BR29" s="92">
        <f t="shared" si="50"/>
        <v>0</v>
      </c>
      <c r="BS29" s="89">
        <f t="shared" si="51"/>
        <v>0</v>
      </c>
    </row>
    <row r="30" spans="1:76" x14ac:dyDescent="0.2">
      <c r="A30" s="69">
        <f t="shared" si="52"/>
        <v>45251</v>
      </c>
      <c r="B30" s="70" t="str">
        <f>IF(ISERROR(VLOOKUP(A30,Feiertage!$A$3:$E$24,2,FALSE))=FALSE,"Feiertag","")</f>
        <v/>
      </c>
      <c r="C30" s="71"/>
      <c r="D30" s="71"/>
      <c r="E30" s="210"/>
      <c r="F30" s="71"/>
      <c r="G30" s="71"/>
      <c r="H30" s="210"/>
      <c r="I30" s="71"/>
      <c r="J30" s="71"/>
      <c r="K30" s="212"/>
      <c r="L30" s="71"/>
      <c r="M30" s="71"/>
      <c r="N30" s="210"/>
      <c r="O30" s="71"/>
      <c r="P30" s="71"/>
      <c r="Q30" s="72">
        <f t="shared" si="0"/>
        <v>0</v>
      </c>
      <c r="R30" s="73">
        <f t="shared" si="1"/>
        <v>-4</v>
      </c>
      <c r="S30" s="74">
        <f t="shared" si="34"/>
        <v>-617.25</v>
      </c>
      <c r="T30" s="74">
        <f t="shared" si="35"/>
        <v>0</v>
      </c>
      <c r="U30" s="75"/>
      <c r="V30" s="76" t="str">
        <f t="shared" si="2"/>
        <v/>
      </c>
      <c r="W30" s="76"/>
      <c r="X30" s="76" t="str">
        <f t="shared" si="36"/>
        <v/>
      </c>
      <c r="Y30" s="77">
        <f t="shared" si="3"/>
        <v>0</v>
      </c>
      <c r="Z30" s="78">
        <f t="shared" si="4"/>
        <v>4</v>
      </c>
      <c r="AA30" s="79" t="str">
        <f>IF(WEEKDAY($A30)=1,"So",IF(WEEKDAY($A30)=7,"Sa",IF(B30="freier Tag",B30,IF(ISERROR(VLOOKUP(A30,Feiertage!$A$3:$E$14,2,FALSE))=FALSE,"Feiertag",IF(B30="","",B30)))))</f>
        <v/>
      </c>
      <c r="AB30" s="78">
        <f t="shared" si="37"/>
        <v>0</v>
      </c>
      <c r="AC30" s="80">
        <f t="shared" si="38"/>
        <v>0</v>
      </c>
      <c r="AD30" s="80">
        <f t="shared" si="39"/>
        <v>0</v>
      </c>
      <c r="AE30" s="81" t="str">
        <f t="shared" si="5"/>
        <v/>
      </c>
      <c r="AF30" s="81" t="str">
        <f t="shared" si="6"/>
        <v/>
      </c>
      <c r="AG30" s="81" t="str">
        <f t="shared" si="7"/>
        <v/>
      </c>
      <c r="AH30" s="81" t="str">
        <f t="shared" si="8"/>
        <v/>
      </c>
      <c r="AI30" s="82" t="str">
        <f t="shared" si="9"/>
        <v/>
      </c>
      <c r="AJ30" s="86" t="str">
        <f t="shared" si="10"/>
        <v/>
      </c>
      <c r="AK30" s="91" t="str">
        <f t="shared" si="40"/>
        <v>0</v>
      </c>
      <c r="AL30" s="85">
        <f t="shared" si="11"/>
        <v>0</v>
      </c>
      <c r="AM30" s="86">
        <f t="shared" si="12"/>
        <v>0</v>
      </c>
      <c r="AN30" s="83">
        <f t="shared" si="53"/>
        <v>0</v>
      </c>
      <c r="AO30" s="86">
        <f t="shared" si="14"/>
        <v>0</v>
      </c>
      <c r="AP30" s="86">
        <f t="shared" si="15"/>
        <v>0</v>
      </c>
      <c r="AQ30" s="83">
        <f t="shared" si="54"/>
        <v>0</v>
      </c>
      <c r="AR30" s="86">
        <f t="shared" si="17"/>
        <v>0</v>
      </c>
      <c r="AS30" s="86">
        <f t="shared" si="18"/>
        <v>0</v>
      </c>
      <c r="AT30" s="83">
        <f t="shared" si="55"/>
        <v>0</v>
      </c>
      <c r="AU30" s="86">
        <f t="shared" si="20"/>
        <v>0</v>
      </c>
      <c r="AV30" s="87">
        <f t="shared" si="21"/>
        <v>0</v>
      </c>
      <c r="AW30" s="83">
        <f t="shared" si="56"/>
        <v>0</v>
      </c>
      <c r="AX30" s="87">
        <f t="shared" si="23"/>
        <v>0</v>
      </c>
      <c r="AY30" s="83">
        <f t="shared" si="57"/>
        <v>0</v>
      </c>
      <c r="AZ30" s="88" t="str">
        <f t="shared" si="41"/>
        <v/>
      </c>
      <c r="BA30" s="89">
        <f t="shared" si="42"/>
        <v>0</v>
      </c>
      <c r="BB30" s="89">
        <f t="shared" si="43"/>
        <v>0</v>
      </c>
      <c r="BC30" s="85">
        <f t="shared" si="25"/>
        <v>0</v>
      </c>
      <c r="BD30" s="86">
        <f t="shared" si="26"/>
        <v>0</v>
      </c>
      <c r="BE30" s="83">
        <f t="shared" si="44"/>
        <v>0</v>
      </c>
      <c r="BF30" s="86">
        <f t="shared" si="27"/>
        <v>0</v>
      </c>
      <c r="BG30" s="86">
        <f t="shared" si="28"/>
        <v>0</v>
      </c>
      <c r="BH30" s="83">
        <f t="shared" si="45"/>
        <v>0</v>
      </c>
      <c r="BI30" s="86">
        <f t="shared" si="29"/>
        <v>0</v>
      </c>
      <c r="BJ30" s="86">
        <f t="shared" si="30"/>
        <v>0</v>
      </c>
      <c r="BK30" s="83">
        <f t="shared" si="46"/>
        <v>0</v>
      </c>
      <c r="BL30" s="86">
        <f t="shared" si="31"/>
        <v>0</v>
      </c>
      <c r="BM30" s="87">
        <f t="shared" si="32"/>
        <v>0</v>
      </c>
      <c r="BN30" s="83">
        <f t="shared" si="47"/>
        <v>0</v>
      </c>
      <c r="BO30" s="87">
        <f t="shared" si="33"/>
        <v>0</v>
      </c>
      <c r="BP30" s="83">
        <f t="shared" si="48"/>
        <v>0</v>
      </c>
      <c r="BQ30" s="88" t="str">
        <f t="shared" si="49"/>
        <v/>
      </c>
      <c r="BR30" s="92">
        <f t="shared" si="50"/>
        <v>0</v>
      </c>
      <c r="BS30" s="89">
        <f t="shared" si="51"/>
        <v>0</v>
      </c>
    </row>
    <row r="31" spans="1:76" x14ac:dyDescent="0.2">
      <c r="A31" s="69">
        <f t="shared" si="52"/>
        <v>45252</v>
      </c>
      <c r="B31" s="90" t="str">
        <f>IF(ISERROR(VLOOKUP(A31,Feiertage!$A$3:$E$24,2,FALSE))=FALSE,"Feiertag","")</f>
        <v/>
      </c>
      <c r="C31" s="71"/>
      <c r="D31" s="71"/>
      <c r="E31" s="210"/>
      <c r="F31" s="71"/>
      <c r="G31" s="71"/>
      <c r="H31" s="210"/>
      <c r="I31" s="71"/>
      <c r="J31" s="71"/>
      <c r="K31" s="212"/>
      <c r="L31" s="71"/>
      <c r="M31" s="71"/>
      <c r="N31" s="210"/>
      <c r="O31" s="71"/>
      <c r="P31" s="71"/>
      <c r="Q31" s="72">
        <f t="shared" si="0"/>
        <v>0</v>
      </c>
      <c r="R31" s="73">
        <f t="shared" si="1"/>
        <v>-4</v>
      </c>
      <c r="S31" s="74">
        <f t="shared" si="34"/>
        <v>-621.25</v>
      </c>
      <c r="T31" s="74">
        <f t="shared" si="35"/>
        <v>0</v>
      </c>
      <c r="U31" s="75"/>
      <c r="V31" s="76" t="str">
        <f t="shared" si="2"/>
        <v/>
      </c>
      <c r="W31" s="76"/>
      <c r="X31" s="76" t="str">
        <f t="shared" si="36"/>
        <v/>
      </c>
      <c r="Y31" s="77">
        <f t="shared" si="3"/>
        <v>0</v>
      </c>
      <c r="Z31" s="78">
        <f t="shared" si="4"/>
        <v>4</v>
      </c>
      <c r="AA31" s="79" t="str">
        <f>IF(WEEKDAY($A31)=1,"So",IF(WEEKDAY($A31)=7,"Sa",IF(B31="freier Tag",B31,IF(ISERROR(VLOOKUP(A31,Feiertage!$A$3:$E$14,2,FALSE))=FALSE,"Feiertag",IF(B31="","",B31)))))</f>
        <v/>
      </c>
      <c r="AB31" s="78">
        <f t="shared" si="37"/>
        <v>0</v>
      </c>
      <c r="AC31" s="80">
        <f t="shared" si="38"/>
        <v>0</v>
      </c>
      <c r="AD31" s="80">
        <f t="shared" si="39"/>
        <v>0</v>
      </c>
      <c r="AE31" s="81" t="str">
        <f t="shared" si="5"/>
        <v/>
      </c>
      <c r="AF31" s="81" t="str">
        <f t="shared" si="6"/>
        <v/>
      </c>
      <c r="AG31" s="81" t="str">
        <f t="shared" si="7"/>
        <v/>
      </c>
      <c r="AH31" s="81" t="str">
        <f t="shared" si="8"/>
        <v/>
      </c>
      <c r="AI31" s="82" t="str">
        <f t="shared" si="9"/>
        <v/>
      </c>
      <c r="AJ31" s="86" t="str">
        <f t="shared" si="10"/>
        <v/>
      </c>
      <c r="AK31" s="91" t="str">
        <f t="shared" si="40"/>
        <v>0</v>
      </c>
      <c r="AL31" s="85">
        <f t="shared" si="11"/>
        <v>0</v>
      </c>
      <c r="AM31" s="86">
        <f t="shared" si="12"/>
        <v>0</v>
      </c>
      <c r="AN31" s="83">
        <f t="shared" si="53"/>
        <v>0</v>
      </c>
      <c r="AO31" s="86">
        <f t="shared" si="14"/>
        <v>0</v>
      </c>
      <c r="AP31" s="86">
        <f t="shared" si="15"/>
        <v>0</v>
      </c>
      <c r="AQ31" s="83">
        <f t="shared" si="54"/>
        <v>0</v>
      </c>
      <c r="AR31" s="86">
        <f t="shared" si="17"/>
        <v>0</v>
      </c>
      <c r="AS31" s="86">
        <f t="shared" si="18"/>
        <v>0</v>
      </c>
      <c r="AT31" s="83">
        <f t="shared" si="55"/>
        <v>0</v>
      </c>
      <c r="AU31" s="86">
        <f t="shared" si="20"/>
        <v>0</v>
      </c>
      <c r="AV31" s="87">
        <f t="shared" si="21"/>
        <v>0</v>
      </c>
      <c r="AW31" s="83">
        <f t="shared" si="56"/>
        <v>0</v>
      </c>
      <c r="AX31" s="87">
        <f t="shared" si="23"/>
        <v>0</v>
      </c>
      <c r="AY31" s="83">
        <f t="shared" si="57"/>
        <v>0</v>
      </c>
      <c r="AZ31" s="88" t="str">
        <f t="shared" si="41"/>
        <v/>
      </c>
      <c r="BA31" s="89">
        <f t="shared" si="42"/>
        <v>0</v>
      </c>
      <c r="BB31" s="89">
        <f t="shared" si="43"/>
        <v>0</v>
      </c>
      <c r="BC31" s="85">
        <f t="shared" si="25"/>
        <v>0</v>
      </c>
      <c r="BD31" s="86">
        <f t="shared" si="26"/>
        <v>0</v>
      </c>
      <c r="BE31" s="83">
        <f t="shared" si="44"/>
        <v>0</v>
      </c>
      <c r="BF31" s="86">
        <f t="shared" si="27"/>
        <v>0</v>
      </c>
      <c r="BG31" s="86">
        <f t="shared" si="28"/>
        <v>0</v>
      </c>
      <c r="BH31" s="83">
        <f t="shared" si="45"/>
        <v>0</v>
      </c>
      <c r="BI31" s="86">
        <f t="shared" si="29"/>
        <v>0</v>
      </c>
      <c r="BJ31" s="86">
        <f t="shared" si="30"/>
        <v>0</v>
      </c>
      <c r="BK31" s="83">
        <f t="shared" si="46"/>
        <v>0</v>
      </c>
      <c r="BL31" s="86">
        <f t="shared" si="31"/>
        <v>0</v>
      </c>
      <c r="BM31" s="87">
        <f t="shared" si="32"/>
        <v>0</v>
      </c>
      <c r="BN31" s="83">
        <f t="shared" si="47"/>
        <v>0</v>
      </c>
      <c r="BO31" s="87">
        <f t="shared" si="33"/>
        <v>0</v>
      </c>
      <c r="BP31" s="83">
        <f t="shared" si="48"/>
        <v>0</v>
      </c>
      <c r="BQ31" s="88" t="str">
        <f t="shared" si="49"/>
        <v/>
      </c>
      <c r="BR31" s="92">
        <f t="shared" si="50"/>
        <v>0</v>
      </c>
      <c r="BS31" s="89">
        <f t="shared" si="51"/>
        <v>0</v>
      </c>
    </row>
    <row r="32" spans="1:76" x14ac:dyDescent="0.2">
      <c r="A32" s="69">
        <f t="shared" si="52"/>
        <v>45253</v>
      </c>
      <c r="B32" s="90" t="str">
        <f>IF(ISERROR(VLOOKUP(A32,Feiertage!$A$3:$E$24,2,FALSE))=FALSE,"Feiertag","")</f>
        <v/>
      </c>
      <c r="C32" s="71"/>
      <c r="D32" s="71"/>
      <c r="E32" s="210"/>
      <c r="F32" s="71"/>
      <c r="G32" s="71"/>
      <c r="H32" s="210"/>
      <c r="I32" s="71"/>
      <c r="J32" s="71"/>
      <c r="K32" s="212"/>
      <c r="L32" s="71"/>
      <c r="M32" s="71"/>
      <c r="N32" s="210"/>
      <c r="O32" s="71"/>
      <c r="P32" s="71"/>
      <c r="Q32" s="72">
        <f t="shared" si="0"/>
        <v>0</v>
      </c>
      <c r="R32" s="73">
        <f t="shared" si="1"/>
        <v>-4</v>
      </c>
      <c r="S32" s="74">
        <f t="shared" si="34"/>
        <v>-625.25</v>
      </c>
      <c r="T32" s="74">
        <f t="shared" si="35"/>
        <v>0</v>
      </c>
      <c r="U32" s="75"/>
      <c r="V32" s="76" t="str">
        <f t="shared" si="2"/>
        <v/>
      </c>
      <c r="W32" s="76"/>
      <c r="X32" s="76" t="str">
        <f t="shared" si="36"/>
        <v/>
      </c>
      <c r="Y32" s="77">
        <f t="shared" si="3"/>
        <v>0</v>
      </c>
      <c r="Z32" s="78">
        <f t="shared" si="4"/>
        <v>4</v>
      </c>
      <c r="AA32" s="79" t="str">
        <f>IF(WEEKDAY($A32)=1,"So",IF(WEEKDAY($A32)=7,"Sa",IF(B32="freier Tag",B32,IF(ISERROR(VLOOKUP(A32,Feiertage!$A$3:$E$14,2,FALSE))=FALSE,"Feiertag",IF(B32="","",B32)))))</f>
        <v/>
      </c>
      <c r="AB32" s="78">
        <f t="shared" si="37"/>
        <v>0</v>
      </c>
      <c r="AC32" s="80">
        <f t="shared" si="38"/>
        <v>0</v>
      </c>
      <c r="AD32" s="80">
        <f t="shared" si="39"/>
        <v>0</v>
      </c>
      <c r="AE32" s="81" t="str">
        <f t="shared" si="5"/>
        <v/>
      </c>
      <c r="AF32" s="81" t="str">
        <f t="shared" si="6"/>
        <v/>
      </c>
      <c r="AG32" s="81" t="str">
        <f t="shared" si="7"/>
        <v/>
      </c>
      <c r="AH32" s="81" t="str">
        <f t="shared" si="8"/>
        <v/>
      </c>
      <c r="AI32" s="82" t="str">
        <f t="shared" si="9"/>
        <v/>
      </c>
      <c r="AJ32" s="86" t="str">
        <f t="shared" si="10"/>
        <v/>
      </c>
      <c r="AK32" s="91" t="str">
        <f t="shared" si="40"/>
        <v>0</v>
      </c>
      <c r="AL32" s="85">
        <f t="shared" si="11"/>
        <v>0</v>
      </c>
      <c r="AM32" s="86">
        <f t="shared" si="12"/>
        <v>0</v>
      </c>
      <c r="AN32" s="83">
        <f t="shared" si="53"/>
        <v>0</v>
      </c>
      <c r="AO32" s="86">
        <f t="shared" si="14"/>
        <v>0</v>
      </c>
      <c r="AP32" s="86">
        <f t="shared" si="15"/>
        <v>0</v>
      </c>
      <c r="AQ32" s="83">
        <f t="shared" si="54"/>
        <v>0</v>
      </c>
      <c r="AR32" s="86">
        <f t="shared" si="17"/>
        <v>0</v>
      </c>
      <c r="AS32" s="86">
        <f t="shared" si="18"/>
        <v>0</v>
      </c>
      <c r="AT32" s="83">
        <f t="shared" si="55"/>
        <v>0</v>
      </c>
      <c r="AU32" s="86">
        <f t="shared" si="20"/>
        <v>0</v>
      </c>
      <c r="AV32" s="87">
        <f t="shared" si="21"/>
        <v>0</v>
      </c>
      <c r="AW32" s="83">
        <f t="shared" si="56"/>
        <v>0</v>
      </c>
      <c r="AX32" s="87">
        <f t="shared" si="23"/>
        <v>0</v>
      </c>
      <c r="AY32" s="83">
        <f t="shared" si="57"/>
        <v>0</v>
      </c>
      <c r="AZ32" s="88" t="str">
        <f t="shared" si="41"/>
        <v/>
      </c>
      <c r="BA32" s="89">
        <f t="shared" si="42"/>
        <v>0</v>
      </c>
      <c r="BB32" s="89">
        <f t="shared" si="43"/>
        <v>0</v>
      </c>
      <c r="BC32" s="85">
        <f t="shared" si="25"/>
        <v>0</v>
      </c>
      <c r="BD32" s="86">
        <f t="shared" si="26"/>
        <v>0</v>
      </c>
      <c r="BE32" s="83">
        <f t="shared" si="44"/>
        <v>0</v>
      </c>
      <c r="BF32" s="86">
        <f t="shared" si="27"/>
        <v>0</v>
      </c>
      <c r="BG32" s="86">
        <f t="shared" si="28"/>
        <v>0</v>
      </c>
      <c r="BH32" s="83">
        <f t="shared" si="45"/>
        <v>0</v>
      </c>
      <c r="BI32" s="86">
        <f t="shared" si="29"/>
        <v>0</v>
      </c>
      <c r="BJ32" s="86">
        <f t="shared" si="30"/>
        <v>0</v>
      </c>
      <c r="BK32" s="83">
        <f t="shared" si="46"/>
        <v>0</v>
      </c>
      <c r="BL32" s="86">
        <f t="shared" si="31"/>
        <v>0</v>
      </c>
      <c r="BM32" s="87">
        <f t="shared" si="32"/>
        <v>0</v>
      </c>
      <c r="BN32" s="83">
        <f t="shared" si="47"/>
        <v>0</v>
      </c>
      <c r="BO32" s="87">
        <f t="shared" si="33"/>
        <v>0</v>
      </c>
      <c r="BP32" s="83">
        <f t="shared" si="48"/>
        <v>0</v>
      </c>
      <c r="BQ32" s="88" t="str">
        <f t="shared" si="49"/>
        <v/>
      </c>
      <c r="BR32" s="92">
        <f t="shared" si="50"/>
        <v>0</v>
      </c>
      <c r="BS32" s="89">
        <f t="shared" si="51"/>
        <v>0</v>
      </c>
    </row>
    <row r="33" spans="1:72" x14ac:dyDescent="0.2">
      <c r="A33" s="69">
        <f t="shared" si="52"/>
        <v>45254</v>
      </c>
      <c r="B33" s="70" t="str">
        <f>IF(ISERROR(VLOOKUP(A33,Feiertage!$A$3:$E$24,2,FALSE))=FALSE,"Feiertag","")</f>
        <v/>
      </c>
      <c r="C33" s="71"/>
      <c r="D33" s="71"/>
      <c r="E33" s="210"/>
      <c r="F33" s="71"/>
      <c r="G33" s="71"/>
      <c r="H33" s="210"/>
      <c r="I33" s="71"/>
      <c r="J33" s="71"/>
      <c r="K33" s="212"/>
      <c r="L33" s="71"/>
      <c r="M33" s="71"/>
      <c r="N33" s="210"/>
      <c r="O33" s="71"/>
      <c r="P33" s="71"/>
      <c r="Q33" s="72">
        <f t="shared" si="0"/>
        <v>0</v>
      </c>
      <c r="R33" s="73">
        <f t="shared" si="1"/>
        <v>-4</v>
      </c>
      <c r="S33" s="74">
        <f t="shared" si="34"/>
        <v>-629.25</v>
      </c>
      <c r="T33" s="74">
        <f t="shared" si="35"/>
        <v>0</v>
      </c>
      <c r="U33" s="75"/>
      <c r="V33" s="76" t="str">
        <f t="shared" si="2"/>
        <v/>
      </c>
      <c r="W33" s="76"/>
      <c r="X33" s="76" t="str">
        <f t="shared" si="36"/>
        <v/>
      </c>
      <c r="Y33" s="77">
        <f t="shared" si="3"/>
        <v>0</v>
      </c>
      <c r="Z33" s="78">
        <f t="shared" si="4"/>
        <v>4</v>
      </c>
      <c r="AA33" s="79" t="str">
        <f>IF(WEEKDAY($A33)=1,"So",IF(WEEKDAY($A33)=7,"Sa",IF(B33="freier Tag",B33,IF(ISERROR(VLOOKUP(A33,Feiertage!$A$3:$E$14,2,FALSE))=FALSE,"Feiertag",IF(B33="","",B33)))))</f>
        <v/>
      </c>
      <c r="AB33" s="78">
        <f t="shared" si="37"/>
        <v>0</v>
      </c>
      <c r="AC33" s="80">
        <f t="shared" si="38"/>
        <v>0</v>
      </c>
      <c r="AD33" s="80">
        <f t="shared" si="39"/>
        <v>0</v>
      </c>
      <c r="AE33" s="81" t="str">
        <f t="shared" si="5"/>
        <v/>
      </c>
      <c r="AF33" s="81" t="str">
        <f t="shared" si="6"/>
        <v/>
      </c>
      <c r="AG33" s="81" t="str">
        <f t="shared" si="7"/>
        <v/>
      </c>
      <c r="AH33" s="81" t="str">
        <f t="shared" si="8"/>
        <v/>
      </c>
      <c r="AI33" s="82" t="str">
        <f t="shared" si="9"/>
        <v/>
      </c>
      <c r="AJ33" s="86" t="str">
        <f t="shared" si="10"/>
        <v/>
      </c>
      <c r="AK33" s="91" t="str">
        <f t="shared" si="40"/>
        <v>0</v>
      </c>
      <c r="AL33" s="85">
        <f t="shared" si="11"/>
        <v>0</v>
      </c>
      <c r="AM33" s="86">
        <f t="shared" si="12"/>
        <v>0</v>
      </c>
      <c r="AN33" s="83">
        <f t="shared" si="53"/>
        <v>0</v>
      </c>
      <c r="AO33" s="86">
        <f t="shared" si="14"/>
        <v>0</v>
      </c>
      <c r="AP33" s="86">
        <f t="shared" si="15"/>
        <v>0</v>
      </c>
      <c r="AQ33" s="83">
        <f t="shared" si="54"/>
        <v>0</v>
      </c>
      <c r="AR33" s="86">
        <f t="shared" si="17"/>
        <v>0</v>
      </c>
      <c r="AS33" s="86">
        <f t="shared" si="18"/>
        <v>0</v>
      </c>
      <c r="AT33" s="83">
        <f t="shared" si="55"/>
        <v>0</v>
      </c>
      <c r="AU33" s="86">
        <f t="shared" si="20"/>
        <v>0</v>
      </c>
      <c r="AV33" s="87">
        <f t="shared" si="21"/>
        <v>0</v>
      </c>
      <c r="AW33" s="83">
        <f t="shared" si="56"/>
        <v>0</v>
      </c>
      <c r="AX33" s="87">
        <f t="shared" si="23"/>
        <v>0</v>
      </c>
      <c r="AY33" s="83">
        <f t="shared" si="57"/>
        <v>0</v>
      </c>
      <c r="AZ33" s="88" t="str">
        <f t="shared" si="41"/>
        <v/>
      </c>
      <c r="BA33" s="89">
        <f t="shared" si="42"/>
        <v>0</v>
      </c>
      <c r="BB33" s="89">
        <f t="shared" si="43"/>
        <v>0</v>
      </c>
      <c r="BC33" s="85">
        <f t="shared" si="25"/>
        <v>0</v>
      </c>
      <c r="BD33" s="86">
        <f t="shared" si="26"/>
        <v>0</v>
      </c>
      <c r="BE33" s="83">
        <f t="shared" si="44"/>
        <v>0</v>
      </c>
      <c r="BF33" s="86">
        <f t="shared" si="27"/>
        <v>0</v>
      </c>
      <c r="BG33" s="86">
        <f t="shared" si="28"/>
        <v>0</v>
      </c>
      <c r="BH33" s="83">
        <f t="shared" si="45"/>
        <v>0</v>
      </c>
      <c r="BI33" s="86">
        <f t="shared" si="29"/>
        <v>0</v>
      </c>
      <c r="BJ33" s="86">
        <f t="shared" si="30"/>
        <v>0</v>
      </c>
      <c r="BK33" s="83">
        <f t="shared" si="46"/>
        <v>0</v>
      </c>
      <c r="BL33" s="86">
        <f t="shared" si="31"/>
        <v>0</v>
      </c>
      <c r="BM33" s="87">
        <f t="shared" si="32"/>
        <v>0</v>
      </c>
      <c r="BN33" s="83">
        <f t="shared" si="47"/>
        <v>0</v>
      </c>
      <c r="BO33" s="87">
        <f t="shared" si="33"/>
        <v>0</v>
      </c>
      <c r="BP33" s="83">
        <f t="shared" si="48"/>
        <v>0</v>
      </c>
      <c r="BQ33" s="88" t="str">
        <f t="shared" si="49"/>
        <v/>
      </c>
      <c r="BR33" s="92">
        <f t="shared" si="50"/>
        <v>0</v>
      </c>
      <c r="BS33" s="89">
        <f t="shared" si="51"/>
        <v>0</v>
      </c>
    </row>
    <row r="34" spans="1:72" x14ac:dyDescent="0.2">
      <c r="A34" s="69">
        <f t="shared" si="52"/>
        <v>45255</v>
      </c>
      <c r="B34" s="70" t="str">
        <f>IF(ISERROR(VLOOKUP(A34,Feiertage!$A$3:$E$24,2,FALSE))=FALSE,"Feiertag","")</f>
        <v/>
      </c>
      <c r="C34" s="71"/>
      <c r="D34" s="71"/>
      <c r="E34" s="210"/>
      <c r="F34" s="71"/>
      <c r="G34" s="71"/>
      <c r="H34" s="210"/>
      <c r="I34" s="71"/>
      <c r="J34" s="71"/>
      <c r="K34" s="212"/>
      <c r="L34" s="71"/>
      <c r="M34" s="71"/>
      <c r="N34" s="210"/>
      <c r="O34" s="71"/>
      <c r="P34" s="71"/>
      <c r="Q34" s="72">
        <f t="shared" si="0"/>
        <v>0</v>
      </c>
      <c r="R34" s="73">
        <f t="shared" si="1"/>
        <v>0</v>
      </c>
      <c r="S34" s="74">
        <f t="shared" si="34"/>
        <v>-629.25</v>
      </c>
      <c r="T34" s="74">
        <f t="shared" si="35"/>
        <v>0</v>
      </c>
      <c r="U34" s="75"/>
      <c r="V34" s="76" t="str">
        <f t="shared" si="2"/>
        <v/>
      </c>
      <c r="W34" s="76"/>
      <c r="X34" s="76" t="str">
        <f t="shared" si="36"/>
        <v/>
      </c>
      <c r="Y34" s="77">
        <f t="shared" si="3"/>
        <v>0</v>
      </c>
      <c r="Z34" s="78">
        <f t="shared" si="4"/>
        <v>0</v>
      </c>
      <c r="AA34" s="79" t="str">
        <f>IF(WEEKDAY($A34)=1,"So",IF(WEEKDAY($A34)=7,"Sa",IF(B34="freier Tag",B34,IF(ISERROR(VLOOKUP(A34,Feiertage!$A$3:$E$14,2,FALSE))=FALSE,"Feiertag",IF(B34="","",B34)))))</f>
        <v>Sa</v>
      </c>
      <c r="AB34" s="78">
        <f t="shared" si="37"/>
        <v>0</v>
      </c>
      <c r="AC34" s="80">
        <f t="shared" si="38"/>
        <v>0</v>
      </c>
      <c r="AD34" s="80">
        <f t="shared" si="39"/>
        <v>0</v>
      </c>
      <c r="AE34" s="81" t="str">
        <f t="shared" si="5"/>
        <v/>
      </c>
      <c r="AF34" s="81" t="str">
        <f t="shared" si="6"/>
        <v/>
      </c>
      <c r="AG34" s="81" t="str">
        <f t="shared" si="7"/>
        <v/>
      </c>
      <c r="AH34" s="81" t="str">
        <f t="shared" si="8"/>
        <v/>
      </c>
      <c r="AI34" s="82" t="str">
        <f t="shared" si="9"/>
        <v/>
      </c>
      <c r="AJ34" s="86" t="str">
        <f t="shared" si="10"/>
        <v/>
      </c>
      <c r="AK34" s="91" t="str">
        <f t="shared" si="40"/>
        <v>0</v>
      </c>
      <c r="AL34" s="85">
        <f t="shared" si="11"/>
        <v>0</v>
      </c>
      <c r="AM34" s="86">
        <f t="shared" si="12"/>
        <v>0</v>
      </c>
      <c r="AN34" s="83">
        <f t="shared" si="53"/>
        <v>0</v>
      </c>
      <c r="AO34" s="86">
        <f t="shared" si="14"/>
        <v>0</v>
      </c>
      <c r="AP34" s="86">
        <f t="shared" si="15"/>
        <v>0</v>
      </c>
      <c r="AQ34" s="83">
        <f t="shared" si="54"/>
        <v>0</v>
      </c>
      <c r="AR34" s="86">
        <f t="shared" si="17"/>
        <v>0</v>
      </c>
      <c r="AS34" s="86">
        <f t="shared" si="18"/>
        <v>0</v>
      </c>
      <c r="AT34" s="83">
        <f t="shared" si="55"/>
        <v>0</v>
      </c>
      <c r="AU34" s="86">
        <f t="shared" si="20"/>
        <v>0</v>
      </c>
      <c r="AV34" s="87">
        <f t="shared" si="21"/>
        <v>0</v>
      </c>
      <c r="AW34" s="83">
        <f t="shared" si="56"/>
        <v>0</v>
      </c>
      <c r="AX34" s="87">
        <f t="shared" si="23"/>
        <v>0</v>
      </c>
      <c r="AY34" s="83">
        <f t="shared" si="57"/>
        <v>0</v>
      </c>
      <c r="AZ34" s="88" t="str">
        <f t="shared" si="41"/>
        <v/>
      </c>
      <c r="BA34" s="89">
        <f t="shared" si="42"/>
        <v>0</v>
      </c>
      <c r="BB34" s="89">
        <f t="shared" si="43"/>
        <v>0</v>
      </c>
      <c r="BC34" s="85">
        <f t="shared" si="25"/>
        <v>0</v>
      </c>
      <c r="BD34" s="86">
        <f t="shared" si="26"/>
        <v>0</v>
      </c>
      <c r="BE34" s="83">
        <f t="shared" si="44"/>
        <v>0</v>
      </c>
      <c r="BF34" s="86">
        <f t="shared" si="27"/>
        <v>0</v>
      </c>
      <c r="BG34" s="86">
        <f t="shared" si="28"/>
        <v>0</v>
      </c>
      <c r="BH34" s="83">
        <f t="shared" si="45"/>
        <v>0</v>
      </c>
      <c r="BI34" s="86">
        <f t="shared" si="29"/>
        <v>0</v>
      </c>
      <c r="BJ34" s="86">
        <f t="shared" si="30"/>
        <v>0</v>
      </c>
      <c r="BK34" s="83">
        <f t="shared" si="46"/>
        <v>0</v>
      </c>
      <c r="BL34" s="86">
        <f t="shared" si="31"/>
        <v>0</v>
      </c>
      <c r="BM34" s="87">
        <f t="shared" si="32"/>
        <v>0</v>
      </c>
      <c r="BN34" s="83">
        <f t="shared" si="47"/>
        <v>0</v>
      </c>
      <c r="BO34" s="87">
        <f t="shared" si="33"/>
        <v>0</v>
      </c>
      <c r="BP34" s="83">
        <f t="shared" si="48"/>
        <v>0</v>
      </c>
      <c r="BQ34" s="88" t="str">
        <f t="shared" si="49"/>
        <v/>
      </c>
      <c r="BR34" s="92">
        <f t="shared" si="50"/>
        <v>0</v>
      </c>
      <c r="BS34" s="89">
        <f t="shared" si="51"/>
        <v>0</v>
      </c>
    </row>
    <row r="35" spans="1:72" x14ac:dyDescent="0.2">
      <c r="A35" s="69">
        <f t="shared" si="52"/>
        <v>45256</v>
      </c>
      <c r="B35" s="70" t="str">
        <f>IF(ISERROR(VLOOKUP(A35,Feiertage!$A$3:$E$24,2,FALSE))=FALSE,"Feiertag","")</f>
        <v/>
      </c>
      <c r="C35" s="71"/>
      <c r="D35" s="71"/>
      <c r="E35" s="210"/>
      <c r="F35" s="71"/>
      <c r="G35" s="71"/>
      <c r="H35" s="210"/>
      <c r="I35" s="71"/>
      <c r="J35" s="71"/>
      <c r="K35" s="212"/>
      <c r="L35" s="71"/>
      <c r="M35" s="71"/>
      <c r="N35" s="210"/>
      <c r="O35" s="71"/>
      <c r="P35" s="71"/>
      <c r="Q35" s="72">
        <f t="shared" si="0"/>
        <v>0</v>
      </c>
      <c r="R35" s="73">
        <f t="shared" si="1"/>
        <v>0</v>
      </c>
      <c r="S35" s="74">
        <f t="shared" si="34"/>
        <v>-629.25</v>
      </c>
      <c r="T35" s="74">
        <f t="shared" si="35"/>
        <v>0</v>
      </c>
      <c r="U35" s="75"/>
      <c r="V35" s="76" t="str">
        <f t="shared" si="2"/>
        <v/>
      </c>
      <c r="W35" s="76"/>
      <c r="X35" s="76" t="str">
        <f t="shared" si="36"/>
        <v/>
      </c>
      <c r="Y35" s="77">
        <f t="shared" si="3"/>
        <v>0</v>
      </c>
      <c r="Z35" s="78">
        <f t="shared" si="4"/>
        <v>0</v>
      </c>
      <c r="AA35" s="79" t="str">
        <f>IF(WEEKDAY($A35)=1,"So",IF(WEEKDAY($A35)=7,"Sa",IF(B35="freier Tag",B35,IF(ISERROR(VLOOKUP(A35,Feiertage!$A$3:$E$14,2,FALSE))=FALSE,"Feiertag",IF(B35="","",B35)))))</f>
        <v>So</v>
      </c>
      <c r="AB35" s="78">
        <f t="shared" si="37"/>
        <v>0</v>
      </c>
      <c r="AC35" s="80">
        <f t="shared" si="38"/>
        <v>0</v>
      </c>
      <c r="AD35" s="80">
        <f t="shared" si="39"/>
        <v>0</v>
      </c>
      <c r="AE35" s="81" t="str">
        <f t="shared" si="5"/>
        <v/>
      </c>
      <c r="AF35" s="81" t="str">
        <f t="shared" si="6"/>
        <v/>
      </c>
      <c r="AG35" s="81" t="str">
        <f t="shared" si="7"/>
        <v/>
      </c>
      <c r="AH35" s="81" t="str">
        <f t="shared" si="8"/>
        <v/>
      </c>
      <c r="AI35" s="82" t="str">
        <f t="shared" si="9"/>
        <v/>
      </c>
      <c r="AJ35" s="86" t="str">
        <f t="shared" si="10"/>
        <v/>
      </c>
      <c r="AK35" s="91" t="str">
        <f t="shared" si="40"/>
        <v>0</v>
      </c>
      <c r="AL35" s="85">
        <f t="shared" si="11"/>
        <v>0</v>
      </c>
      <c r="AM35" s="86">
        <f t="shared" si="12"/>
        <v>0</v>
      </c>
      <c r="AN35" s="83">
        <f t="shared" si="53"/>
        <v>0</v>
      </c>
      <c r="AO35" s="86">
        <f t="shared" si="14"/>
        <v>0</v>
      </c>
      <c r="AP35" s="86">
        <f t="shared" si="15"/>
        <v>0</v>
      </c>
      <c r="AQ35" s="83">
        <f t="shared" si="54"/>
        <v>0</v>
      </c>
      <c r="AR35" s="86">
        <f t="shared" si="17"/>
        <v>0</v>
      </c>
      <c r="AS35" s="86">
        <f t="shared" si="18"/>
        <v>0</v>
      </c>
      <c r="AT35" s="83">
        <f t="shared" si="55"/>
        <v>0</v>
      </c>
      <c r="AU35" s="86">
        <f t="shared" si="20"/>
        <v>0</v>
      </c>
      <c r="AV35" s="87">
        <f t="shared" si="21"/>
        <v>0</v>
      </c>
      <c r="AW35" s="83">
        <f t="shared" si="56"/>
        <v>0</v>
      </c>
      <c r="AX35" s="87">
        <f t="shared" si="23"/>
        <v>0</v>
      </c>
      <c r="AY35" s="83">
        <f t="shared" si="57"/>
        <v>0</v>
      </c>
      <c r="AZ35" s="88" t="str">
        <f t="shared" si="41"/>
        <v/>
      </c>
      <c r="BA35" s="89">
        <f t="shared" si="42"/>
        <v>0</v>
      </c>
      <c r="BB35" s="89">
        <f t="shared" si="43"/>
        <v>0</v>
      </c>
      <c r="BC35" s="85">
        <f t="shared" si="25"/>
        <v>0</v>
      </c>
      <c r="BD35" s="86">
        <f t="shared" si="26"/>
        <v>0</v>
      </c>
      <c r="BE35" s="83">
        <f t="shared" si="44"/>
        <v>0</v>
      </c>
      <c r="BF35" s="86">
        <f t="shared" si="27"/>
        <v>0</v>
      </c>
      <c r="BG35" s="86">
        <f t="shared" si="28"/>
        <v>0</v>
      </c>
      <c r="BH35" s="83">
        <f t="shared" si="45"/>
        <v>0</v>
      </c>
      <c r="BI35" s="86">
        <f t="shared" si="29"/>
        <v>0</v>
      </c>
      <c r="BJ35" s="86">
        <f t="shared" si="30"/>
        <v>0</v>
      </c>
      <c r="BK35" s="83">
        <f t="shared" si="46"/>
        <v>0</v>
      </c>
      <c r="BL35" s="86">
        <f t="shared" si="31"/>
        <v>0</v>
      </c>
      <c r="BM35" s="87">
        <f t="shared" si="32"/>
        <v>0</v>
      </c>
      <c r="BN35" s="83">
        <f t="shared" si="47"/>
        <v>0</v>
      </c>
      <c r="BO35" s="87">
        <f t="shared" si="33"/>
        <v>0</v>
      </c>
      <c r="BP35" s="83">
        <f t="shared" si="48"/>
        <v>0</v>
      </c>
      <c r="BQ35" s="88" t="str">
        <f t="shared" si="49"/>
        <v/>
      </c>
      <c r="BR35" s="92">
        <f t="shared" si="50"/>
        <v>0</v>
      </c>
      <c r="BS35" s="89">
        <f t="shared" si="51"/>
        <v>0</v>
      </c>
    </row>
    <row r="36" spans="1:72" x14ac:dyDescent="0.2">
      <c r="A36" s="69">
        <f t="shared" si="52"/>
        <v>45257</v>
      </c>
      <c r="B36" s="70" t="str">
        <f>IF(ISERROR(VLOOKUP(A36,Feiertage!$A$3:$E$24,2,FALSE))=FALSE,"Feiertag","")</f>
        <v/>
      </c>
      <c r="C36" s="71"/>
      <c r="D36" s="71"/>
      <c r="E36" s="210"/>
      <c r="F36" s="71"/>
      <c r="G36" s="71"/>
      <c r="H36" s="210"/>
      <c r="I36" s="71"/>
      <c r="J36" s="71"/>
      <c r="K36" s="212"/>
      <c r="L36" s="71"/>
      <c r="M36" s="71"/>
      <c r="N36" s="210"/>
      <c r="O36" s="71"/>
      <c r="P36" s="71"/>
      <c r="Q36" s="72">
        <f t="shared" si="0"/>
        <v>0</v>
      </c>
      <c r="R36" s="73">
        <f t="shared" si="1"/>
        <v>-4</v>
      </c>
      <c r="S36" s="74">
        <f t="shared" si="34"/>
        <v>-633.25</v>
      </c>
      <c r="T36" s="74">
        <f t="shared" si="35"/>
        <v>0</v>
      </c>
      <c r="U36" s="75"/>
      <c r="V36" s="76" t="str">
        <f t="shared" si="2"/>
        <v/>
      </c>
      <c r="W36" s="76"/>
      <c r="X36" s="76" t="str">
        <f t="shared" si="36"/>
        <v/>
      </c>
      <c r="Y36" s="77">
        <f t="shared" si="3"/>
        <v>0</v>
      </c>
      <c r="Z36" s="78">
        <f t="shared" si="4"/>
        <v>4</v>
      </c>
      <c r="AA36" s="79" t="str">
        <f>IF(WEEKDAY($A36)=1,"So",IF(WEEKDAY($A36)=7,"Sa",IF(B36="freier Tag",B36,IF(ISERROR(VLOOKUP(A36,Feiertage!$A$3:$E$14,2,FALSE))=FALSE,"Feiertag",IF(B36="","",B36)))))</f>
        <v/>
      </c>
      <c r="AB36" s="78">
        <f t="shared" si="37"/>
        <v>0</v>
      </c>
      <c r="AC36" s="80">
        <f t="shared" si="38"/>
        <v>0</v>
      </c>
      <c r="AD36" s="80">
        <f t="shared" si="39"/>
        <v>0</v>
      </c>
      <c r="AE36" s="81" t="str">
        <f t="shared" si="5"/>
        <v/>
      </c>
      <c r="AF36" s="81" t="str">
        <f t="shared" si="6"/>
        <v/>
      </c>
      <c r="AG36" s="81" t="str">
        <f t="shared" si="7"/>
        <v/>
      </c>
      <c r="AH36" s="81" t="str">
        <f t="shared" si="8"/>
        <v/>
      </c>
      <c r="AI36" s="82" t="str">
        <f t="shared" si="9"/>
        <v/>
      </c>
      <c r="AJ36" s="86" t="str">
        <f t="shared" si="10"/>
        <v/>
      </c>
      <c r="AK36" s="91" t="str">
        <f t="shared" si="40"/>
        <v>0</v>
      </c>
      <c r="AL36" s="85">
        <f t="shared" si="11"/>
        <v>0</v>
      </c>
      <c r="AM36" s="86">
        <f t="shared" si="12"/>
        <v>0</v>
      </c>
      <c r="AN36" s="83">
        <f t="shared" si="53"/>
        <v>0</v>
      </c>
      <c r="AO36" s="86">
        <f t="shared" si="14"/>
        <v>0</v>
      </c>
      <c r="AP36" s="86">
        <f t="shared" si="15"/>
        <v>0</v>
      </c>
      <c r="AQ36" s="83">
        <f t="shared" si="54"/>
        <v>0</v>
      </c>
      <c r="AR36" s="86">
        <f t="shared" si="17"/>
        <v>0</v>
      </c>
      <c r="AS36" s="86">
        <f t="shared" si="18"/>
        <v>0</v>
      </c>
      <c r="AT36" s="83">
        <f t="shared" si="55"/>
        <v>0</v>
      </c>
      <c r="AU36" s="86">
        <f t="shared" si="20"/>
        <v>0</v>
      </c>
      <c r="AV36" s="87">
        <f t="shared" si="21"/>
        <v>0</v>
      </c>
      <c r="AW36" s="83">
        <f t="shared" si="56"/>
        <v>0</v>
      </c>
      <c r="AX36" s="87">
        <f t="shared" si="23"/>
        <v>0</v>
      </c>
      <c r="AY36" s="83">
        <f t="shared" si="57"/>
        <v>0</v>
      </c>
      <c r="AZ36" s="88" t="str">
        <f t="shared" si="41"/>
        <v/>
      </c>
      <c r="BA36" s="89">
        <f t="shared" si="42"/>
        <v>0</v>
      </c>
      <c r="BB36" s="89">
        <f t="shared" si="43"/>
        <v>0</v>
      </c>
      <c r="BC36" s="85">
        <f t="shared" si="25"/>
        <v>0</v>
      </c>
      <c r="BD36" s="86">
        <f t="shared" si="26"/>
        <v>0</v>
      </c>
      <c r="BE36" s="83">
        <f t="shared" si="44"/>
        <v>0</v>
      </c>
      <c r="BF36" s="86">
        <f t="shared" si="27"/>
        <v>0</v>
      </c>
      <c r="BG36" s="86">
        <f t="shared" si="28"/>
        <v>0</v>
      </c>
      <c r="BH36" s="83">
        <f t="shared" si="45"/>
        <v>0</v>
      </c>
      <c r="BI36" s="86">
        <f t="shared" si="29"/>
        <v>0</v>
      </c>
      <c r="BJ36" s="86">
        <f t="shared" si="30"/>
        <v>0</v>
      </c>
      <c r="BK36" s="83">
        <f t="shared" si="46"/>
        <v>0</v>
      </c>
      <c r="BL36" s="86">
        <f t="shared" si="31"/>
        <v>0</v>
      </c>
      <c r="BM36" s="87">
        <f t="shared" si="32"/>
        <v>0</v>
      </c>
      <c r="BN36" s="83">
        <f t="shared" si="47"/>
        <v>0</v>
      </c>
      <c r="BO36" s="87">
        <f t="shared" si="33"/>
        <v>0</v>
      </c>
      <c r="BP36" s="83">
        <f t="shared" si="48"/>
        <v>0</v>
      </c>
      <c r="BQ36" s="88" t="str">
        <f t="shared" si="49"/>
        <v/>
      </c>
      <c r="BR36" s="92">
        <f t="shared" si="50"/>
        <v>0</v>
      </c>
      <c r="BS36" s="89">
        <f t="shared" si="51"/>
        <v>0</v>
      </c>
    </row>
    <row r="37" spans="1:72" x14ac:dyDescent="0.2">
      <c r="A37" s="69">
        <f t="shared" si="52"/>
        <v>45258</v>
      </c>
      <c r="B37" s="70" t="str">
        <f>IF(ISERROR(VLOOKUP(A37,Feiertage!$A$3:$E$24,2,FALSE))=FALSE,"Feiertag","")</f>
        <v/>
      </c>
      <c r="C37" s="71"/>
      <c r="D37" s="71"/>
      <c r="E37" s="210"/>
      <c r="F37" s="71"/>
      <c r="G37" s="71"/>
      <c r="H37" s="210"/>
      <c r="I37" s="71"/>
      <c r="J37" s="71"/>
      <c r="K37" s="212"/>
      <c r="L37" s="71"/>
      <c r="M37" s="71"/>
      <c r="N37" s="210"/>
      <c r="O37" s="71"/>
      <c r="P37" s="71"/>
      <c r="Q37" s="72">
        <f t="shared" si="0"/>
        <v>0</v>
      </c>
      <c r="R37" s="73">
        <f t="shared" si="1"/>
        <v>-4</v>
      </c>
      <c r="S37" s="74">
        <f t="shared" si="34"/>
        <v>-637.25</v>
      </c>
      <c r="T37" s="74">
        <f t="shared" si="35"/>
        <v>0</v>
      </c>
      <c r="U37" s="75"/>
      <c r="V37" s="76" t="str">
        <f t="shared" si="2"/>
        <v/>
      </c>
      <c r="W37" s="76"/>
      <c r="X37" s="76" t="str">
        <f t="shared" si="36"/>
        <v/>
      </c>
      <c r="Y37" s="77">
        <f t="shared" si="3"/>
        <v>0</v>
      </c>
      <c r="Z37" s="78">
        <f t="shared" si="4"/>
        <v>4</v>
      </c>
      <c r="AA37" s="79" t="str">
        <f>IF(WEEKDAY($A37)=1,"So",IF(WEEKDAY($A37)=7,"Sa",IF(B37="freier Tag",B37,IF(ISERROR(VLOOKUP(A37,Feiertage!$A$3:$E$14,2,FALSE))=FALSE,"Feiertag",IF(B37="","",B37)))))</f>
        <v/>
      </c>
      <c r="AB37" s="78">
        <f t="shared" si="37"/>
        <v>0</v>
      </c>
      <c r="AC37" s="80">
        <f t="shared" si="38"/>
        <v>0</v>
      </c>
      <c r="AD37" s="80">
        <f t="shared" si="39"/>
        <v>0</v>
      </c>
      <c r="AE37" s="81" t="str">
        <f t="shared" si="5"/>
        <v/>
      </c>
      <c r="AF37" s="81" t="str">
        <f t="shared" si="6"/>
        <v/>
      </c>
      <c r="AG37" s="81" t="str">
        <f t="shared" si="7"/>
        <v/>
      </c>
      <c r="AH37" s="81" t="str">
        <f t="shared" si="8"/>
        <v/>
      </c>
      <c r="AI37" s="82" t="str">
        <f t="shared" si="9"/>
        <v/>
      </c>
      <c r="AJ37" s="86" t="str">
        <f t="shared" si="10"/>
        <v/>
      </c>
      <c r="AK37" s="91" t="str">
        <f t="shared" si="40"/>
        <v>0</v>
      </c>
      <c r="AL37" s="85">
        <f t="shared" si="11"/>
        <v>0</v>
      </c>
      <c r="AM37" s="86">
        <f t="shared" si="12"/>
        <v>0</v>
      </c>
      <c r="AN37" s="83">
        <f t="shared" si="53"/>
        <v>0</v>
      </c>
      <c r="AO37" s="86">
        <f t="shared" si="14"/>
        <v>0</v>
      </c>
      <c r="AP37" s="86">
        <f t="shared" si="15"/>
        <v>0</v>
      </c>
      <c r="AQ37" s="83">
        <f t="shared" si="54"/>
        <v>0</v>
      </c>
      <c r="AR37" s="86">
        <f t="shared" si="17"/>
        <v>0</v>
      </c>
      <c r="AS37" s="86">
        <f t="shared" si="18"/>
        <v>0</v>
      </c>
      <c r="AT37" s="83">
        <f t="shared" si="55"/>
        <v>0</v>
      </c>
      <c r="AU37" s="86">
        <f t="shared" si="20"/>
        <v>0</v>
      </c>
      <c r="AV37" s="87">
        <f t="shared" si="21"/>
        <v>0</v>
      </c>
      <c r="AW37" s="83">
        <f t="shared" si="56"/>
        <v>0</v>
      </c>
      <c r="AX37" s="87">
        <f t="shared" si="23"/>
        <v>0</v>
      </c>
      <c r="AY37" s="83">
        <f t="shared" si="57"/>
        <v>0</v>
      </c>
      <c r="AZ37" s="88" t="str">
        <f t="shared" si="41"/>
        <v/>
      </c>
      <c r="BA37" s="89">
        <f t="shared" si="42"/>
        <v>0</v>
      </c>
      <c r="BB37" s="89">
        <f t="shared" si="43"/>
        <v>0</v>
      </c>
      <c r="BC37" s="85">
        <f t="shared" si="25"/>
        <v>0</v>
      </c>
      <c r="BD37" s="86">
        <f t="shared" si="26"/>
        <v>0</v>
      </c>
      <c r="BE37" s="83">
        <f t="shared" si="44"/>
        <v>0</v>
      </c>
      <c r="BF37" s="86">
        <f t="shared" si="27"/>
        <v>0</v>
      </c>
      <c r="BG37" s="86">
        <f t="shared" si="28"/>
        <v>0</v>
      </c>
      <c r="BH37" s="83">
        <f t="shared" si="45"/>
        <v>0</v>
      </c>
      <c r="BI37" s="86">
        <f t="shared" si="29"/>
        <v>0</v>
      </c>
      <c r="BJ37" s="86">
        <f t="shared" si="30"/>
        <v>0</v>
      </c>
      <c r="BK37" s="83">
        <f t="shared" si="46"/>
        <v>0</v>
      </c>
      <c r="BL37" s="86">
        <f t="shared" si="31"/>
        <v>0</v>
      </c>
      <c r="BM37" s="87">
        <f t="shared" si="32"/>
        <v>0</v>
      </c>
      <c r="BN37" s="83">
        <f t="shared" si="47"/>
        <v>0</v>
      </c>
      <c r="BO37" s="87">
        <f t="shared" si="33"/>
        <v>0</v>
      </c>
      <c r="BP37" s="83">
        <f t="shared" si="48"/>
        <v>0</v>
      </c>
      <c r="BQ37" s="88" t="str">
        <f t="shared" si="49"/>
        <v/>
      </c>
      <c r="BR37" s="92">
        <f t="shared" si="50"/>
        <v>0</v>
      </c>
      <c r="BS37" s="89">
        <f t="shared" si="51"/>
        <v>0</v>
      </c>
    </row>
    <row r="38" spans="1:72" x14ac:dyDescent="0.2">
      <c r="A38" s="69">
        <f t="shared" si="52"/>
        <v>45259</v>
      </c>
      <c r="B38" s="70" t="str">
        <f>IF(ISERROR(VLOOKUP(A38,Feiertage!$A$3:$E$24,2,FALSE))=FALSE,"Feiertag","")</f>
        <v/>
      </c>
      <c r="C38" s="71"/>
      <c r="D38" s="71"/>
      <c r="E38" s="210"/>
      <c r="F38" s="71"/>
      <c r="G38" s="71"/>
      <c r="H38" s="210"/>
      <c r="I38" s="71"/>
      <c r="J38" s="71"/>
      <c r="K38" s="212"/>
      <c r="L38" s="71"/>
      <c r="M38" s="71"/>
      <c r="N38" s="210"/>
      <c r="O38" s="71"/>
      <c r="P38" s="71"/>
      <c r="Q38" s="72">
        <f t="shared" si="0"/>
        <v>0</v>
      </c>
      <c r="R38" s="73">
        <f t="shared" si="1"/>
        <v>-4</v>
      </c>
      <c r="S38" s="74">
        <f t="shared" si="34"/>
        <v>-641.25</v>
      </c>
      <c r="T38" s="74">
        <f t="shared" si="35"/>
        <v>0</v>
      </c>
      <c r="U38" s="75"/>
      <c r="V38" s="76" t="str">
        <f t="shared" si="2"/>
        <v/>
      </c>
      <c r="W38" s="76"/>
      <c r="X38" s="76" t="str">
        <f t="shared" si="36"/>
        <v/>
      </c>
      <c r="Y38" s="77">
        <f t="shared" si="3"/>
        <v>0</v>
      </c>
      <c r="Z38" s="78">
        <f t="shared" si="4"/>
        <v>4</v>
      </c>
      <c r="AA38" s="79" t="str">
        <f>IF(WEEKDAY($A38)=1,"So",IF(WEEKDAY($A38)=7,"Sa",IF(B38="freier Tag",B38,IF(ISERROR(VLOOKUP(A38,Feiertage!$A$3:$E$14,2,FALSE))=FALSE,"Feiertag",IF(B38="","",B38)))))</f>
        <v/>
      </c>
      <c r="AB38" s="78">
        <f t="shared" si="37"/>
        <v>0</v>
      </c>
      <c r="AC38" s="80">
        <f t="shared" si="38"/>
        <v>0</v>
      </c>
      <c r="AD38" s="80">
        <f t="shared" si="39"/>
        <v>0</v>
      </c>
      <c r="AE38" s="81" t="str">
        <f t="shared" si="5"/>
        <v/>
      </c>
      <c r="AF38" s="81" t="str">
        <f t="shared" si="6"/>
        <v/>
      </c>
      <c r="AG38" s="81" t="str">
        <f t="shared" si="7"/>
        <v/>
      </c>
      <c r="AH38" s="81" t="str">
        <f t="shared" si="8"/>
        <v/>
      </c>
      <c r="AI38" s="82" t="str">
        <f t="shared" si="9"/>
        <v/>
      </c>
      <c r="AJ38" s="86" t="str">
        <f t="shared" si="10"/>
        <v/>
      </c>
      <c r="AK38" s="91" t="str">
        <f t="shared" si="40"/>
        <v>0</v>
      </c>
      <c r="AL38" s="85">
        <f t="shared" si="11"/>
        <v>0</v>
      </c>
      <c r="AM38" s="86">
        <f t="shared" si="12"/>
        <v>0</v>
      </c>
      <c r="AN38" s="83">
        <f t="shared" si="53"/>
        <v>0</v>
      </c>
      <c r="AO38" s="86">
        <f t="shared" si="14"/>
        <v>0</v>
      </c>
      <c r="AP38" s="86">
        <f t="shared" si="15"/>
        <v>0</v>
      </c>
      <c r="AQ38" s="83">
        <f t="shared" si="54"/>
        <v>0</v>
      </c>
      <c r="AR38" s="86">
        <f t="shared" si="17"/>
        <v>0</v>
      </c>
      <c r="AS38" s="86">
        <f t="shared" si="18"/>
        <v>0</v>
      </c>
      <c r="AT38" s="83">
        <f t="shared" si="55"/>
        <v>0</v>
      </c>
      <c r="AU38" s="86">
        <f t="shared" si="20"/>
        <v>0</v>
      </c>
      <c r="AV38" s="87">
        <f t="shared" si="21"/>
        <v>0</v>
      </c>
      <c r="AW38" s="83">
        <f t="shared" si="56"/>
        <v>0</v>
      </c>
      <c r="AX38" s="87">
        <f t="shared" si="23"/>
        <v>0</v>
      </c>
      <c r="AY38" s="83">
        <f t="shared" si="57"/>
        <v>0</v>
      </c>
      <c r="AZ38" s="88" t="str">
        <f t="shared" si="41"/>
        <v/>
      </c>
      <c r="BA38" s="89">
        <f t="shared" si="42"/>
        <v>0</v>
      </c>
      <c r="BB38" s="89">
        <f t="shared" si="43"/>
        <v>0</v>
      </c>
      <c r="BC38" s="85">
        <f t="shared" si="25"/>
        <v>0</v>
      </c>
      <c r="BD38" s="86">
        <f t="shared" si="26"/>
        <v>0</v>
      </c>
      <c r="BE38" s="83">
        <f t="shared" si="44"/>
        <v>0</v>
      </c>
      <c r="BF38" s="86">
        <f t="shared" si="27"/>
        <v>0</v>
      </c>
      <c r="BG38" s="86">
        <f t="shared" si="28"/>
        <v>0</v>
      </c>
      <c r="BH38" s="83">
        <f t="shared" si="45"/>
        <v>0</v>
      </c>
      <c r="BI38" s="86">
        <f t="shared" si="29"/>
        <v>0</v>
      </c>
      <c r="BJ38" s="86">
        <f t="shared" si="30"/>
        <v>0</v>
      </c>
      <c r="BK38" s="83">
        <f t="shared" si="46"/>
        <v>0</v>
      </c>
      <c r="BL38" s="86">
        <f t="shared" si="31"/>
        <v>0</v>
      </c>
      <c r="BM38" s="87">
        <f t="shared" si="32"/>
        <v>0</v>
      </c>
      <c r="BN38" s="83">
        <f t="shared" si="47"/>
        <v>0</v>
      </c>
      <c r="BO38" s="87">
        <f t="shared" si="33"/>
        <v>0</v>
      </c>
      <c r="BP38" s="83">
        <f t="shared" si="48"/>
        <v>0</v>
      </c>
      <c r="BQ38" s="88" t="str">
        <f t="shared" si="49"/>
        <v/>
      </c>
      <c r="BR38" s="92">
        <f t="shared" si="50"/>
        <v>0</v>
      </c>
      <c r="BS38" s="89">
        <f t="shared" si="51"/>
        <v>0</v>
      </c>
    </row>
    <row r="39" spans="1:72" x14ac:dyDescent="0.2">
      <c r="A39" s="69">
        <f t="shared" si="52"/>
        <v>45260</v>
      </c>
      <c r="B39" s="90" t="str">
        <f>IF(ISERROR(VLOOKUP(A39,Feiertage!$A$3:$E$24,2,FALSE))=FALSE,"Feiertag","")</f>
        <v/>
      </c>
      <c r="C39" s="71"/>
      <c r="D39" s="71"/>
      <c r="E39" s="210"/>
      <c r="F39" s="71"/>
      <c r="G39" s="71"/>
      <c r="H39" s="210"/>
      <c r="I39" s="71"/>
      <c r="J39" s="71"/>
      <c r="K39" s="212"/>
      <c r="L39" s="71"/>
      <c r="M39" s="71"/>
      <c r="N39" s="210"/>
      <c r="O39" s="71"/>
      <c r="P39" s="71"/>
      <c r="Q39" s="72">
        <f t="shared" si="0"/>
        <v>0</v>
      </c>
      <c r="R39" s="73">
        <f t="shared" si="1"/>
        <v>-4</v>
      </c>
      <c r="S39" s="74">
        <f t="shared" si="34"/>
        <v>-645.25</v>
      </c>
      <c r="T39" s="74">
        <f t="shared" si="35"/>
        <v>0</v>
      </c>
      <c r="U39" s="75"/>
      <c r="V39" s="76" t="str">
        <f t="shared" si="2"/>
        <v/>
      </c>
      <c r="W39" s="76"/>
      <c r="X39" s="76" t="str">
        <f t="shared" si="36"/>
        <v/>
      </c>
      <c r="Y39" s="77">
        <f t="shared" si="3"/>
        <v>0</v>
      </c>
      <c r="Z39" s="78">
        <f t="shared" si="4"/>
        <v>4</v>
      </c>
      <c r="AA39" s="79" t="str">
        <f>IF(WEEKDAY($A39)=1,"So",IF(WEEKDAY($A39)=7,"Sa",IF(B39="freier Tag",B39,IF(ISERROR(VLOOKUP(A39,Feiertage!$A$3:$E$14,2,FALSE))=FALSE,"Feiertag",IF(B39="","",B39)))))</f>
        <v/>
      </c>
      <c r="AB39" s="78">
        <f t="shared" si="37"/>
        <v>0</v>
      </c>
      <c r="AC39" s="80">
        <f t="shared" si="38"/>
        <v>0</v>
      </c>
      <c r="AD39" s="80">
        <f t="shared" si="39"/>
        <v>0</v>
      </c>
      <c r="AE39" s="81" t="str">
        <f t="shared" si="5"/>
        <v/>
      </c>
      <c r="AF39" s="81" t="str">
        <f t="shared" si="6"/>
        <v/>
      </c>
      <c r="AG39" s="81" t="str">
        <f t="shared" si="7"/>
        <v/>
      </c>
      <c r="AH39" s="81" t="str">
        <f t="shared" si="8"/>
        <v/>
      </c>
      <c r="AI39" s="82" t="str">
        <f t="shared" si="9"/>
        <v/>
      </c>
      <c r="AJ39" s="86" t="str">
        <f t="shared" si="10"/>
        <v/>
      </c>
      <c r="AK39" s="91" t="str">
        <f t="shared" si="40"/>
        <v>0</v>
      </c>
      <c r="AL39" s="85">
        <f t="shared" si="11"/>
        <v>0</v>
      </c>
      <c r="AM39" s="86">
        <f t="shared" si="12"/>
        <v>0</v>
      </c>
      <c r="AN39" s="83">
        <f t="shared" si="53"/>
        <v>0</v>
      </c>
      <c r="AO39" s="86">
        <f t="shared" si="14"/>
        <v>0</v>
      </c>
      <c r="AP39" s="86">
        <f t="shared" si="15"/>
        <v>0</v>
      </c>
      <c r="AQ39" s="83">
        <f t="shared" si="54"/>
        <v>0</v>
      </c>
      <c r="AR39" s="86">
        <f t="shared" si="17"/>
        <v>0</v>
      </c>
      <c r="AS39" s="86">
        <f t="shared" si="18"/>
        <v>0</v>
      </c>
      <c r="AT39" s="83">
        <f t="shared" si="55"/>
        <v>0</v>
      </c>
      <c r="AU39" s="86">
        <f t="shared" si="20"/>
        <v>0</v>
      </c>
      <c r="AV39" s="87">
        <f t="shared" si="21"/>
        <v>0</v>
      </c>
      <c r="AW39" s="83">
        <f t="shared" si="56"/>
        <v>0</v>
      </c>
      <c r="AX39" s="87">
        <f t="shared" si="23"/>
        <v>0</v>
      </c>
      <c r="AY39" s="83">
        <f t="shared" si="57"/>
        <v>0</v>
      </c>
      <c r="AZ39" s="88" t="str">
        <f t="shared" si="41"/>
        <v/>
      </c>
      <c r="BA39" s="89">
        <f t="shared" si="42"/>
        <v>0</v>
      </c>
      <c r="BB39" s="89">
        <f t="shared" si="43"/>
        <v>0</v>
      </c>
      <c r="BC39" s="85">
        <f t="shared" si="25"/>
        <v>0</v>
      </c>
      <c r="BD39" s="86">
        <f t="shared" si="26"/>
        <v>0</v>
      </c>
      <c r="BE39" s="83">
        <f t="shared" si="44"/>
        <v>0</v>
      </c>
      <c r="BF39" s="86">
        <f t="shared" si="27"/>
        <v>0</v>
      </c>
      <c r="BG39" s="86">
        <f t="shared" si="28"/>
        <v>0</v>
      </c>
      <c r="BH39" s="83">
        <f t="shared" si="45"/>
        <v>0</v>
      </c>
      <c r="BI39" s="86">
        <f t="shared" si="29"/>
        <v>0</v>
      </c>
      <c r="BJ39" s="86">
        <f t="shared" si="30"/>
        <v>0</v>
      </c>
      <c r="BK39" s="83">
        <f t="shared" si="46"/>
        <v>0</v>
      </c>
      <c r="BL39" s="86">
        <f t="shared" si="31"/>
        <v>0</v>
      </c>
      <c r="BM39" s="87">
        <f t="shared" si="32"/>
        <v>0</v>
      </c>
      <c r="BN39" s="83">
        <f t="shared" si="47"/>
        <v>0</v>
      </c>
      <c r="BO39" s="87">
        <f t="shared" si="33"/>
        <v>0</v>
      </c>
      <c r="BP39" s="83">
        <f t="shared" si="48"/>
        <v>0</v>
      </c>
      <c r="BQ39" s="88" t="str">
        <f t="shared" si="49"/>
        <v/>
      </c>
      <c r="BR39" s="92">
        <f t="shared" si="50"/>
        <v>0</v>
      </c>
      <c r="BS39" s="89">
        <f t="shared" si="51"/>
        <v>0</v>
      </c>
    </row>
    <row r="40" spans="1:72" ht="13.5" thickBot="1" x14ac:dyDescent="0.25">
      <c r="A40" s="69"/>
      <c r="B40" s="70" t="str">
        <f>IF(ISERROR(VLOOKUP(A40,Feiertage!$A$3:$E$24,2,FALSE))=FALSE,"Feiertag","")</f>
        <v/>
      </c>
      <c r="C40" s="71"/>
      <c r="D40" s="71"/>
      <c r="E40" s="211"/>
      <c r="F40" s="71"/>
      <c r="G40" s="71"/>
      <c r="H40" s="211"/>
      <c r="I40" s="71"/>
      <c r="J40" s="71"/>
      <c r="K40" s="213"/>
      <c r="L40" s="71"/>
      <c r="M40" s="71"/>
      <c r="N40" s="211"/>
      <c r="O40" s="71"/>
      <c r="P40" s="71"/>
      <c r="Q40" s="72"/>
      <c r="R40" s="73"/>
      <c r="S40" s="74"/>
      <c r="T40" s="74"/>
      <c r="U40" s="75"/>
      <c r="V40" s="76" t="str">
        <f t="shared" si="2"/>
        <v/>
      </c>
      <c r="W40" s="76"/>
      <c r="X40" s="76" t="str">
        <f t="shared" si="36"/>
        <v/>
      </c>
      <c r="Y40" s="77">
        <f t="shared" si="3"/>
        <v>0</v>
      </c>
      <c r="Z40" s="78">
        <f t="shared" si="4"/>
        <v>0</v>
      </c>
      <c r="AA40" s="79" t="str">
        <f>IF(WEEKDAY($A40)=1,"So",IF(WEEKDAY($A40)=7,"Sa",IF(B40="freier Tag",B40,IF(ISERROR(VLOOKUP(A40,Feiertage!$A$3:$E$14,2,FALSE))=FALSE,"Feiertag",IF(B40="","",B40)))))</f>
        <v>Sa</v>
      </c>
      <c r="AB40" s="78">
        <f t="shared" si="37"/>
        <v>0</v>
      </c>
      <c r="AC40" s="80">
        <f t="shared" si="38"/>
        <v>0</v>
      </c>
      <c r="AD40" s="80">
        <f t="shared" si="39"/>
        <v>0</v>
      </c>
      <c r="AE40" s="81" t="str">
        <f t="shared" si="5"/>
        <v/>
      </c>
      <c r="AF40" s="81" t="str">
        <f t="shared" si="6"/>
        <v/>
      </c>
      <c r="AG40" s="81" t="str">
        <f t="shared" si="7"/>
        <v/>
      </c>
      <c r="AH40" s="81" t="str">
        <f t="shared" si="8"/>
        <v/>
      </c>
      <c r="AI40" s="82" t="str">
        <f t="shared" si="9"/>
        <v/>
      </c>
      <c r="AJ40" s="86" t="str">
        <f t="shared" si="10"/>
        <v/>
      </c>
      <c r="AK40" s="91" t="str">
        <f t="shared" si="40"/>
        <v>0</v>
      </c>
      <c r="AL40" s="85">
        <f t="shared" si="11"/>
        <v>0</v>
      </c>
      <c r="AM40" s="86">
        <f t="shared" si="12"/>
        <v>0</v>
      </c>
      <c r="AN40" s="83">
        <f t="shared" si="53"/>
        <v>0</v>
      </c>
      <c r="AO40" s="86">
        <f t="shared" si="14"/>
        <v>0</v>
      </c>
      <c r="AP40" s="86">
        <f t="shared" si="15"/>
        <v>0</v>
      </c>
      <c r="AQ40" s="83">
        <f t="shared" si="54"/>
        <v>0</v>
      </c>
      <c r="AR40" s="86">
        <f t="shared" si="17"/>
        <v>0</v>
      </c>
      <c r="AS40" s="86">
        <f t="shared" si="18"/>
        <v>0</v>
      </c>
      <c r="AT40" s="83">
        <f t="shared" si="55"/>
        <v>0</v>
      </c>
      <c r="AU40" s="86">
        <f t="shared" si="20"/>
        <v>0</v>
      </c>
      <c r="AV40" s="87">
        <f t="shared" si="21"/>
        <v>0</v>
      </c>
      <c r="AW40" s="83">
        <f t="shared" si="56"/>
        <v>0</v>
      </c>
      <c r="AX40" s="87">
        <f t="shared" si="23"/>
        <v>0</v>
      </c>
      <c r="AY40" s="83">
        <f t="shared" si="57"/>
        <v>0</v>
      </c>
      <c r="AZ40" s="88" t="str">
        <f t="shared" si="41"/>
        <v/>
      </c>
      <c r="BA40" s="89">
        <f t="shared" si="42"/>
        <v>0</v>
      </c>
      <c r="BB40" s="89">
        <f t="shared" si="43"/>
        <v>0</v>
      </c>
      <c r="BC40" s="94">
        <f t="shared" si="25"/>
        <v>0</v>
      </c>
      <c r="BD40" s="95">
        <f t="shared" si="26"/>
        <v>0</v>
      </c>
      <c r="BE40" s="83">
        <f t="shared" si="44"/>
        <v>0</v>
      </c>
      <c r="BF40" s="95">
        <f t="shared" si="27"/>
        <v>0</v>
      </c>
      <c r="BG40" s="95">
        <f t="shared" si="28"/>
        <v>0</v>
      </c>
      <c r="BH40" s="83">
        <f t="shared" si="45"/>
        <v>0</v>
      </c>
      <c r="BI40" s="95">
        <f t="shared" si="29"/>
        <v>0</v>
      </c>
      <c r="BJ40" s="95">
        <f t="shared" si="30"/>
        <v>0</v>
      </c>
      <c r="BK40" s="83">
        <f t="shared" si="46"/>
        <v>0</v>
      </c>
      <c r="BL40" s="95">
        <f t="shared" si="31"/>
        <v>0</v>
      </c>
      <c r="BM40" s="96">
        <f t="shared" si="32"/>
        <v>0</v>
      </c>
      <c r="BN40" s="83">
        <f t="shared" si="47"/>
        <v>0</v>
      </c>
      <c r="BO40" s="96">
        <f t="shared" si="33"/>
        <v>0</v>
      </c>
      <c r="BP40" s="83">
        <f t="shared" si="48"/>
        <v>0</v>
      </c>
      <c r="BQ40" s="97" t="str">
        <f t="shared" si="49"/>
        <v/>
      </c>
      <c r="BR40" s="98">
        <f t="shared" si="50"/>
        <v>0</v>
      </c>
      <c r="BS40" s="89">
        <f t="shared" si="51"/>
        <v>0</v>
      </c>
    </row>
    <row r="41" spans="1:72" x14ac:dyDescent="0.2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9"/>
      <c r="Q41" s="15"/>
      <c r="R41" s="15"/>
      <c r="S41" s="100"/>
      <c r="T41" s="100"/>
      <c r="U41" s="101"/>
      <c r="V41" s="101"/>
      <c r="W41" s="101"/>
      <c r="X41" s="101"/>
      <c r="Y41" s="77"/>
      <c r="Z41" s="15"/>
      <c r="AA41" s="102"/>
      <c r="AB41" s="15"/>
      <c r="AC41" s="39"/>
      <c r="AD41" s="39"/>
      <c r="AE41" s="39"/>
      <c r="AF41" s="39"/>
      <c r="AG41" s="39"/>
      <c r="AH41" s="39"/>
      <c r="AI41" s="39"/>
      <c r="AJ41" s="15"/>
      <c r="AK41" s="102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5"/>
      <c r="BO41" s="15"/>
      <c r="BP41" s="15"/>
      <c r="BQ41" s="15"/>
      <c r="BR41" s="15"/>
      <c r="BS41" s="15"/>
    </row>
    <row r="42" spans="1:72" ht="17.100000000000001" customHeight="1" x14ac:dyDescent="0.2">
      <c r="A42" s="103" t="s">
        <v>197</v>
      </c>
      <c r="J42" s="104"/>
      <c r="K42" s="104"/>
      <c r="L42" s="104"/>
      <c r="M42" s="104"/>
      <c r="N42" s="104"/>
      <c r="P42" s="19"/>
      <c r="Q42" s="19" t="s">
        <v>198</v>
      </c>
      <c r="R42" s="19"/>
      <c r="S42" s="105">
        <f>SUM(Q10:Q40)</f>
        <v>0</v>
      </c>
      <c r="T42" s="150" t="str">
        <f t="shared" ref="T42:T47" si="58">CONCATENATE("( ",INT(ABS(S42)),"h ",ROUND(MOD(ABS(S42),1)*60,2),"min )")</f>
        <v>( 0h 0min )</v>
      </c>
      <c r="U42" s="19"/>
      <c r="V42" s="19"/>
      <c r="W42" s="19"/>
      <c r="X42" s="19"/>
      <c r="Y42" s="15"/>
      <c r="Z42" s="15"/>
      <c r="AB42" s="15"/>
      <c r="AE42" s="106"/>
      <c r="AF42" s="106"/>
      <c r="AG42" s="106"/>
      <c r="AH42" s="106"/>
      <c r="AI42" s="107"/>
      <c r="AJ42" s="15"/>
      <c r="AL42" s="24"/>
      <c r="AM42" s="24"/>
      <c r="AN42" s="24"/>
      <c r="AO42" s="24"/>
      <c r="AP42" s="24"/>
      <c r="AQ42" s="24"/>
      <c r="AR42" s="24"/>
      <c r="AS42" s="24"/>
      <c r="AT42" s="24"/>
      <c r="AU42" s="24"/>
      <c r="AV42" s="24"/>
      <c r="AW42" s="24"/>
      <c r="AX42" s="24"/>
      <c r="AY42" s="24"/>
      <c r="AZ42" s="24"/>
      <c r="BA42" s="24"/>
      <c r="BB42" s="24"/>
      <c r="BC42" s="24"/>
      <c r="BD42" s="24"/>
      <c r="BE42" s="108"/>
      <c r="BF42" s="24"/>
      <c r="BG42" s="24"/>
      <c r="BH42" s="24"/>
      <c r="BI42" s="24"/>
      <c r="BJ42" s="24"/>
      <c r="BK42" s="24"/>
      <c r="BL42" s="24"/>
      <c r="BM42" s="24"/>
      <c r="BN42" s="24"/>
      <c r="BO42" s="24"/>
      <c r="BP42" s="24"/>
      <c r="BQ42" s="24"/>
      <c r="BR42" s="24"/>
      <c r="BS42" s="24"/>
    </row>
    <row r="43" spans="1:72" ht="17.100000000000001" customHeight="1" x14ac:dyDescent="0.2">
      <c r="A43" s="176"/>
      <c r="B43" s="192"/>
      <c r="C43" s="192"/>
      <c r="D43" s="192"/>
      <c r="E43" s="192"/>
      <c r="F43" s="192"/>
      <c r="G43" s="192"/>
      <c r="H43" s="192"/>
      <c r="I43" s="192"/>
      <c r="J43" s="192"/>
      <c r="K43" s="192"/>
      <c r="L43" s="193"/>
      <c r="Q43" s="19" t="s">
        <v>199</v>
      </c>
      <c r="R43" s="19"/>
      <c r="S43" s="109">
        <f>SUM(Z10:Z40)</f>
        <v>88</v>
      </c>
      <c r="T43" s="150" t="str">
        <f t="shared" si="58"/>
        <v>( 88h 0min )</v>
      </c>
      <c r="U43" s="19"/>
      <c r="Z43" s="15"/>
      <c r="AB43" s="15"/>
      <c r="AC43" s="110"/>
      <c r="AD43" s="110"/>
      <c r="AE43" s="111"/>
      <c r="AF43" s="111"/>
      <c r="AG43" s="111"/>
      <c r="AH43" s="111"/>
      <c r="AI43" s="110"/>
      <c r="AJ43" s="15"/>
      <c r="BH43" s="112"/>
    </row>
    <row r="44" spans="1:72" ht="17.100000000000001" customHeight="1" x14ac:dyDescent="0.2">
      <c r="A44" s="190"/>
      <c r="B44" s="194"/>
      <c r="C44" s="194"/>
      <c r="D44" s="194"/>
      <c r="E44" s="194"/>
      <c r="F44" s="194"/>
      <c r="G44" s="194"/>
      <c r="H44" s="194"/>
      <c r="I44" s="194"/>
      <c r="J44" s="194"/>
      <c r="K44" s="194"/>
      <c r="L44" s="195"/>
      <c r="Q44" s="113" t="s">
        <v>200</v>
      </c>
      <c r="R44" s="114"/>
      <c r="S44" s="115">
        <f>S6</f>
        <v>-557.25</v>
      </c>
      <c r="T44" s="150" t="str">
        <f t="shared" si="58"/>
        <v>( 557h 15min )</v>
      </c>
      <c r="U44" s="19"/>
      <c r="V44" s="19"/>
      <c r="W44" s="19"/>
      <c r="X44" s="19"/>
      <c r="Y44" s="106"/>
      <c r="Z44" s="15"/>
      <c r="AA44" s="112" t="s">
        <v>201</v>
      </c>
      <c r="AB44" s="15"/>
      <c r="AC44" s="15"/>
      <c r="AD44" s="15"/>
      <c r="AE44" s="15"/>
      <c r="AF44" s="15"/>
      <c r="AG44" s="15"/>
      <c r="AH44" s="15"/>
      <c r="AI44" s="15"/>
      <c r="AJ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  <c r="AX44" s="15"/>
      <c r="AY44" s="15"/>
      <c r="AZ44" s="15"/>
      <c r="BA44" s="15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15"/>
      <c r="BN44" s="15"/>
      <c r="BO44" s="15"/>
      <c r="BP44" s="15"/>
      <c r="BQ44" s="15"/>
      <c r="BR44" s="15"/>
      <c r="BS44" s="15"/>
      <c r="BT44" s="15"/>
    </row>
    <row r="45" spans="1:72" ht="17.100000000000001" customHeight="1" thickBot="1" x14ac:dyDescent="0.25">
      <c r="A45" s="191"/>
      <c r="B45" s="196"/>
      <c r="C45" s="196"/>
      <c r="D45" s="196"/>
      <c r="E45" s="196"/>
      <c r="F45" s="196"/>
      <c r="G45" s="196"/>
      <c r="H45" s="196"/>
      <c r="I45" s="196"/>
      <c r="J45" s="196"/>
      <c r="K45" s="196"/>
      <c r="L45" s="197"/>
      <c r="Q45" s="116" t="s">
        <v>202</v>
      </c>
      <c r="R45" s="116"/>
      <c r="S45" s="117"/>
      <c r="T45" s="150" t="str">
        <f t="shared" si="58"/>
        <v>( 0h 0min )</v>
      </c>
      <c r="U45" s="19"/>
      <c r="V45" s="19"/>
      <c r="W45" s="19"/>
      <c r="X45" s="19"/>
      <c r="Y45" s="106"/>
      <c r="Z45" s="15"/>
      <c r="AB45" s="15"/>
      <c r="AC45" s="15" t="s">
        <v>203</v>
      </c>
      <c r="AD45" s="15"/>
      <c r="AE45" s="108"/>
      <c r="AF45" s="108"/>
      <c r="AG45" s="108"/>
      <c r="AH45" s="108"/>
      <c r="AI45" s="15"/>
      <c r="AJ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  <c r="AX45" s="15"/>
      <c r="AY45" s="15"/>
      <c r="AZ45" s="15"/>
      <c r="BA45" s="15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  <c r="BR45" s="15"/>
      <c r="BS45" s="15"/>
      <c r="BT45" s="15"/>
    </row>
    <row r="46" spans="1:72" ht="10.5" customHeight="1" thickTop="1" x14ac:dyDescent="0.2">
      <c r="B46" s="19"/>
      <c r="C46" s="19"/>
      <c r="D46" s="19"/>
      <c r="J46" s="14"/>
      <c r="K46" s="14"/>
      <c r="Q46" s="114"/>
      <c r="R46" s="114"/>
      <c r="S46" s="118"/>
      <c r="T46" s="151"/>
      <c r="U46" s="19"/>
      <c r="V46" s="19"/>
      <c r="W46" s="19"/>
      <c r="X46" s="19"/>
      <c r="Y46" s="15"/>
      <c r="Z46" s="15"/>
      <c r="AB46" s="15"/>
      <c r="AC46" s="57"/>
      <c r="AD46" s="57"/>
      <c r="AE46" s="57"/>
      <c r="AF46" s="57"/>
      <c r="AG46" s="57"/>
      <c r="AH46" s="57"/>
      <c r="AI46" s="57"/>
      <c r="AJ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15"/>
      <c r="AZ46" s="15"/>
      <c r="BA46" s="15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  <c r="BS46" s="15"/>
      <c r="BT46" s="15"/>
    </row>
    <row r="47" spans="1:72" ht="17.100000000000001" customHeight="1" x14ac:dyDescent="0.2">
      <c r="B47" s="153" t="s">
        <v>204</v>
      </c>
      <c r="C47" s="154"/>
      <c r="D47" s="154"/>
      <c r="F47" s="119"/>
      <c r="G47" s="119"/>
      <c r="H47" s="119"/>
      <c r="I47" s="119"/>
      <c r="J47" s="119"/>
      <c r="K47" s="14"/>
      <c r="Q47" s="120" t="s">
        <v>205</v>
      </c>
      <c r="R47" s="13"/>
      <c r="S47" s="121">
        <f>S42-S43+S44+S45</f>
        <v>-645.25</v>
      </c>
      <c r="T47" s="150" t="str">
        <f t="shared" si="58"/>
        <v>( 645h 15min )</v>
      </c>
      <c r="U47" s="19" t="str">
        <f>IF(S47&gt;0,"  Plusstunden","  Minusstunden")</f>
        <v xml:space="preserve">  Minusstunden</v>
      </c>
      <c r="W47" s="19"/>
      <c r="X47" s="19"/>
      <c r="Y47" s="15"/>
      <c r="Z47" s="15"/>
      <c r="AB47" s="15"/>
      <c r="AC47" s="15"/>
      <c r="AD47" s="15"/>
      <c r="AE47" s="15"/>
      <c r="AF47" s="15"/>
      <c r="AG47" s="15"/>
      <c r="AH47" s="15"/>
      <c r="AI47" s="15"/>
      <c r="AJ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  <c r="AX47" s="15"/>
      <c r="AY47" s="15"/>
      <c r="AZ47" s="15"/>
      <c r="BA47" s="15"/>
      <c r="BB47" s="15"/>
      <c r="BC47" s="15"/>
      <c r="BD47" s="15"/>
      <c r="BE47" s="15"/>
      <c r="BF47" s="15"/>
      <c r="BG47" s="15"/>
      <c r="BH47" s="15"/>
      <c r="BI47" s="15"/>
      <c r="BJ47" s="15"/>
      <c r="BK47" s="15"/>
      <c r="BL47" s="15"/>
      <c r="BM47" s="15"/>
      <c r="BN47" s="15"/>
      <c r="BO47" s="15"/>
      <c r="BP47" s="15"/>
      <c r="BQ47" s="15"/>
      <c r="BR47" s="15"/>
      <c r="BS47" s="15"/>
      <c r="BT47" s="15"/>
    </row>
    <row r="48" spans="1:72" x14ac:dyDescent="0.2">
      <c r="B48" s="155"/>
      <c r="C48" s="155"/>
      <c r="D48" s="155"/>
      <c r="J48" s="14"/>
      <c r="K48" s="14"/>
      <c r="S48" s="152" t="s">
        <v>206</v>
      </c>
      <c r="T48" s="152" t="s">
        <v>207</v>
      </c>
      <c r="Y48" s="15"/>
      <c r="Z48" s="15"/>
      <c r="AB48" s="15"/>
      <c r="AC48" s="108" t="s">
        <v>208</v>
      </c>
      <c r="AD48" s="108"/>
      <c r="AE48" s="15"/>
      <c r="AF48" s="15"/>
      <c r="AG48" s="15"/>
      <c r="AH48" s="15"/>
      <c r="AI48" s="15"/>
      <c r="AJ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15"/>
      <c r="AZ48" s="15"/>
      <c r="BA48" s="15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</row>
    <row r="49" spans="2:30" ht="15" x14ac:dyDescent="0.2">
      <c r="B49" s="153" t="s">
        <v>245</v>
      </c>
      <c r="C49" s="156"/>
      <c r="D49" s="156"/>
      <c r="F49" s="119"/>
      <c r="G49" s="119"/>
      <c r="H49" s="119"/>
      <c r="I49" s="119"/>
      <c r="J49" s="122"/>
      <c r="AC49" s="112" t="s">
        <v>209</v>
      </c>
      <c r="AD49" s="112"/>
    </row>
    <row r="51" spans="2:30" x14ac:dyDescent="0.2">
      <c r="V51" s="19"/>
    </row>
    <row r="52" spans="2:30" x14ac:dyDescent="0.2">
      <c r="V52" s="112"/>
    </row>
  </sheetData>
  <sheetProtection algorithmName="SHA-512" hashValue="4dJOF5dwdxvBW5E0c07/7lJTT1Fqi7kEe5cpya2RDu3pqbrU7LqECoMTlTfQ/piO4xFNhVWwCIgD3pQXTjunhA==" saltValue="IsrElrhM4gCr+pthvrEEtA==" spinCount="100000" sheet="1" selectLockedCells="1"/>
  <mergeCells count="11">
    <mergeCell ref="D1:G1"/>
    <mergeCell ref="D2:E2"/>
    <mergeCell ref="D3:E3"/>
    <mergeCell ref="D4:E4"/>
    <mergeCell ref="D5:E5"/>
    <mergeCell ref="BC7:BQ7"/>
    <mergeCell ref="E9:E40"/>
    <mergeCell ref="H9:H40"/>
    <mergeCell ref="K9:K40"/>
    <mergeCell ref="N9:N40"/>
    <mergeCell ref="AL7:AZ7"/>
  </mergeCells>
  <conditionalFormatting sqref="Q10:Q40">
    <cfRule type="cellIs" dxfId="27" priority="9" operator="greaterThan">
      <formula>10</formula>
    </cfRule>
  </conditionalFormatting>
  <conditionalFormatting sqref="L10:M40 I10:J40 F10:G40 O10:X40 A10:D40">
    <cfRule type="expression" dxfId="26" priority="10">
      <formula>OR(WEEKDAY($A10)=7,WEEKDAY($A10)=1)</formula>
    </cfRule>
  </conditionalFormatting>
  <conditionalFormatting sqref="W10">
    <cfRule type="expression" dxfId="25" priority="8">
      <formula>OR(WEEKDAY($A10)=7,WEEKDAY($A10)=1)</formula>
    </cfRule>
  </conditionalFormatting>
  <conditionalFormatting sqref="D4">
    <cfRule type="cellIs" dxfId="24" priority="5" operator="greaterThan">
      <formula>"&gt;=$D$4"</formula>
    </cfRule>
    <cfRule type="cellIs" dxfId="23" priority="6" operator="between">
      <formula>"&gt;0,5*$D$4"</formula>
      <formula>"&lt;$D$4"</formula>
    </cfRule>
  </conditionalFormatting>
  <conditionalFormatting sqref="S47">
    <cfRule type="cellIs" dxfId="22" priority="11" operator="between">
      <formula>-0.5*$D$3</formula>
      <formula>-$D$3</formula>
    </cfRule>
    <cfRule type="cellIs" dxfId="21" priority="12" operator="lessThan">
      <formula>-$D$3</formula>
    </cfRule>
    <cfRule type="cellIs" dxfId="20" priority="13" operator="between">
      <formula>0.5*$D$3</formula>
      <formula>$D$3</formula>
    </cfRule>
    <cfRule type="cellIs" dxfId="19" priority="14" operator="greaterThan">
      <formula>$D$3</formula>
    </cfRule>
  </conditionalFormatting>
  <conditionalFormatting sqref="D5:E5">
    <cfRule type="expression" dxfId="18" priority="4">
      <formula>$D$5&gt;10</formula>
    </cfRule>
  </conditionalFormatting>
  <conditionalFormatting sqref="T10:T40">
    <cfRule type="cellIs" dxfId="17" priority="2" operator="greaterThan">
      <formula>0</formula>
    </cfRule>
  </conditionalFormatting>
  <conditionalFormatting sqref="I10:J40 L10:M40 F10:G40 O10:X40 A10:D40">
    <cfRule type="expression" dxfId="16" priority="1">
      <formula>$B10="Feiertag"</formula>
    </cfRule>
  </conditionalFormatting>
  <dataValidations count="5">
    <dataValidation type="time" allowBlank="1" showInputMessage="1" showErrorMessage="1" errorTitle="Eingabefehler" error="Es sind nur Angaben von 6:00 bis 22:00 Uhr möglich." sqref="O10:P40 F10:G40 L10:M40 C10:D40 I10:J40" xr:uid="{00000000-0002-0000-0C00-000000000000}">
      <formula1>0.25</formula1>
      <formula2>0.916666666666667</formula2>
    </dataValidation>
    <dataValidation type="whole" allowBlank="1" showInputMessage="1" showErrorMessage="1" errorTitle="Eingabefehler" error="Es sind nur Werte zwischen 1 und 5 zulässig!" sqref="D4" xr:uid="{00000000-0002-0000-0C00-000001000000}">
      <formula1>1</formula1>
      <formula2>5</formula2>
    </dataValidation>
    <dataValidation type="list" allowBlank="1" showInputMessage="1" showErrorMessage="1" errorTitle="Falsche Eingabe" error="Es sind nur Einträge aus der vorgegebenen Liste möglich!" sqref="B10:B40" xr:uid="{00000000-0002-0000-0C00-000002000000}">
      <formula1>"Arbeitsbefr.,Feiertag,freier Tag,Gleittag,Krank,Sonderregelg.,Tausch-Tag,Urlaub"</formula1>
    </dataValidation>
    <dataValidation type="decimal" allowBlank="1" showInputMessage="1" showErrorMessage="1" errorTitle="Eingabefehler" error="Es sind nur Werte zwischen1,00 und 42,00 zulässig!" sqref="D3:E3" xr:uid="{00000000-0002-0000-0C00-000003000000}">
      <formula1>1</formula1>
      <formula2>41</formula2>
    </dataValidation>
    <dataValidation type="list" allowBlank="1" showErrorMessage="1" errorTitle="Falsche Eingabe" error="Es sind nur Einträge aus der vorgegebenen Liste möglich!" sqref="S5" xr:uid="{00000000-0002-0000-0C00-000004000000}">
      <formula1>"Ja"</formula1>
    </dataValidation>
  </dataValidations>
  <printOptions horizontalCentered="1" verticalCentered="1"/>
  <pageMargins left="0.39370078740157483" right="0.19685039370078741" top="0.39370078740157483" bottom="0.39370078740157483" header="0.51181102362204722" footer="0.19685039370078741"/>
  <pageSetup paperSize="9" scale="83" orientation="landscape" r:id="rId1"/>
  <headerFooter alignWithMargins="0">
    <oddHeader>&amp;C&amp;"Arial,Fett"&amp;12Zeiterfassung</oddHead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7" id="{ED73DCA7-1FF1-4F46-A746-975FCD7E42AD}">
            <xm:f>OR($A10=Feiertage!$A$3,$A10=Feiertage!$A$4,$A10=Feiertage!$A$5,$A10=Feiertage!$A$6,$A10=Feiertage!$A$7,$A10=Feiertage!$A$8,$A10=Feiertage!$A$9,$A10=Feiertage!$A$10,$A10=Feiertage!$A$11,$A10=Feiertage!$A$12,$A10=Feiertage!$A$13,$A10=Feiertage!$A$14)</xm:f>
            <x14:dxf>
              <fill>
                <patternFill>
                  <bgColor theme="0" tint="-0.24994659260841701"/>
                </patternFill>
              </fill>
            </x14:dxf>
          </x14:cfRule>
          <xm:sqref>L10:M40 F10:G40 I10:J40 O10:U40 A10:D40</xm:sqref>
        </x14:conditionalFormatting>
        <x14:conditionalFormatting xmlns:xm="http://schemas.microsoft.com/office/excel/2006/main">
          <x14:cfRule type="expression" priority="3" id="{1353CB59-53C4-4E4B-A68C-51B2541CA048}">
            <xm:f>OR($A10=Feiertage!$A$3,$A10=Feiertage!$A$4,$A10=Feiertage!$A$5,$A10=Feiertage!$A$6,$A10=Feiertage!$A$7,$A10=Feiertage!$A$8,$A10=Feiertage!$A$9,$A10=Feiertage!$A$10,$A10=Feiertage!$A$11,$A10=Feiertage!$A$12,$A10=Feiertage!$A$13,$A10=Feiertage!$A$14)</xm:f>
            <x14:dxf>
              <fill>
                <patternFill>
                  <bgColor theme="0" tint="-0.24994659260841701"/>
                </patternFill>
              </fill>
            </x14:dxf>
          </x14:cfRule>
          <xm:sqref>X10:X40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BX52"/>
  <sheetViews>
    <sheetView zoomScaleNormal="100" workbookViewId="0">
      <pane ySplit="9" topLeftCell="A25" activePane="bottomLeft" state="frozen"/>
      <selection activeCell="S5" sqref="S5"/>
      <selection pane="bottomLeft" activeCell="G37" sqref="G37"/>
    </sheetView>
  </sheetViews>
  <sheetFormatPr baseColWidth="10" defaultColWidth="11.42578125" defaultRowHeight="12.75" x14ac:dyDescent="0.2"/>
  <cols>
    <col min="1" max="1" width="8.7109375" style="14" customWidth="1"/>
    <col min="2" max="2" width="12.28515625" style="14" customWidth="1"/>
    <col min="3" max="4" width="8.5703125" style="14" customWidth="1"/>
    <col min="5" max="5" width="2.7109375" style="14" customWidth="1"/>
    <col min="6" max="7" width="8.5703125" style="14" customWidth="1"/>
    <col min="8" max="8" width="2.7109375" style="14" customWidth="1"/>
    <col min="9" max="9" width="8.5703125" style="14" customWidth="1"/>
    <col min="10" max="10" width="8.5703125" style="15" customWidth="1"/>
    <col min="11" max="11" width="2.7109375" style="15" customWidth="1"/>
    <col min="12" max="13" width="8.5703125" style="14" customWidth="1"/>
    <col min="14" max="14" width="2.7109375" style="14" hidden="1" customWidth="1"/>
    <col min="15" max="16" width="8.5703125" style="14" hidden="1" customWidth="1"/>
    <col min="17" max="18" width="11.42578125" style="14" customWidth="1"/>
    <col min="19" max="20" width="11.42578125" style="17" customWidth="1"/>
    <col min="21" max="22" width="11.42578125" style="14" customWidth="1"/>
    <col min="23" max="23" width="5.85546875" style="14" hidden="1" customWidth="1"/>
    <col min="24" max="29" width="11.42578125" style="14" hidden="1" customWidth="1"/>
    <col min="30" max="30" width="12.42578125" style="14" hidden="1" customWidth="1"/>
    <col min="31" max="34" width="11.42578125" style="14" hidden="1" customWidth="1"/>
    <col min="35" max="35" width="8.28515625" style="14" hidden="1" customWidth="1"/>
    <col min="36" max="36" width="13.28515625" style="14" hidden="1" customWidth="1"/>
    <col min="37" max="37" width="12.42578125" style="14" hidden="1" customWidth="1"/>
    <col min="38" max="69" width="11.42578125" style="14" hidden="1" customWidth="1"/>
    <col min="70" max="71" width="12.5703125" style="14" hidden="1" customWidth="1"/>
    <col min="72" max="72" width="12.5703125" style="14" customWidth="1"/>
    <col min="73" max="73" width="11.42578125" style="14" customWidth="1"/>
    <col min="74" max="16384" width="11.42578125" style="14"/>
  </cols>
  <sheetData>
    <row r="1" spans="1:72" ht="20.100000000000001" customHeight="1" x14ac:dyDescent="0.2">
      <c r="A1" s="12" t="s">
        <v>62</v>
      </c>
      <c r="B1" s="13"/>
      <c r="C1" s="13"/>
      <c r="D1" s="214" t="str">
        <f>'01'!D1:G1</f>
        <v>Lind, Ludwig Paul</v>
      </c>
      <c r="E1" s="215"/>
      <c r="F1" s="215"/>
      <c r="G1" s="216"/>
      <c r="J1" s="14"/>
      <c r="L1" s="15"/>
      <c r="Q1" s="16"/>
      <c r="U1" s="141" t="s">
        <v>61</v>
      </c>
      <c r="V1" s="142">
        <f>'01'!V1</f>
        <v>44866</v>
      </c>
    </row>
    <row r="2" spans="1:72" ht="20.100000000000001" customHeight="1" x14ac:dyDescent="0.2">
      <c r="A2" s="12" t="s">
        <v>63</v>
      </c>
      <c r="B2" s="18"/>
      <c r="C2" s="18"/>
      <c r="D2" s="217">
        <f>DATE(YEAR('01'!D2:E2),MONTH('01'!D2:E2)+11,1)</f>
        <v>45261</v>
      </c>
      <c r="E2" s="218"/>
      <c r="F2" s="15"/>
      <c r="G2" s="15"/>
      <c r="H2" s="15"/>
      <c r="I2" s="15"/>
      <c r="M2" s="19"/>
      <c r="P2" s="20"/>
      <c r="AK2" s="21"/>
    </row>
    <row r="3" spans="1:72" ht="20.100000000000001" customHeight="1" x14ac:dyDescent="0.2">
      <c r="A3" s="22" t="s">
        <v>64</v>
      </c>
      <c r="B3" s="23"/>
      <c r="C3" s="23"/>
      <c r="D3" s="219">
        <f>'11'!D3:E3</f>
        <v>20</v>
      </c>
      <c r="E3" s="220"/>
      <c r="F3" s="24"/>
      <c r="G3" s="15"/>
      <c r="H3" s="15"/>
      <c r="I3" s="15"/>
      <c r="P3" s="20"/>
      <c r="AK3" s="21"/>
    </row>
    <row r="4" spans="1:72" ht="20.100000000000001" customHeight="1" x14ac:dyDescent="0.2">
      <c r="A4" s="22" t="s">
        <v>65</v>
      </c>
      <c r="B4" s="23"/>
      <c r="C4" s="23"/>
      <c r="D4" s="221">
        <f>'11'!D4:E4</f>
        <v>5</v>
      </c>
      <c r="E4" s="222"/>
      <c r="F4" s="24"/>
      <c r="G4" s="25"/>
      <c r="H4" s="15"/>
      <c r="I4" s="15"/>
      <c r="P4" s="20"/>
      <c r="AK4" s="21"/>
    </row>
    <row r="5" spans="1:72" ht="20.100000000000001" customHeight="1" x14ac:dyDescent="0.2">
      <c r="A5" s="22" t="s">
        <v>66</v>
      </c>
      <c r="B5" s="23"/>
      <c r="C5" s="23"/>
      <c r="D5" s="223">
        <f>D3/D4</f>
        <v>4</v>
      </c>
      <c r="E5" s="224"/>
      <c r="F5" s="24" t="s">
        <v>67</v>
      </c>
      <c r="G5" s="25"/>
      <c r="H5" s="15"/>
      <c r="I5" s="15"/>
      <c r="P5" s="20"/>
      <c r="Q5" s="199" t="s">
        <v>250</v>
      </c>
      <c r="R5" s="32"/>
      <c r="S5" s="201"/>
      <c r="AK5" s="21"/>
      <c r="AL5" s="26"/>
      <c r="AM5" s="27"/>
      <c r="AN5" s="27"/>
      <c r="AO5" s="27"/>
      <c r="AP5" s="27"/>
      <c r="AQ5" s="27"/>
      <c r="AR5" s="27"/>
      <c r="AS5" s="27" t="s">
        <v>68</v>
      </c>
      <c r="AT5" s="27"/>
      <c r="AU5" s="27"/>
      <c r="AV5" s="27"/>
      <c r="AW5" s="27"/>
      <c r="AX5" s="27"/>
      <c r="AY5" s="27"/>
      <c r="AZ5" s="27"/>
      <c r="BA5" s="28"/>
      <c r="BB5" s="27"/>
      <c r="BC5" s="29"/>
      <c r="BD5" s="30"/>
      <c r="BE5" s="30"/>
      <c r="BF5" s="30"/>
      <c r="BG5" s="30"/>
      <c r="BH5" s="30"/>
      <c r="BI5" s="30"/>
      <c r="BJ5" s="30" t="s">
        <v>69</v>
      </c>
      <c r="BK5" s="30"/>
      <c r="BL5" s="30"/>
      <c r="BM5" s="30"/>
      <c r="BN5" s="30"/>
      <c r="BO5" s="30"/>
      <c r="BP5" s="30"/>
      <c r="BQ5" s="30"/>
      <c r="BR5" s="31"/>
      <c r="BS5" s="31"/>
    </row>
    <row r="6" spans="1:72" ht="13.5" thickBot="1" x14ac:dyDescent="0.25">
      <c r="A6" s="15"/>
      <c r="B6" s="15"/>
      <c r="C6" s="15"/>
      <c r="D6" s="15"/>
      <c r="E6" s="15"/>
      <c r="F6" s="15"/>
      <c r="G6" s="15"/>
      <c r="H6" s="15"/>
      <c r="I6" s="15"/>
      <c r="L6" s="15"/>
      <c r="M6" s="15"/>
      <c r="N6" s="15"/>
      <c r="O6" s="15"/>
      <c r="P6" s="19"/>
      <c r="Q6" s="22" t="s">
        <v>70</v>
      </c>
      <c r="R6" s="32"/>
      <c r="S6" s="157">
        <f>IF(S5="Ja",0,'11'!S47)</f>
        <v>-645.25</v>
      </c>
      <c r="T6" s="143" t="str">
        <f>CONCATENATE("( ",INT(ABS(S6)),"h ",ROUND(MOD(ABS(S6),1)*60,2),"min )")</f>
        <v>( 645h 15min )</v>
      </c>
      <c r="U6" s="144"/>
      <c r="V6" s="144"/>
      <c r="W6" s="15"/>
      <c r="X6" s="15"/>
      <c r="Y6" s="34"/>
      <c r="Z6" s="34"/>
      <c r="AB6" s="34"/>
      <c r="AC6" s="34"/>
      <c r="AD6" s="34"/>
      <c r="AE6" s="34" t="s">
        <v>71</v>
      </c>
      <c r="AF6" s="34" t="s">
        <v>72</v>
      </c>
      <c r="AG6" s="34" t="s">
        <v>73</v>
      </c>
      <c r="AH6" s="34" t="s">
        <v>74</v>
      </c>
      <c r="AI6" s="34"/>
      <c r="AJ6" s="34"/>
    </row>
    <row r="7" spans="1:72" s="44" customFormat="1" ht="51.75" hidden="1" thickBot="1" x14ac:dyDescent="0.25">
      <c r="A7" s="35" t="s">
        <v>75</v>
      </c>
      <c r="B7" s="36" t="s">
        <v>76</v>
      </c>
      <c r="C7" s="35" t="s">
        <v>77</v>
      </c>
      <c r="D7" s="35" t="s">
        <v>78</v>
      </c>
      <c r="E7" s="35"/>
      <c r="F7" s="35" t="s">
        <v>79</v>
      </c>
      <c r="G7" s="35" t="s">
        <v>80</v>
      </c>
      <c r="H7" s="35"/>
      <c r="I7" s="35" t="s">
        <v>81</v>
      </c>
      <c r="J7" s="35" t="s">
        <v>82</v>
      </c>
      <c r="K7" s="35"/>
      <c r="L7" s="35" t="s">
        <v>83</v>
      </c>
      <c r="M7" s="35" t="s">
        <v>84</v>
      </c>
      <c r="N7" s="35"/>
      <c r="O7" s="35" t="s">
        <v>85</v>
      </c>
      <c r="P7" s="35" t="s">
        <v>86</v>
      </c>
      <c r="Q7" s="36" t="s">
        <v>87</v>
      </c>
      <c r="R7" s="37" t="s">
        <v>88</v>
      </c>
      <c r="S7" s="38" t="s">
        <v>89</v>
      </c>
      <c r="T7" s="145"/>
      <c r="U7" s="146" t="s">
        <v>90</v>
      </c>
      <c r="V7" s="147" t="s">
        <v>91</v>
      </c>
      <c r="W7" s="36"/>
      <c r="X7" s="36" t="s">
        <v>91</v>
      </c>
      <c r="Y7" s="39" t="s">
        <v>92</v>
      </c>
      <c r="Z7" s="40" t="s">
        <v>93</v>
      </c>
      <c r="AA7" s="41" t="s">
        <v>94</v>
      </c>
      <c r="AB7" s="40"/>
      <c r="AC7" s="40"/>
      <c r="AD7" s="40"/>
      <c r="AE7" s="40"/>
      <c r="AF7" s="40"/>
      <c r="AG7" s="40"/>
      <c r="AH7" s="40"/>
      <c r="AI7" s="40" t="s">
        <v>95</v>
      </c>
      <c r="AJ7" s="40" t="s">
        <v>96</v>
      </c>
      <c r="AK7" s="42" t="s">
        <v>97</v>
      </c>
      <c r="AL7" s="206" t="s">
        <v>98</v>
      </c>
      <c r="AM7" s="207"/>
      <c r="AN7" s="207"/>
      <c r="AO7" s="207"/>
      <c r="AP7" s="207"/>
      <c r="AQ7" s="207"/>
      <c r="AR7" s="207"/>
      <c r="AS7" s="207"/>
      <c r="AT7" s="207"/>
      <c r="AU7" s="207"/>
      <c r="AV7" s="207"/>
      <c r="AW7" s="207"/>
      <c r="AX7" s="207"/>
      <c r="AY7" s="207"/>
      <c r="AZ7" s="208"/>
      <c r="BA7" s="43"/>
      <c r="BB7" s="43"/>
      <c r="BC7" s="206" t="s">
        <v>99</v>
      </c>
      <c r="BD7" s="207"/>
      <c r="BE7" s="207"/>
      <c r="BF7" s="207"/>
      <c r="BG7" s="207"/>
      <c r="BH7" s="207"/>
      <c r="BI7" s="207"/>
      <c r="BJ7" s="207"/>
      <c r="BK7" s="207"/>
      <c r="BL7" s="207"/>
      <c r="BM7" s="207"/>
      <c r="BN7" s="207"/>
      <c r="BO7" s="207"/>
      <c r="BP7" s="207"/>
      <c r="BQ7" s="208"/>
      <c r="BR7" s="43"/>
      <c r="BS7" s="43"/>
      <c r="BT7" s="14"/>
    </row>
    <row r="8" spans="1:72" s="44" customFormat="1" ht="13.5" hidden="1" thickBot="1" x14ac:dyDescent="0.25">
      <c r="A8" s="35" t="s">
        <v>100</v>
      </c>
      <c r="B8" s="36" t="s">
        <v>101</v>
      </c>
      <c r="C8" s="35" t="s">
        <v>102</v>
      </c>
      <c r="D8" s="35" t="s">
        <v>103</v>
      </c>
      <c r="E8" s="35"/>
      <c r="F8" s="35" t="s">
        <v>104</v>
      </c>
      <c r="G8" s="35" t="s">
        <v>105</v>
      </c>
      <c r="H8" s="35"/>
      <c r="I8" s="35" t="s">
        <v>106</v>
      </c>
      <c r="J8" s="35" t="s">
        <v>107</v>
      </c>
      <c r="K8" s="35"/>
      <c r="L8" s="35" t="s">
        <v>108</v>
      </c>
      <c r="M8" s="35" t="s">
        <v>109</v>
      </c>
      <c r="N8" s="35"/>
      <c r="O8" s="35" t="s">
        <v>110</v>
      </c>
      <c r="P8" s="35" t="s">
        <v>111</v>
      </c>
      <c r="Q8" s="36" t="s">
        <v>112</v>
      </c>
      <c r="R8" s="37" t="s">
        <v>113</v>
      </c>
      <c r="S8" s="35" t="s">
        <v>114</v>
      </c>
      <c r="T8" s="146"/>
      <c r="U8" s="146" t="s">
        <v>115</v>
      </c>
      <c r="V8" s="146" t="s">
        <v>116</v>
      </c>
      <c r="W8" s="35"/>
      <c r="X8" s="35" t="s">
        <v>116</v>
      </c>
      <c r="Y8" s="39" t="s">
        <v>117</v>
      </c>
      <c r="Z8" s="40" t="s">
        <v>118</v>
      </c>
      <c r="AA8" s="44" t="s">
        <v>119</v>
      </c>
      <c r="AB8" s="40"/>
      <c r="AC8" s="40"/>
      <c r="AD8" s="40"/>
      <c r="AE8" s="40"/>
      <c r="AF8" s="40"/>
      <c r="AG8" s="40"/>
      <c r="AH8" s="40"/>
      <c r="AI8" s="40" t="s">
        <v>120</v>
      </c>
      <c r="AJ8" s="40" t="s">
        <v>121</v>
      </c>
      <c r="AK8" s="44" t="s">
        <v>122</v>
      </c>
      <c r="AL8" s="45" t="s">
        <v>123</v>
      </c>
      <c r="AM8" s="46" t="s">
        <v>124</v>
      </c>
      <c r="AN8" s="46"/>
      <c r="AO8" s="46" t="s">
        <v>125</v>
      </c>
      <c r="AP8" s="46" t="s">
        <v>126</v>
      </c>
      <c r="AQ8" s="46"/>
      <c r="AR8" s="46" t="s">
        <v>127</v>
      </c>
      <c r="AS8" s="46" t="s">
        <v>128</v>
      </c>
      <c r="AT8" s="46"/>
      <c r="AU8" s="46" t="s">
        <v>129</v>
      </c>
      <c r="AV8" s="46" t="s">
        <v>130</v>
      </c>
      <c r="AW8" s="46"/>
      <c r="AX8" s="46" t="s">
        <v>131</v>
      </c>
      <c r="AY8" s="46"/>
      <c r="AZ8" s="47" t="s">
        <v>132</v>
      </c>
      <c r="BA8" s="46"/>
      <c r="BB8" s="46"/>
      <c r="BC8" s="48" t="s">
        <v>133</v>
      </c>
      <c r="BD8" s="49" t="s">
        <v>134</v>
      </c>
      <c r="BE8" s="49"/>
      <c r="BF8" s="49" t="s">
        <v>134</v>
      </c>
      <c r="BG8" s="49" t="s">
        <v>135</v>
      </c>
      <c r="BH8" s="49"/>
      <c r="BI8" s="49" t="s">
        <v>136</v>
      </c>
      <c r="BJ8" s="49" t="s">
        <v>137</v>
      </c>
      <c r="BK8" s="49"/>
      <c r="BL8" s="49" t="s">
        <v>138</v>
      </c>
      <c r="BM8" s="49" t="s">
        <v>139</v>
      </c>
      <c r="BN8" s="49"/>
      <c r="BO8" s="49" t="s">
        <v>140</v>
      </c>
      <c r="BP8" s="49"/>
      <c r="BQ8" s="50" t="s">
        <v>141</v>
      </c>
      <c r="BR8" s="46"/>
      <c r="BS8" s="46"/>
      <c r="BT8" s="14"/>
    </row>
    <row r="9" spans="1:72" ht="15.95" customHeight="1" x14ac:dyDescent="0.2">
      <c r="A9" s="51" t="s">
        <v>142</v>
      </c>
      <c r="B9" s="52" t="s">
        <v>143</v>
      </c>
      <c r="C9" s="53" t="s">
        <v>144</v>
      </c>
      <c r="D9" s="53" t="s">
        <v>145</v>
      </c>
      <c r="E9" s="209" t="s">
        <v>146</v>
      </c>
      <c r="F9" s="53" t="s">
        <v>147</v>
      </c>
      <c r="G9" s="53" t="s">
        <v>148</v>
      </c>
      <c r="H9" s="209" t="s">
        <v>146</v>
      </c>
      <c r="I9" s="53" t="s">
        <v>149</v>
      </c>
      <c r="J9" s="53" t="s">
        <v>150</v>
      </c>
      <c r="K9" s="209" t="s">
        <v>146</v>
      </c>
      <c r="L9" s="53" t="s">
        <v>151</v>
      </c>
      <c r="M9" s="53" t="s">
        <v>152</v>
      </c>
      <c r="N9" s="209" t="s">
        <v>146</v>
      </c>
      <c r="O9" s="53" t="s">
        <v>153</v>
      </c>
      <c r="P9" s="53" t="s">
        <v>154</v>
      </c>
      <c r="Q9" s="53" t="s">
        <v>155</v>
      </c>
      <c r="R9" s="54" t="s">
        <v>156</v>
      </c>
      <c r="S9" s="54" t="s">
        <v>157</v>
      </c>
      <c r="T9" s="53" t="s">
        <v>158</v>
      </c>
      <c r="U9" s="148" t="s">
        <v>159</v>
      </c>
      <c r="V9" s="149" t="s">
        <v>160</v>
      </c>
      <c r="W9" s="56" t="s">
        <v>161</v>
      </c>
      <c r="X9" s="55" t="s">
        <v>160</v>
      </c>
      <c r="Y9" s="57" t="s">
        <v>162</v>
      </c>
      <c r="Z9" s="57" t="s">
        <v>163</v>
      </c>
      <c r="AA9" s="58" t="s">
        <v>164</v>
      </c>
      <c r="AB9" s="59" t="s">
        <v>165</v>
      </c>
      <c r="AC9" s="60" t="s">
        <v>166</v>
      </c>
      <c r="AD9" s="56" t="s">
        <v>167</v>
      </c>
      <c r="AE9" s="56" t="s">
        <v>168</v>
      </c>
      <c r="AF9" s="56" t="s">
        <v>169</v>
      </c>
      <c r="AG9" s="56" t="s">
        <v>170</v>
      </c>
      <c r="AH9" s="56" t="s">
        <v>171</v>
      </c>
      <c r="AI9" s="55" t="s">
        <v>172</v>
      </c>
      <c r="AJ9" s="55" t="s">
        <v>173</v>
      </c>
      <c r="AK9" s="61" t="s">
        <v>174</v>
      </c>
      <c r="AL9" s="62" t="s">
        <v>175</v>
      </c>
      <c r="AM9" s="55" t="s">
        <v>176</v>
      </c>
      <c r="AN9" s="63" t="s">
        <v>177</v>
      </c>
      <c r="AO9" s="55" t="s">
        <v>178</v>
      </c>
      <c r="AP9" s="55" t="s">
        <v>179</v>
      </c>
      <c r="AQ9" s="63" t="s">
        <v>180</v>
      </c>
      <c r="AR9" s="55" t="s">
        <v>181</v>
      </c>
      <c r="AS9" s="55" t="s">
        <v>182</v>
      </c>
      <c r="AT9" s="63" t="s">
        <v>183</v>
      </c>
      <c r="AU9" s="55" t="s">
        <v>184</v>
      </c>
      <c r="AV9" s="64" t="s">
        <v>185</v>
      </c>
      <c r="AW9" s="63" t="s">
        <v>186</v>
      </c>
      <c r="AX9" s="64" t="s">
        <v>187</v>
      </c>
      <c r="AY9" s="56" t="s">
        <v>188</v>
      </c>
      <c r="AZ9" s="65" t="s">
        <v>189</v>
      </c>
      <c r="BA9" s="66" t="s">
        <v>190</v>
      </c>
      <c r="BB9" s="67" t="s">
        <v>191</v>
      </c>
      <c r="BC9" s="62" t="s">
        <v>175</v>
      </c>
      <c r="BD9" s="55" t="s">
        <v>176</v>
      </c>
      <c r="BE9" s="63" t="s">
        <v>177</v>
      </c>
      <c r="BF9" s="55" t="s">
        <v>178</v>
      </c>
      <c r="BG9" s="68" t="s">
        <v>192</v>
      </c>
      <c r="BH9" s="63" t="s">
        <v>180</v>
      </c>
      <c r="BI9" s="55" t="s">
        <v>181</v>
      </c>
      <c r="BJ9" s="55" t="s">
        <v>182</v>
      </c>
      <c r="BK9" s="63" t="s">
        <v>183</v>
      </c>
      <c r="BL9" s="55" t="s">
        <v>184</v>
      </c>
      <c r="BM9" s="64" t="s">
        <v>185</v>
      </c>
      <c r="BN9" s="63" t="s">
        <v>186</v>
      </c>
      <c r="BO9" s="64" t="s">
        <v>187</v>
      </c>
      <c r="BP9" s="56" t="s">
        <v>188</v>
      </c>
      <c r="BQ9" s="65" t="s">
        <v>189</v>
      </c>
      <c r="BR9" s="66" t="s">
        <v>193</v>
      </c>
      <c r="BS9" s="66" t="s">
        <v>194</v>
      </c>
    </row>
    <row r="10" spans="1:72" ht="12.75" customHeight="1" x14ac:dyDescent="0.2">
      <c r="A10" s="69">
        <f>D2</f>
        <v>45261</v>
      </c>
      <c r="B10" s="70" t="str">
        <f>IF(ISERROR(VLOOKUP(A10,Feiertage!$A$3:$E$24,2,FALSE))=FALSE,"Feiertag","")</f>
        <v/>
      </c>
      <c r="C10" s="71"/>
      <c r="D10" s="71"/>
      <c r="E10" s="210"/>
      <c r="F10" s="71"/>
      <c r="G10" s="71"/>
      <c r="H10" s="210"/>
      <c r="I10" s="71"/>
      <c r="J10" s="71"/>
      <c r="K10" s="212"/>
      <c r="L10" s="71"/>
      <c r="M10" s="71"/>
      <c r="N10" s="210"/>
      <c r="O10" s="71"/>
      <c r="P10" s="71"/>
      <c r="Q10" s="72">
        <f t="shared" ref="Q10:Q40" si="0">AB10-T10</f>
        <v>0</v>
      </c>
      <c r="R10" s="73">
        <f t="shared" ref="R10:R40" si="1">IF(OR(AA10="freier Tag",AA10="Tausch-Tag",AA10="sa",AA10="so"),0,Q10-$D$5)</f>
        <v>-4</v>
      </c>
      <c r="S10" s="74">
        <f>IF(OR(R10="",S6=""),"",R10+S6)</f>
        <v>-649.25</v>
      </c>
      <c r="T10" s="74">
        <f>AD10</f>
        <v>0</v>
      </c>
      <c r="U10" s="75"/>
      <c r="V10" s="76" t="str">
        <f t="shared" ref="V10:V40" si="2">IF(BQ10&lt;&gt;"",BQ10&amp;"/","")&amp;IF(AZ10&lt;&gt;"",AZ10&amp;"/","")&amp;IF(AJ10&lt;&gt;"",AJ10&amp;"/","")&amp;IF(AI10&lt;&gt;"",AI10&amp;"/","")&amp;IF(AE10&lt;&gt;"",AE10&amp;"/","")&amp;IF(AF10&lt;&gt;"",AF10&amp;"/","")&amp;IF(AH10&lt;&gt;"",AH10,"")</f>
        <v/>
      </c>
      <c r="W10" s="76"/>
      <c r="X10" s="76" t="str">
        <f>IF(BQ10&lt;&gt;"",BQ10&amp;" /","")&amp;IF(AZ10&lt;&gt;""," "&amp;AZ10&amp;" /","")&amp;IF(AJ10&lt;&gt;""," "&amp;AJ10&amp;" /","")&amp;IF(AI10&lt;&gt;""," "&amp;AI10&amp;" /","")&amp;IF(AE10&lt;&gt;""," "&amp;AE10&amp;" /","")&amp;IF(AF10&lt;&gt;""," "&amp;AF10&amp;" /","")&amp;IF(AG10&lt;&gt;"",AG10,"")</f>
        <v/>
      </c>
      <c r="Y10" s="77">
        <f t="shared" ref="Y10:Y40" si="3">24*((D10-C10)+(G10-F10)+(J10-I10)+(M10-L10)+(P10-O10))</f>
        <v>0</v>
      </c>
      <c r="Z10" s="78">
        <f t="shared" ref="Z10:Z40" si="4">IF(OR(AA10="freier Tag",AA10="Sa",AA10="So",AA10="Tausch-Tag"),0,$D$5)</f>
        <v>4</v>
      </c>
      <c r="AA10" s="79" t="str">
        <f>IF(WEEKDAY($A10)=1,"So",IF(WEEKDAY($A10)=7,"Sa",IF(B10="freier Tag",B10,IF(ISERROR(VLOOKUP(A10,Feiertage!$A$3:$E$14,2,FALSE))=FALSE,"Feiertag",IF(B10="","",B10)))))</f>
        <v/>
      </c>
      <c r="AB10" s="78">
        <f>IF(OR((AA10="freier Tag"),(AA10="Gleittag"),(AA10="Sa"),(AA10="So"),(AA10="Tausch-Tag")),0,IF(OR((AA10="Urlaub"),(AA10="Sonderregelg."),(AA10="Arbeitsbefr."),(AA10="Krank"),(AA10="Feiertag")),Z10,Y10))</f>
        <v>0</v>
      </c>
      <c r="AC10" s="80">
        <f>IF(BA10&gt;BR10,BA10,BR10)</f>
        <v>0</v>
      </c>
      <c r="AD10" s="80">
        <f>IF(BB10&gt;BS10,ROUND(BB10,2),ROUND(BS10,2))</f>
        <v>0</v>
      </c>
      <c r="AE10" s="81" t="str">
        <f t="shared" ref="AE10:AE40" si="5">IF(C10="","",IF(D10="","",IF(D10&lt;C10,"Zeit1",IF(F10="","",IF(G10="","",IF(G10&lt;F10,"Zeit2",IF(I10="","",IF(J10="","",IF(J10&lt;I10,"Zeit3",IF(L10="","",IF(M10="","",IF(M10&lt;L10,"Zeit4",IF(O10="","",IF(P10="","",IF(P10&lt;O10,"Zeit5","")))))))))))))))</f>
        <v/>
      </c>
      <c r="AF10" s="81" t="str">
        <f t="shared" ref="AF10:AF40" si="6">IF(D10="","",IF(F10="","",IF(F10&lt;D10,"Zeit1",IF(G10="","",IF(I10="","",IF(I10&lt;G10,"Zeit2",IF(J10="","",IF(L10="","",IF(L10&lt;J10,"Zeit3",IF(M10="","",IF(O10="","",IF(O10&lt;M10,"Zeit4",""))))))))))))</f>
        <v/>
      </c>
      <c r="AG10" s="81" t="str">
        <f t="shared" ref="AG10:AG40" si="7">IF(OR(ISBLANK(C10)&lt;&gt;ISBLANK(D10),ISBLANK(F10)&lt;&gt;ISBLANK(G10),ISBLANK(I10)&lt;&gt;ISBLANK(J10),ISBLANK(L10)&lt;&gt;ISBLANK(M10),ISBLANK(O10)&lt;&gt;ISBLANK(P10))=TRUE,"Eingabe","")</f>
        <v/>
      </c>
      <c r="AH10" s="81" t="str">
        <f t="shared" ref="AH10:AH40" si="8">IF((ISBLANK(C10)&lt;&gt;ISBLANK(D10))=TRUE,"Leer1",IF((ISBLANK(F10)&lt;&gt;ISBLANK(G10))=TRUE,"Leer2",IF((ISBLANK(I10)&lt;&gt;ISBLANK(J10))=TRUE,"Leer3",IF((ISBLANK(L10)&lt;&gt;ISBLANK(M10))=TRUE,"Leer4",IF((ISBLANK(O10)&lt;&gt;ISBLANK(P10))=TRUE,"Leer5","")))))</f>
        <v/>
      </c>
      <c r="AI10" s="82" t="str">
        <f t="shared" ref="AI10:AI40" si="9">IF(Q10&gt;10,"&gt;10h","")</f>
        <v/>
      </c>
      <c r="AJ10" s="83" t="str">
        <f t="shared" ref="AJ10:AJ40" si="10">IF(AK10&lt;12,"&lt;12h","")</f>
        <v/>
      </c>
      <c r="AK10" s="84" t="str">
        <f>IF(AND(ISNUMBER('11'!P39),ISNUMBER(C10)),(C10-'11'!P39+1)*24,IF(AND(ISNUMBER('11'!M39),ISNUMBER(C10)),(C10-'11'!M39+1)*24,IF(AND(ISNUMBER('11'!J39),ISNUMBER(C10)),(C10-'11'!J39+1)*24,IF(AND(ISNUMBER('11'!G39),ISNUMBER(C10)),(C10-'11'!G39+1)*24,IF(AND(ISNUMBER('11'!D39),ISNUMBER(C10)),(C10-'11'!D39+1)*24,"0")))))</f>
        <v>0</v>
      </c>
      <c r="AL10" s="85">
        <f t="shared" ref="AL10:AL40" si="11">(D10-C10)*24</f>
        <v>0</v>
      </c>
      <c r="AM10" s="86">
        <f t="shared" ref="AM10:AM40" si="12">IF(F10&lt;&gt;"",(F10-D10)*24,0)</f>
        <v>0</v>
      </c>
      <c r="AN10" s="83">
        <f t="shared" ref="AN10:AN22" si="13">IF(AL10&lt;=9,,IF(AL10&lt;=9.75,AL10-9,IF(AL10&gt;9.75,0.75)))</f>
        <v>0</v>
      </c>
      <c r="AO10" s="86">
        <f t="shared" ref="AO10:AO40" si="14">(D10-C10)*24+(G10-F10)*24</f>
        <v>0</v>
      </c>
      <c r="AP10" s="86">
        <f t="shared" ref="AP10:AP40" si="15">IF(I10&lt;&gt;"",(I10-G10)*24+AM10,AM10)</f>
        <v>0</v>
      </c>
      <c r="AQ10" s="83">
        <f t="shared" ref="AQ10:AQ22" si="16">IF(AO10=AL10,0,IF(AN10&gt;0,0,IF(AO10&lt;=9,0,IF(AO10&gt;9,0.75-AM10))))</f>
        <v>0</v>
      </c>
      <c r="AR10" s="86">
        <f t="shared" ref="AR10:AR40" si="17">(D10-C10)*24+(G10-F10)*24+(J10-I10)*24</f>
        <v>0</v>
      </c>
      <c r="AS10" s="86">
        <f t="shared" ref="AS10:AS40" si="18">IF(L10&lt;&gt;"",(L10-J10)*24+AP10,AP10)</f>
        <v>0</v>
      </c>
      <c r="AT10" s="83">
        <f t="shared" ref="AT10:AT22" si="19">IF(AR10=AO10,0,IF(AQ10&gt;0,0,IF(AR10&lt;=9,0,IF(AR10&gt;9,0.75-AP10))))</f>
        <v>0</v>
      </c>
      <c r="AU10" s="86">
        <f t="shared" ref="AU10:AU40" si="20">(D10-C10)*24+(G10-F10)*24+(J10-I10)*24+(M10-L10)*24</f>
        <v>0</v>
      </c>
      <c r="AV10" s="87">
        <f t="shared" ref="AV10:AV40" si="21">IF(O10&lt;&gt;"",(O10-M10)*24+AS10,AS10)</f>
        <v>0</v>
      </c>
      <c r="AW10" s="83">
        <f t="shared" ref="AW10:AW22" si="22">IF(AU10=AR10,0,IF(AT10&gt;0,0,IF(AU10&lt;=9,0,IF(AU10&gt;9,0.75-AS10))))</f>
        <v>0</v>
      </c>
      <c r="AX10" s="87">
        <f t="shared" ref="AX10:AX40" si="23">(D10-C10)*24+(G10-F10)*24+(J10-I10)*24+(M10-L10)*24+(P10-O10)*24</f>
        <v>0</v>
      </c>
      <c r="AY10" s="83">
        <f t="shared" ref="AY10:AY22" si="24">IF(AX10=AU10,0,IF(AW10&gt;0,0,IF(AX10&lt;=9,0,IF(AX10&gt;9,0.75-AV10))))</f>
        <v>0</v>
      </c>
      <c r="AZ10" s="88" t="str">
        <f>IF(AX10=0,"",IF(AX10&lt;9,"",IF(AND(AL10=9,ROUND(AM10,2)&lt;0.75),"&gt;9h",IF(AL10&gt;9,"&gt;9h",IF(AND(AO10&gt;9,ROUND(AM10,2)&lt;0.75),"&gt;9h",IF(AND(AR10&gt;9,ROUND(AP10,2)&lt;0.75),"&gt;9h",IF(AND(AU10&gt;9,ROUND(AS10,2)&lt;0.75),"&gt;9h",IF(AND(AX10&gt;9,ROUND(AV10,2)&lt;0.75),"&gt;9h",""))))))))</f>
        <v/>
      </c>
      <c r="BA10" s="89">
        <f>AN10+AQ10+AT10+AW10</f>
        <v>0</v>
      </c>
      <c r="BB10" s="89">
        <f>IF(AX10=0,0,IF(AX10&lt;=9,0,IF(AND(AX10&lt;9.75,AV10&lt;0.75,AX10-9&lt;0.75-AV10),AX10-9,IF(AND(AX10&lt;9.75,AV10&lt;0.75,AX10-9&gt;=0.75-AV10),0.75-AV10,IF(AND(AX10&gt;=9.75,AV10&lt;0.75),0.75-AV10,0)))))</f>
        <v>0</v>
      </c>
      <c r="BC10" s="85">
        <f t="shared" ref="BC10:BC40" si="25">(D10-C10)*24</f>
        <v>0</v>
      </c>
      <c r="BD10" s="86">
        <f t="shared" ref="BD10:BD40" si="26">IF(F10&lt;&gt;"",(F10-D10)*24,0)</f>
        <v>0</v>
      </c>
      <c r="BE10" s="83">
        <f>IF(BC10&lt;=6,0,IF(BC10&lt;=6.5,BC10-6,IF(BC10&gt;6.5,0.5)))</f>
        <v>0</v>
      </c>
      <c r="BF10" s="86">
        <f t="shared" ref="BF10:BF40" si="27">(D10-C10)*24+(G10-F10)*24</f>
        <v>0</v>
      </c>
      <c r="BG10" s="86">
        <f t="shared" ref="BG10:BG40" si="28">IF(I10&lt;&gt;"",(I10-G10)*24+BD10,BD10)</f>
        <v>0</v>
      </c>
      <c r="BH10" s="83">
        <f>IF(BF10=BC10,0,IF(BE10&gt;0,0,IF(BF10&lt;=6,0,IF(BF10&gt;6,0.5-BD10))))</f>
        <v>0</v>
      </c>
      <c r="BI10" s="86">
        <f t="shared" ref="BI10:BI40" si="29">(D10-C10)*24+(G10-F10)*24+(J10-I10)*24</f>
        <v>0</v>
      </c>
      <c r="BJ10" s="86">
        <f t="shared" ref="BJ10:BJ40" si="30">IF(L10&lt;&gt;"",(L10-J10)*24+BG10,BG10)</f>
        <v>0</v>
      </c>
      <c r="BK10" s="83">
        <f>IF(BI10=BF10,0,IF(BH10&gt;0,0,IF(BI10&lt;=6,0,IF(BI10&gt;6,0.5-BG10))))</f>
        <v>0</v>
      </c>
      <c r="BL10" s="86">
        <f t="shared" ref="BL10:BL40" si="31">(D10-C10)*24+(G10-F10)*24+(J10-I10)*24+(M10-L10)*24</f>
        <v>0</v>
      </c>
      <c r="BM10" s="87">
        <f t="shared" ref="BM10:BM40" si="32">IF(O10&lt;&gt;"",(O10-M10)*24+BJ10,BJ10)</f>
        <v>0</v>
      </c>
      <c r="BN10" s="83">
        <f>IF(BL10=BI10,0,IF(BK10&gt;0,0,IF(BL10&lt;=6,0,IF(BL10&gt;6,0.5-BJ10))))</f>
        <v>0</v>
      </c>
      <c r="BO10" s="87">
        <f t="shared" ref="BO10:BO40" si="33">(D10-C10)*24+(G10-F10)*24+(J10-I10)*24+(M10-L10)*24+(P10-O10)*24</f>
        <v>0</v>
      </c>
      <c r="BP10" s="83">
        <f>IF(BO10=BL10,0,IF(BN10&gt;0,0,IF(BO10&lt;=6,0,IF(BO10&gt;6,0.5-BM10))))</f>
        <v>0</v>
      </c>
      <c r="BQ10" s="88" t="str">
        <f>IF(BO10=0,"",IF(BO10&lt;6,"",IF(BC10&gt;6,"&gt;6h",IF(AND(BF10&gt;6,ROUND(BD10,2)&lt;0.5),"&gt;6h",IF(AND(BI10&gt;6,ROUND(BG10,2)&lt;0.5),"&gt;6h",IF(AND(BL10&gt;6,ROUND(BJ10,2)&lt;0.5),"&gt;6h",IF(AND(BO10&gt;6,ROUND(BM10,2)&lt;0.5),"&gt;6h","")))))))</f>
        <v/>
      </c>
      <c r="BR10" s="89">
        <f>BE10+BH10+BK10+BN10+BP10</f>
        <v>0</v>
      </c>
      <c r="BS10" s="89">
        <f>IF(BO10=0,0,IF(BO10&lt;=6,0,IF(AND(BO10&lt;6.5,BM10&lt;0.5,BO10-6&lt;0.5-BM10),BO10-6,IF(AND(BO10&lt;6.5,BM10&lt;0.5,BO10-6&gt;=0.5-BM10),0.5-BM10,IF(AND(BO10&gt;=6.5,BM10&lt;0.5),0.5-BM10,0)))))</f>
        <v>0</v>
      </c>
    </row>
    <row r="11" spans="1:72" x14ac:dyDescent="0.2">
      <c r="A11" s="69">
        <f>A10+1</f>
        <v>45262</v>
      </c>
      <c r="B11" s="90" t="str">
        <f>IF(ISERROR(VLOOKUP(A11,Feiertage!$A$3:$E$24,2,FALSE))=FALSE,"Feiertag","")</f>
        <v/>
      </c>
      <c r="C11" s="71"/>
      <c r="D11" s="71"/>
      <c r="E11" s="210"/>
      <c r="F11" s="71"/>
      <c r="G11" s="71"/>
      <c r="H11" s="210"/>
      <c r="I11" s="71"/>
      <c r="J11" s="71"/>
      <c r="K11" s="212"/>
      <c r="L11" s="71"/>
      <c r="M11" s="71"/>
      <c r="N11" s="210"/>
      <c r="O11" s="71"/>
      <c r="P11" s="71"/>
      <c r="Q11" s="72">
        <f t="shared" si="0"/>
        <v>0</v>
      </c>
      <c r="R11" s="73">
        <f t="shared" si="1"/>
        <v>0</v>
      </c>
      <c r="S11" s="74">
        <f t="shared" ref="S11:S40" si="34">IF(OR(R11="",S10=""),"",R11+S10)</f>
        <v>-649.25</v>
      </c>
      <c r="T11" s="74">
        <f t="shared" ref="T11:T40" si="35">AD11</f>
        <v>0</v>
      </c>
      <c r="U11" s="75"/>
      <c r="V11" s="76" t="str">
        <f t="shared" si="2"/>
        <v/>
      </c>
      <c r="W11" s="76"/>
      <c r="X11" s="76" t="str">
        <f t="shared" ref="X11:X40" si="36">IF(BQ11&lt;&gt;"",BQ11&amp;" /","")&amp;IF(AZ11&lt;&gt;""," "&amp;AZ11&amp;" /","")&amp;IF(AJ11&lt;&gt;""," "&amp;AJ11&amp;" /","")&amp;IF(AI11&lt;&gt;"",AI11,"")</f>
        <v/>
      </c>
      <c r="Y11" s="77">
        <f t="shared" si="3"/>
        <v>0</v>
      </c>
      <c r="Z11" s="78">
        <f t="shared" si="4"/>
        <v>0</v>
      </c>
      <c r="AA11" s="79" t="str">
        <f>IF(WEEKDAY($A11)=1,"So",IF(WEEKDAY($A11)=7,"Sa",IF(B11="freier Tag",B11,IF(ISERROR(VLOOKUP(A11,Feiertage!$A$3:$E$14,2,FALSE))=FALSE,"Feiertag",IF(B11="","",B11)))))</f>
        <v>Sa</v>
      </c>
      <c r="AB11" s="78">
        <f t="shared" ref="AB11:AB40" si="37">IF(OR((AA11="freier Tag"),(AA11="Gleittag"),(AA11="Sa"),(AA11="So"),(AA11="Tausch-Tag")),0,IF(OR((AA11="Urlaub"),(AA11="Sonderregelg."),(AA11="Arbeitsbefr."),(AA11="Krank"),(AA11="Feiertag")),Z11,Y11))</f>
        <v>0</v>
      </c>
      <c r="AC11" s="80">
        <f t="shared" ref="AC11:AC40" si="38">IF(BA11&gt;BR11,BA11,BR11)</f>
        <v>0</v>
      </c>
      <c r="AD11" s="80">
        <f t="shared" ref="AD11:AD40" si="39">IF(BB11&gt;BS11,ROUND(BB11,2),ROUND(BS11,2))</f>
        <v>0</v>
      </c>
      <c r="AE11" s="81" t="str">
        <f t="shared" si="5"/>
        <v/>
      </c>
      <c r="AF11" s="81" t="str">
        <f t="shared" si="6"/>
        <v/>
      </c>
      <c r="AG11" s="81" t="str">
        <f t="shared" si="7"/>
        <v/>
      </c>
      <c r="AH11" s="81" t="str">
        <f t="shared" si="8"/>
        <v/>
      </c>
      <c r="AI11" s="82" t="str">
        <f t="shared" si="9"/>
        <v/>
      </c>
      <c r="AJ11" s="86" t="str">
        <f t="shared" si="10"/>
        <v/>
      </c>
      <c r="AK11" s="91" t="str">
        <f t="shared" ref="AK11:AK40" si="40">IF(AND(ISNUMBER(P10),ISNUMBER(C11)),(C11-P10+1)*24,IF(AND(ISNUMBER(M10),ISNUMBER(C11)),(C11-M10+1)*24,IF(AND(ISNUMBER(J10),ISNUMBER(C11)),(C11-J10+1)*24,IF(AND(ISNUMBER(G10),ISNUMBER(C11)),(C11-G10+1)*24,IF(AND(ISNUMBER(D10),ISNUMBER(C11)),(C11-D10+1)*24,"0")))))</f>
        <v>0</v>
      </c>
      <c r="AL11" s="85">
        <f t="shared" si="11"/>
        <v>0</v>
      </c>
      <c r="AM11" s="86">
        <f t="shared" si="12"/>
        <v>0</v>
      </c>
      <c r="AN11" s="83">
        <f t="shared" si="13"/>
        <v>0</v>
      </c>
      <c r="AO11" s="86">
        <f t="shared" si="14"/>
        <v>0</v>
      </c>
      <c r="AP11" s="86">
        <f t="shared" si="15"/>
        <v>0</v>
      </c>
      <c r="AQ11" s="83">
        <f t="shared" si="16"/>
        <v>0</v>
      </c>
      <c r="AR11" s="86">
        <f t="shared" si="17"/>
        <v>0</v>
      </c>
      <c r="AS11" s="86">
        <f t="shared" si="18"/>
        <v>0</v>
      </c>
      <c r="AT11" s="83">
        <f t="shared" si="19"/>
        <v>0</v>
      </c>
      <c r="AU11" s="86">
        <f t="shared" si="20"/>
        <v>0</v>
      </c>
      <c r="AV11" s="87">
        <f t="shared" si="21"/>
        <v>0</v>
      </c>
      <c r="AW11" s="83">
        <f t="shared" si="22"/>
        <v>0</v>
      </c>
      <c r="AX11" s="87">
        <f t="shared" si="23"/>
        <v>0</v>
      </c>
      <c r="AY11" s="83">
        <f t="shared" si="24"/>
        <v>0</v>
      </c>
      <c r="AZ11" s="88" t="str">
        <f t="shared" ref="AZ11:AZ40" si="41">IF(AX11=0,"",IF(AX11&lt;9,"",IF(AND(AL11=9,ROUND(AM11,2)&lt;0.75),"&gt;9h",IF(AL11&gt;9,"&gt;9h",IF(AND(AO11&gt;9,ROUND(AM11,2)&lt;0.75),"&gt;9h",IF(AND(AR11&gt;9,ROUND(AP11,2)&lt;0.75),"&gt;9h",IF(AND(AU11&gt;9,ROUND(AS11,2)&lt;0.75),"&gt;9h",IF(AND(AX11&gt;9,ROUND(AV11,2)&lt;0.75),"&gt;9h",""))))))))</f>
        <v/>
      </c>
      <c r="BA11" s="89">
        <f t="shared" ref="BA11:BA40" si="42">AN11+AQ11+AT11+AW11</f>
        <v>0</v>
      </c>
      <c r="BB11" s="89">
        <f t="shared" ref="BB11:BB40" si="43">IF(AX11=0,0,IF(AX11&lt;=9,0,IF(AND(AX11&lt;9.75,AV11&lt;0.75,AX11-9&lt;0.75-AV11),AX11-9,IF(AND(AX11&lt;9.75,AV11&lt;0.75,AX11-9&gt;=0.75-AV11),0.75-AV11,IF(AND(AX11&gt;=9.75,AV11&lt;0.75),0.75-AV11,0)))))</f>
        <v>0</v>
      </c>
      <c r="BC11" s="85">
        <f t="shared" si="25"/>
        <v>0</v>
      </c>
      <c r="BD11" s="86">
        <f t="shared" si="26"/>
        <v>0</v>
      </c>
      <c r="BE11" s="83">
        <f t="shared" ref="BE11:BE40" si="44">IF(BC11&lt;=6,0,IF(BC11&lt;=6.5,BC11-6,IF(BC11&gt;6.5,0.5)))</f>
        <v>0</v>
      </c>
      <c r="BF11" s="86">
        <f t="shared" si="27"/>
        <v>0</v>
      </c>
      <c r="BG11" s="86">
        <f t="shared" si="28"/>
        <v>0</v>
      </c>
      <c r="BH11" s="83">
        <f t="shared" ref="BH11:BH40" si="45">IF(BF11=BC11,0,IF(BE11&gt;0,0,IF(BF11&lt;=6,0,IF(BF11&gt;6,0.5-BD11))))</f>
        <v>0</v>
      </c>
      <c r="BI11" s="86">
        <f t="shared" si="29"/>
        <v>0</v>
      </c>
      <c r="BJ11" s="86">
        <f t="shared" si="30"/>
        <v>0</v>
      </c>
      <c r="BK11" s="83">
        <f t="shared" ref="BK11:BK40" si="46">IF(BI11=BF11,0,IF(BH11&gt;0,0,IF(BI11&lt;=6,0,IF(BI11&gt;6,0.5-BG11))))</f>
        <v>0</v>
      </c>
      <c r="BL11" s="86">
        <f t="shared" si="31"/>
        <v>0</v>
      </c>
      <c r="BM11" s="87">
        <f t="shared" si="32"/>
        <v>0</v>
      </c>
      <c r="BN11" s="83">
        <f t="shared" ref="BN11:BN40" si="47">IF(BL11=BI11,0,IF(BK11&gt;0,0,IF(BL11&lt;=6,0,IF(BL11&gt;6,0.5-BJ11))))</f>
        <v>0</v>
      </c>
      <c r="BO11" s="87">
        <f t="shared" si="33"/>
        <v>0</v>
      </c>
      <c r="BP11" s="83">
        <f t="shared" ref="BP11:BP40" si="48">IF(BO11=BL11,0,IF(BN11&gt;0,0,IF(BO11&lt;=6,0,IF(BO11&gt;6,0.5-BM11))))</f>
        <v>0</v>
      </c>
      <c r="BQ11" s="88" t="str">
        <f t="shared" ref="BQ11:BQ40" si="49">IF(BO11=0,"",IF(BO11&lt;6,"",IF(BC11&gt;6,"&gt;6h",IF(AND(BF11&gt;6,ROUND(BD11,2)&lt;0.5),"&gt;6h",IF(AND(BI11&gt;6,ROUND(BG11,2)&lt;0.5),"&gt;6h",IF(AND(BL11&gt;6,ROUND(BJ11,2)&lt;0.5),"&gt;6h",IF(AND(BO11&gt;6,ROUND(BM11,2)&lt;0.5),"&gt;6h","")))))))</f>
        <v/>
      </c>
      <c r="BR11" s="89">
        <f t="shared" ref="BR11:BR40" si="50">BE11+BH11+BK11+BN11+BP11</f>
        <v>0</v>
      </c>
      <c r="BS11" s="89">
        <f t="shared" ref="BS11:BS40" si="51">IF(BO11=0,0,IF(BO11&lt;=6,0,IF(AND(BO11&lt;6.5,BM11&lt;0.5,BO11-6&lt;0.5-BM11),BO11-6,IF(AND(BO11&lt;6.5,BM11&lt;0.5,BO11-6&gt;=0.5-BM11),0.5-BM11,IF(AND(BO11&gt;=6.5,BM11&lt;0.5),0.5-BM11,0)))))</f>
        <v>0</v>
      </c>
    </row>
    <row r="12" spans="1:72" x14ac:dyDescent="0.2">
      <c r="A12" s="69">
        <f>A11+1</f>
        <v>45263</v>
      </c>
      <c r="B12" s="90" t="str">
        <f>IF(ISERROR(VLOOKUP(A12,Feiertage!$A$3:$E$24,2,FALSE))=FALSE,"Feiertag","")</f>
        <v/>
      </c>
      <c r="C12" s="71"/>
      <c r="D12" s="71"/>
      <c r="E12" s="210"/>
      <c r="F12" s="71"/>
      <c r="G12" s="71"/>
      <c r="H12" s="210"/>
      <c r="I12" s="71"/>
      <c r="J12" s="71"/>
      <c r="K12" s="212"/>
      <c r="L12" s="71"/>
      <c r="M12" s="71"/>
      <c r="N12" s="210"/>
      <c r="O12" s="71"/>
      <c r="P12" s="71"/>
      <c r="Q12" s="72">
        <f t="shared" si="0"/>
        <v>0</v>
      </c>
      <c r="R12" s="73">
        <f t="shared" si="1"/>
        <v>0</v>
      </c>
      <c r="S12" s="74">
        <f t="shared" si="34"/>
        <v>-649.25</v>
      </c>
      <c r="T12" s="74">
        <f t="shared" si="35"/>
        <v>0</v>
      </c>
      <c r="U12" s="75"/>
      <c r="V12" s="76" t="str">
        <f t="shared" si="2"/>
        <v/>
      </c>
      <c r="W12" s="76"/>
      <c r="X12" s="76" t="str">
        <f t="shared" si="36"/>
        <v/>
      </c>
      <c r="Y12" s="77">
        <f t="shared" si="3"/>
        <v>0</v>
      </c>
      <c r="Z12" s="78">
        <f t="shared" si="4"/>
        <v>0</v>
      </c>
      <c r="AA12" s="79" t="str">
        <f>IF(WEEKDAY($A12)=1,"So",IF(WEEKDAY($A12)=7,"Sa",IF(B12="freier Tag",B12,IF(ISERROR(VLOOKUP(A12,Feiertage!$A$3:$E$14,2,FALSE))=FALSE,"Feiertag",IF(B12="","",B12)))))</f>
        <v>So</v>
      </c>
      <c r="AB12" s="78">
        <f t="shared" si="37"/>
        <v>0</v>
      </c>
      <c r="AC12" s="80">
        <f t="shared" si="38"/>
        <v>0</v>
      </c>
      <c r="AD12" s="80">
        <f t="shared" si="39"/>
        <v>0</v>
      </c>
      <c r="AE12" s="81" t="str">
        <f t="shared" si="5"/>
        <v/>
      </c>
      <c r="AF12" s="81" t="str">
        <f t="shared" si="6"/>
        <v/>
      </c>
      <c r="AG12" s="81" t="str">
        <f t="shared" si="7"/>
        <v/>
      </c>
      <c r="AH12" s="81" t="str">
        <f t="shared" si="8"/>
        <v/>
      </c>
      <c r="AI12" s="82" t="str">
        <f t="shared" si="9"/>
        <v/>
      </c>
      <c r="AJ12" s="86" t="str">
        <f t="shared" si="10"/>
        <v/>
      </c>
      <c r="AK12" s="91" t="str">
        <f t="shared" si="40"/>
        <v>0</v>
      </c>
      <c r="AL12" s="85">
        <f t="shared" si="11"/>
        <v>0</v>
      </c>
      <c r="AM12" s="86">
        <f t="shared" si="12"/>
        <v>0</v>
      </c>
      <c r="AN12" s="83">
        <f t="shared" si="13"/>
        <v>0</v>
      </c>
      <c r="AO12" s="86">
        <f t="shared" si="14"/>
        <v>0</v>
      </c>
      <c r="AP12" s="86">
        <f t="shared" si="15"/>
        <v>0</v>
      </c>
      <c r="AQ12" s="83">
        <f t="shared" si="16"/>
        <v>0</v>
      </c>
      <c r="AR12" s="86">
        <f t="shared" si="17"/>
        <v>0</v>
      </c>
      <c r="AS12" s="86">
        <f t="shared" si="18"/>
        <v>0</v>
      </c>
      <c r="AT12" s="83">
        <f t="shared" si="19"/>
        <v>0</v>
      </c>
      <c r="AU12" s="86">
        <f t="shared" si="20"/>
        <v>0</v>
      </c>
      <c r="AV12" s="87">
        <f t="shared" si="21"/>
        <v>0</v>
      </c>
      <c r="AW12" s="83">
        <f t="shared" si="22"/>
        <v>0</v>
      </c>
      <c r="AX12" s="87">
        <f t="shared" si="23"/>
        <v>0</v>
      </c>
      <c r="AY12" s="83">
        <f t="shared" si="24"/>
        <v>0</v>
      </c>
      <c r="AZ12" s="88" t="str">
        <f t="shared" si="41"/>
        <v/>
      </c>
      <c r="BA12" s="89">
        <f t="shared" si="42"/>
        <v>0</v>
      </c>
      <c r="BB12" s="89">
        <f t="shared" si="43"/>
        <v>0</v>
      </c>
      <c r="BC12" s="85">
        <f t="shared" si="25"/>
        <v>0</v>
      </c>
      <c r="BD12" s="86">
        <f t="shared" si="26"/>
        <v>0</v>
      </c>
      <c r="BE12" s="83">
        <f t="shared" si="44"/>
        <v>0</v>
      </c>
      <c r="BF12" s="86">
        <f t="shared" si="27"/>
        <v>0</v>
      </c>
      <c r="BG12" s="86">
        <f t="shared" si="28"/>
        <v>0</v>
      </c>
      <c r="BH12" s="83">
        <f t="shared" si="45"/>
        <v>0</v>
      </c>
      <c r="BI12" s="86">
        <f t="shared" si="29"/>
        <v>0</v>
      </c>
      <c r="BJ12" s="86">
        <f t="shared" si="30"/>
        <v>0</v>
      </c>
      <c r="BK12" s="83">
        <f t="shared" si="46"/>
        <v>0</v>
      </c>
      <c r="BL12" s="86">
        <f t="shared" si="31"/>
        <v>0</v>
      </c>
      <c r="BM12" s="87">
        <f t="shared" si="32"/>
        <v>0</v>
      </c>
      <c r="BN12" s="83">
        <f t="shared" si="47"/>
        <v>0</v>
      </c>
      <c r="BO12" s="87">
        <f t="shared" si="33"/>
        <v>0</v>
      </c>
      <c r="BP12" s="83">
        <f t="shared" si="48"/>
        <v>0</v>
      </c>
      <c r="BQ12" s="88" t="str">
        <f t="shared" si="49"/>
        <v/>
      </c>
      <c r="BR12" s="89">
        <f t="shared" si="50"/>
        <v>0</v>
      </c>
      <c r="BS12" s="89">
        <f t="shared" si="51"/>
        <v>0</v>
      </c>
    </row>
    <row r="13" spans="1:72" x14ac:dyDescent="0.2">
      <c r="A13" s="69">
        <f t="shared" ref="A13:A40" si="52">A12+1</f>
        <v>45264</v>
      </c>
      <c r="B13" s="70" t="str">
        <f>IF(ISERROR(VLOOKUP(A13,Feiertage!$A$3:$E$24,2,FALSE))=FALSE,"Feiertag","")</f>
        <v/>
      </c>
      <c r="C13" s="71"/>
      <c r="D13" s="71"/>
      <c r="E13" s="210"/>
      <c r="F13" s="71"/>
      <c r="G13" s="71"/>
      <c r="H13" s="210"/>
      <c r="I13" s="71"/>
      <c r="J13" s="71"/>
      <c r="K13" s="212"/>
      <c r="L13" s="71"/>
      <c r="M13" s="71"/>
      <c r="N13" s="210"/>
      <c r="O13" s="71"/>
      <c r="P13" s="71"/>
      <c r="Q13" s="72">
        <f t="shared" si="0"/>
        <v>0</v>
      </c>
      <c r="R13" s="73">
        <f t="shared" si="1"/>
        <v>-4</v>
      </c>
      <c r="S13" s="74">
        <f t="shared" si="34"/>
        <v>-653.25</v>
      </c>
      <c r="T13" s="74">
        <f t="shared" si="35"/>
        <v>0</v>
      </c>
      <c r="U13" s="75"/>
      <c r="V13" s="76" t="str">
        <f t="shared" si="2"/>
        <v/>
      </c>
      <c r="W13" s="76"/>
      <c r="X13" s="76" t="str">
        <f t="shared" si="36"/>
        <v/>
      </c>
      <c r="Y13" s="77">
        <f t="shared" si="3"/>
        <v>0</v>
      </c>
      <c r="Z13" s="78">
        <f t="shared" si="4"/>
        <v>4</v>
      </c>
      <c r="AA13" s="79" t="str">
        <f>IF(WEEKDAY($A13)=1,"So",IF(WEEKDAY($A13)=7,"Sa",IF(B13="freier Tag",B13,IF(ISERROR(VLOOKUP(A13,Feiertage!$A$3:$E$14,2,FALSE))=FALSE,"Feiertag",IF(B13="","",B13)))))</f>
        <v/>
      </c>
      <c r="AB13" s="78">
        <f t="shared" si="37"/>
        <v>0</v>
      </c>
      <c r="AC13" s="80">
        <f t="shared" si="38"/>
        <v>0</v>
      </c>
      <c r="AD13" s="80">
        <f t="shared" si="39"/>
        <v>0</v>
      </c>
      <c r="AE13" s="81" t="str">
        <f t="shared" si="5"/>
        <v/>
      </c>
      <c r="AF13" s="81" t="str">
        <f t="shared" si="6"/>
        <v/>
      </c>
      <c r="AG13" s="81" t="str">
        <f t="shared" si="7"/>
        <v/>
      </c>
      <c r="AH13" s="81" t="str">
        <f t="shared" si="8"/>
        <v/>
      </c>
      <c r="AI13" s="82" t="str">
        <f t="shared" si="9"/>
        <v/>
      </c>
      <c r="AJ13" s="86" t="str">
        <f t="shared" si="10"/>
        <v/>
      </c>
      <c r="AK13" s="91" t="str">
        <f t="shared" si="40"/>
        <v>0</v>
      </c>
      <c r="AL13" s="85">
        <f t="shared" si="11"/>
        <v>0</v>
      </c>
      <c r="AM13" s="86">
        <f t="shared" si="12"/>
        <v>0</v>
      </c>
      <c r="AN13" s="83">
        <f t="shared" si="13"/>
        <v>0</v>
      </c>
      <c r="AO13" s="86">
        <f t="shared" si="14"/>
        <v>0</v>
      </c>
      <c r="AP13" s="86">
        <f t="shared" si="15"/>
        <v>0</v>
      </c>
      <c r="AQ13" s="83">
        <f t="shared" si="16"/>
        <v>0</v>
      </c>
      <c r="AR13" s="86">
        <f t="shared" si="17"/>
        <v>0</v>
      </c>
      <c r="AS13" s="86">
        <f t="shared" si="18"/>
        <v>0</v>
      </c>
      <c r="AT13" s="83">
        <f t="shared" si="19"/>
        <v>0</v>
      </c>
      <c r="AU13" s="86">
        <f t="shared" si="20"/>
        <v>0</v>
      </c>
      <c r="AV13" s="87">
        <f t="shared" si="21"/>
        <v>0</v>
      </c>
      <c r="AW13" s="83">
        <f t="shared" si="22"/>
        <v>0</v>
      </c>
      <c r="AX13" s="87">
        <f t="shared" si="23"/>
        <v>0</v>
      </c>
      <c r="AY13" s="83">
        <f t="shared" si="24"/>
        <v>0</v>
      </c>
      <c r="AZ13" s="88" t="str">
        <f t="shared" si="41"/>
        <v/>
      </c>
      <c r="BA13" s="89">
        <f t="shared" si="42"/>
        <v>0</v>
      </c>
      <c r="BB13" s="89">
        <f t="shared" si="43"/>
        <v>0</v>
      </c>
      <c r="BC13" s="85">
        <f t="shared" si="25"/>
        <v>0</v>
      </c>
      <c r="BD13" s="86">
        <f t="shared" si="26"/>
        <v>0</v>
      </c>
      <c r="BE13" s="83">
        <f t="shared" si="44"/>
        <v>0</v>
      </c>
      <c r="BF13" s="86">
        <f t="shared" si="27"/>
        <v>0</v>
      </c>
      <c r="BG13" s="86">
        <f t="shared" si="28"/>
        <v>0</v>
      </c>
      <c r="BH13" s="83">
        <f t="shared" si="45"/>
        <v>0</v>
      </c>
      <c r="BI13" s="86">
        <f t="shared" si="29"/>
        <v>0</v>
      </c>
      <c r="BJ13" s="86">
        <f t="shared" si="30"/>
        <v>0</v>
      </c>
      <c r="BK13" s="83">
        <f t="shared" si="46"/>
        <v>0</v>
      </c>
      <c r="BL13" s="86">
        <f t="shared" si="31"/>
        <v>0</v>
      </c>
      <c r="BM13" s="87">
        <f t="shared" si="32"/>
        <v>0</v>
      </c>
      <c r="BN13" s="83">
        <f t="shared" si="47"/>
        <v>0</v>
      </c>
      <c r="BO13" s="87">
        <f t="shared" si="33"/>
        <v>0</v>
      </c>
      <c r="BP13" s="83">
        <f t="shared" si="48"/>
        <v>0</v>
      </c>
      <c r="BQ13" s="88" t="str">
        <f t="shared" si="49"/>
        <v/>
      </c>
      <c r="BR13" s="89">
        <f t="shared" si="50"/>
        <v>0</v>
      </c>
      <c r="BS13" s="89">
        <f t="shared" si="51"/>
        <v>0</v>
      </c>
    </row>
    <row r="14" spans="1:72" x14ac:dyDescent="0.2">
      <c r="A14" s="69">
        <f t="shared" si="52"/>
        <v>45265</v>
      </c>
      <c r="B14" s="70" t="str">
        <f>IF(ISERROR(VLOOKUP(A14,Feiertage!$A$3:$E$24,2,FALSE))=FALSE,"Feiertag","")</f>
        <v/>
      </c>
      <c r="C14" s="71"/>
      <c r="D14" s="71"/>
      <c r="E14" s="210"/>
      <c r="F14" s="71"/>
      <c r="G14" s="71"/>
      <c r="H14" s="210"/>
      <c r="I14" s="71"/>
      <c r="J14" s="71"/>
      <c r="K14" s="212"/>
      <c r="L14" s="71"/>
      <c r="M14" s="71"/>
      <c r="N14" s="210"/>
      <c r="O14" s="71"/>
      <c r="P14" s="71"/>
      <c r="Q14" s="72">
        <f t="shared" si="0"/>
        <v>0</v>
      </c>
      <c r="R14" s="73">
        <f t="shared" si="1"/>
        <v>-4</v>
      </c>
      <c r="S14" s="74">
        <f t="shared" si="34"/>
        <v>-657.25</v>
      </c>
      <c r="T14" s="74">
        <f t="shared" si="35"/>
        <v>0</v>
      </c>
      <c r="U14" s="75"/>
      <c r="V14" s="76" t="str">
        <f t="shared" si="2"/>
        <v/>
      </c>
      <c r="W14" s="76"/>
      <c r="X14" s="76" t="str">
        <f t="shared" si="36"/>
        <v/>
      </c>
      <c r="Y14" s="77">
        <f t="shared" si="3"/>
        <v>0</v>
      </c>
      <c r="Z14" s="78">
        <f t="shared" si="4"/>
        <v>4</v>
      </c>
      <c r="AA14" s="79" t="str">
        <f>IF(WEEKDAY($A14)=1,"So",IF(WEEKDAY($A14)=7,"Sa",IF(B14="freier Tag",B14,IF(ISERROR(VLOOKUP(A14,Feiertage!$A$3:$E$14,2,FALSE))=FALSE,"Feiertag",IF(B14="","",B14)))))</f>
        <v/>
      </c>
      <c r="AB14" s="78">
        <f t="shared" si="37"/>
        <v>0</v>
      </c>
      <c r="AC14" s="80">
        <f t="shared" si="38"/>
        <v>0</v>
      </c>
      <c r="AD14" s="80">
        <f t="shared" si="39"/>
        <v>0</v>
      </c>
      <c r="AE14" s="81" t="str">
        <f t="shared" si="5"/>
        <v/>
      </c>
      <c r="AF14" s="81" t="str">
        <f t="shared" si="6"/>
        <v/>
      </c>
      <c r="AG14" s="81" t="str">
        <f t="shared" si="7"/>
        <v/>
      </c>
      <c r="AH14" s="81" t="str">
        <f t="shared" si="8"/>
        <v/>
      </c>
      <c r="AI14" s="82" t="str">
        <f t="shared" si="9"/>
        <v/>
      </c>
      <c r="AJ14" s="86" t="str">
        <f t="shared" si="10"/>
        <v/>
      </c>
      <c r="AK14" s="91" t="str">
        <f t="shared" si="40"/>
        <v>0</v>
      </c>
      <c r="AL14" s="85">
        <f t="shared" si="11"/>
        <v>0</v>
      </c>
      <c r="AM14" s="86">
        <f t="shared" si="12"/>
        <v>0</v>
      </c>
      <c r="AN14" s="83">
        <f t="shared" si="13"/>
        <v>0</v>
      </c>
      <c r="AO14" s="86">
        <f t="shared" si="14"/>
        <v>0</v>
      </c>
      <c r="AP14" s="86">
        <f t="shared" si="15"/>
        <v>0</v>
      </c>
      <c r="AQ14" s="83">
        <f t="shared" si="16"/>
        <v>0</v>
      </c>
      <c r="AR14" s="86">
        <f t="shared" si="17"/>
        <v>0</v>
      </c>
      <c r="AS14" s="86">
        <f t="shared" si="18"/>
        <v>0</v>
      </c>
      <c r="AT14" s="83">
        <f t="shared" si="19"/>
        <v>0</v>
      </c>
      <c r="AU14" s="86">
        <f t="shared" si="20"/>
        <v>0</v>
      </c>
      <c r="AV14" s="87">
        <f t="shared" si="21"/>
        <v>0</v>
      </c>
      <c r="AW14" s="83">
        <f t="shared" si="22"/>
        <v>0</v>
      </c>
      <c r="AX14" s="87">
        <f t="shared" si="23"/>
        <v>0</v>
      </c>
      <c r="AY14" s="83">
        <f t="shared" si="24"/>
        <v>0</v>
      </c>
      <c r="AZ14" s="88" t="str">
        <f t="shared" si="41"/>
        <v/>
      </c>
      <c r="BA14" s="89">
        <f t="shared" si="42"/>
        <v>0</v>
      </c>
      <c r="BB14" s="89">
        <f t="shared" si="43"/>
        <v>0</v>
      </c>
      <c r="BC14" s="85">
        <f t="shared" si="25"/>
        <v>0</v>
      </c>
      <c r="BD14" s="86">
        <f t="shared" si="26"/>
        <v>0</v>
      </c>
      <c r="BE14" s="83">
        <f t="shared" si="44"/>
        <v>0</v>
      </c>
      <c r="BF14" s="86">
        <f t="shared" si="27"/>
        <v>0</v>
      </c>
      <c r="BG14" s="86">
        <f t="shared" si="28"/>
        <v>0</v>
      </c>
      <c r="BH14" s="83">
        <f t="shared" si="45"/>
        <v>0</v>
      </c>
      <c r="BI14" s="86">
        <f t="shared" si="29"/>
        <v>0</v>
      </c>
      <c r="BJ14" s="86">
        <f t="shared" si="30"/>
        <v>0</v>
      </c>
      <c r="BK14" s="83">
        <f t="shared" si="46"/>
        <v>0</v>
      </c>
      <c r="BL14" s="86">
        <f t="shared" si="31"/>
        <v>0</v>
      </c>
      <c r="BM14" s="87">
        <f t="shared" si="32"/>
        <v>0</v>
      </c>
      <c r="BN14" s="83">
        <f t="shared" si="47"/>
        <v>0</v>
      </c>
      <c r="BO14" s="87">
        <f t="shared" si="33"/>
        <v>0</v>
      </c>
      <c r="BP14" s="83">
        <f t="shared" si="48"/>
        <v>0</v>
      </c>
      <c r="BQ14" s="88" t="str">
        <f t="shared" si="49"/>
        <v/>
      </c>
      <c r="BR14" s="89">
        <f t="shared" si="50"/>
        <v>0</v>
      </c>
      <c r="BS14" s="89">
        <f t="shared" si="51"/>
        <v>0</v>
      </c>
    </row>
    <row r="15" spans="1:72" x14ac:dyDescent="0.2">
      <c r="A15" s="69">
        <f t="shared" si="52"/>
        <v>45266</v>
      </c>
      <c r="B15" s="70" t="str">
        <f>IF(ISERROR(VLOOKUP(A15,Feiertage!$A$3:$E$24,2,FALSE))=FALSE,"Feiertag","")</f>
        <v/>
      </c>
      <c r="C15" s="71"/>
      <c r="D15" s="71"/>
      <c r="E15" s="210"/>
      <c r="F15" s="71"/>
      <c r="G15" s="71"/>
      <c r="H15" s="210"/>
      <c r="I15" s="71"/>
      <c r="J15" s="71"/>
      <c r="K15" s="212"/>
      <c r="L15" s="71"/>
      <c r="M15" s="71"/>
      <c r="N15" s="210"/>
      <c r="O15" s="71"/>
      <c r="P15" s="71"/>
      <c r="Q15" s="72">
        <f t="shared" si="0"/>
        <v>0</v>
      </c>
      <c r="R15" s="73">
        <f t="shared" si="1"/>
        <v>-4</v>
      </c>
      <c r="S15" s="74">
        <f t="shared" si="34"/>
        <v>-661.25</v>
      </c>
      <c r="T15" s="74">
        <f t="shared" si="35"/>
        <v>0</v>
      </c>
      <c r="U15" s="75"/>
      <c r="V15" s="76" t="str">
        <f t="shared" si="2"/>
        <v/>
      </c>
      <c r="W15" s="76"/>
      <c r="X15" s="76" t="str">
        <f t="shared" si="36"/>
        <v/>
      </c>
      <c r="Y15" s="77">
        <f t="shared" si="3"/>
        <v>0</v>
      </c>
      <c r="Z15" s="78">
        <f t="shared" si="4"/>
        <v>4</v>
      </c>
      <c r="AA15" s="79" t="str">
        <f>IF(WEEKDAY($A15)=1,"So",IF(WEEKDAY($A15)=7,"Sa",IF(B15="freier Tag",B15,IF(ISERROR(VLOOKUP(A15,Feiertage!$A$3:$E$14,2,FALSE))=FALSE,"Feiertag",IF(B15="","",B15)))))</f>
        <v/>
      </c>
      <c r="AB15" s="78">
        <f t="shared" si="37"/>
        <v>0</v>
      </c>
      <c r="AC15" s="80">
        <f t="shared" si="38"/>
        <v>0</v>
      </c>
      <c r="AD15" s="80">
        <f t="shared" si="39"/>
        <v>0</v>
      </c>
      <c r="AE15" s="81" t="str">
        <f t="shared" si="5"/>
        <v/>
      </c>
      <c r="AF15" s="81" t="str">
        <f t="shared" si="6"/>
        <v/>
      </c>
      <c r="AG15" s="81" t="str">
        <f t="shared" si="7"/>
        <v/>
      </c>
      <c r="AH15" s="81" t="str">
        <f t="shared" si="8"/>
        <v/>
      </c>
      <c r="AI15" s="82" t="str">
        <f t="shared" si="9"/>
        <v/>
      </c>
      <c r="AJ15" s="86" t="str">
        <f t="shared" si="10"/>
        <v/>
      </c>
      <c r="AK15" s="91" t="str">
        <f t="shared" si="40"/>
        <v>0</v>
      </c>
      <c r="AL15" s="85">
        <f t="shared" si="11"/>
        <v>0</v>
      </c>
      <c r="AM15" s="86">
        <f t="shared" si="12"/>
        <v>0</v>
      </c>
      <c r="AN15" s="83">
        <f t="shared" si="13"/>
        <v>0</v>
      </c>
      <c r="AO15" s="86">
        <f t="shared" si="14"/>
        <v>0</v>
      </c>
      <c r="AP15" s="86">
        <f t="shared" si="15"/>
        <v>0</v>
      </c>
      <c r="AQ15" s="83">
        <f t="shared" si="16"/>
        <v>0</v>
      </c>
      <c r="AR15" s="86">
        <f t="shared" si="17"/>
        <v>0</v>
      </c>
      <c r="AS15" s="86">
        <f t="shared" si="18"/>
        <v>0</v>
      </c>
      <c r="AT15" s="83">
        <f t="shared" si="19"/>
        <v>0</v>
      </c>
      <c r="AU15" s="86">
        <f t="shared" si="20"/>
        <v>0</v>
      </c>
      <c r="AV15" s="87">
        <f t="shared" si="21"/>
        <v>0</v>
      </c>
      <c r="AW15" s="83">
        <f t="shared" si="22"/>
        <v>0</v>
      </c>
      <c r="AX15" s="87">
        <f t="shared" si="23"/>
        <v>0</v>
      </c>
      <c r="AY15" s="83">
        <f t="shared" si="24"/>
        <v>0</v>
      </c>
      <c r="AZ15" s="88" t="str">
        <f t="shared" si="41"/>
        <v/>
      </c>
      <c r="BA15" s="89">
        <f t="shared" si="42"/>
        <v>0</v>
      </c>
      <c r="BB15" s="89">
        <f t="shared" si="43"/>
        <v>0</v>
      </c>
      <c r="BC15" s="85">
        <f t="shared" si="25"/>
        <v>0</v>
      </c>
      <c r="BD15" s="86">
        <f t="shared" si="26"/>
        <v>0</v>
      </c>
      <c r="BE15" s="83">
        <f t="shared" si="44"/>
        <v>0</v>
      </c>
      <c r="BF15" s="86">
        <f t="shared" si="27"/>
        <v>0</v>
      </c>
      <c r="BG15" s="86">
        <f t="shared" si="28"/>
        <v>0</v>
      </c>
      <c r="BH15" s="83">
        <f t="shared" si="45"/>
        <v>0</v>
      </c>
      <c r="BI15" s="86">
        <f t="shared" si="29"/>
        <v>0</v>
      </c>
      <c r="BJ15" s="86">
        <f t="shared" si="30"/>
        <v>0</v>
      </c>
      <c r="BK15" s="83">
        <f t="shared" si="46"/>
        <v>0</v>
      </c>
      <c r="BL15" s="86">
        <f t="shared" si="31"/>
        <v>0</v>
      </c>
      <c r="BM15" s="87">
        <f t="shared" si="32"/>
        <v>0</v>
      </c>
      <c r="BN15" s="83">
        <f t="shared" si="47"/>
        <v>0</v>
      </c>
      <c r="BO15" s="87">
        <f t="shared" si="33"/>
        <v>0</v>
      </c>
      <c r="BP15" s="83">
        <f t="shared" si="48"/>
        <v>0</v>
      </c>
      <c r="BQ15" s="88" t="str">
        <f t="shared" si="49"/>
        <v/>
      </c>
      <c r="BR15" s="89">
        <f t="shared" si="50"/>
        <v>0</v>
      </c>
      <c r="BS15" s="89">
        <f t="shared" si="51"/>
        <v>0</v>
      </c>
    </row>
    <row r="16" spans="1:72" x14ac:dyDescent="0.2">
      <c r="A16" s="69">
        <f t="shared" si="52"/>
        <v>45267</v>
      </c>
      <c r="B16" s="70" t="str">
        <f>IF(ISERROR(VLOOKUP(A16,Feiertage!$A$3:$E$24,2,FALSE))=FALSE,"Feiertag","")</f>
        <v/>
      </c>
      <c r="C16" s="71"/>
      <c r="D16" s="71"/>
      <c r="E16" s="210"/>
      <c r="F16" s="71"/>
      <c r="G16" s="71"/>
      <c r="H16" s="210"/>
      <c r="I16" s="71"/>
      <c r="J16" s="71"/>
      <c r="K16" s="212"/>
      <c r="L16" s="71"/>
      <c r="M16" s="71"/>
      <c r="N16" s="210"/>
      <c r="O16" s="71"/>
      <c r="P16" s="71"/>
      <c r="Q16" s="72">
        <f t="shared" si="0"/>
        <v>0</v>
      </c>
      <c r="R16" s="73">
        <f t="shared" si="1"/>
        <v>-4</v>
      </c>
      <c r="S16" s="74">
        <f t="shared" si="34"/>
        <v>-665.25</v>
      </c>
      <c r="T16" s="74">
        <f t="shared" si="35"/>
        <v>0</v>
      </c>
      <c r="U16" s="75"/>
      <c r="V16" s="76" t="str">
        <f t="shared" si="2"/>
        <v/>
      </c>
      <c r="W16" s="76"/>
      <c r="X16" s="76" t="str">
        <f t="shared" si="36"/>
        <v/>
      </c>
      <c r="Y16" s="77">
        <f t="shared" si="3"/>
        <v>0</v>
      </c>
      <c r="Z16" s="78">
        <f t="shared" si="4"/>
        <v>4</v>
      </c>
      <c r="AA16" s="79" t="str">
        <f>IF(WEEKDAY($A16)=1,"So",IF(WEEKDAY($A16)=7,"Sa",IF(B16="freier Tag",B16,IF(ISERROR(VLOOKUP(A16,Feiertage!$A$3:$E$14,2,FALSE))=FALSE,"Feiertag",IF(B16="","",B16)))))</f>
        <v/>
      </c>
      <c r="AB16" s="78">
        <f t="shared" si="37"/>
        <v>0</v>
      </c>
      <c r="AC16" s="80">
        <f t="shared" si="38"/>
        <v>0</v>
      </c>
      <c r="AD16" s="80">
        <f t="shared" si="39"/>
        <v>0</v>
      </c>
      <c r="AE16" s="81" t="str">
        <f t="shared" si="5"/>
        <v/>
      </c>
      <c r="AF16" s="81" t="str">
        <f t="shared" si="6"/>
        <v/>
      </c>
      <c r="AG16" s="81" t="str">
        <f t="shared" si="7"/>
        <v/>
      </c>
      <c r="AH16" s="81" t="str">
        <f t="shared" si="8"/>
        <v/>
      </c>
      <c r="AI16" s="82" t="str">
        <f t="shared" si="9"/>
        <v/>
      </c>
      <c r="AJ16" s="86" t="str">
        <f t="shared" si="10"/>
        <v/>
      </c>
      <c r="AK16" s="91" t="str">
        <f t="shared" si="40"/>
        <v>0</v>
      </c>
      <c r="AL16" s="85">
        <f t="shared" si="11"/>
        <v>0</v>
      </c>
      <c r="AM16" s="86">
        <f t="shared" si="12"/>
        <v>0</v>
      </c>
      <c r="AN16" s="83">
        <f t="shared" si="13"/>
        <v>0</v>
      </c>
      <c r="AO16" s="86">
        <f t="shared" si="14"/>
        <v>0</v>
      </c>
      <c r="AP16" s="86">
        <f t="shared" si="15"/>
        <v>0</v>
      </c>
      <c r="AQ16" s="83">
        <f t="shared" si="16"/>
        <v>0</v>
      </c>
      <c r="AR16" s="86">
        <f t="shared" si="17"/>
        <v>0</v>
      </c>
      <c r="AS16" s="86">
        <f t="shared" si="18"/>
        <v>0</v>
      </c>
      <c r="AT16" s="83">
        <f t="shared" si="19"/>
        <v>0</v>
      </c>
      <c r="AU16" s="86">
        <f t="shared" si="20"/>
        <v>0</v>
      </c>
      <c r="AV16" s="87">
        <f t="shared" si="21"/>
        <v>0</v>
      </c>
      <c r="AW16" s="83">
        <f t="shared" si="22"/>
        <v>0</v>
      </c>
      <c r="AX16" s="87">
        <f t="shared" si="23"/>
        <v>0</v>
      </c>
      <c r="AY16" s="83">
        <f t="shared" si="24"/>
        <v>0</v>
      </c>
      <c r="AZ16" s="88" t="str">
        <f t="shared" si="41"/>
        <v/>
      </c>
      <c r="BA16" s="89">
        <f t="shared" si="42"/>
        <v>0</v>
      </c>
      <c r="BB16" s="89">
        <f t="shared" si="43"/>
        <v>0</v>
      </c>
      <c r="BC16" s="85">
        <f t="shared" si="25"/>
        <v>0</v>
      </c>
      <c r="BD16" s="86">
        <f t="shared" si="26"/>
        <v>0</v>
      </c>
      <c r="BE16" s="83">
        <f t="shared" si="44"/>
        <v>0</v>
      </c>
      <c r="BF16" s="86">
        <f t="shared" si="27"/>
        <v>0</v>
      </c>
      <c r="BG16" s="86">
        <f t="shared" si="28"/>
        <v>0</v>
      </c>
      <c r="BH16" s="83">
        <f t="shared" si="45"/>
        <v>0</v>
      </c>
      <c r="BI16" s="86">
        <f t="shared" si="29"/>
        <v>0</v>
      </c>
      <c r="BJ16" s="86">
        <f t="shared" si="30"/>
        <v>0</v>
      </c>
      <c r="BK16" s="83">
        <f t="shared" si="46"/>
        <v>0</v>
      </c>
      <c r="BL16" s="86">
        <f t="shared" si="31"/>
        <v>0</v>
      </c>
      <c r="BM16" s="87">
        <f t="shared" si="32"/>
        <v>0</v>
      </c>
      <c r="BN16" s="83">
        <f t="shared" si="47"/>
        <v>0</v>
      </c>
      <c r="BO16" s="87">
        <f t="shared" si="33"/>
        <v>0</v>
      </c>
      <c r="BP16" s="83">
        <f t="shared" si="48"/>
        <v>0</v>
      </c>
      <c r="BQ16" s="88" t="str">
        <f t="shared" si="49"/>
        <v/>
      </c>
      <c r="BR16" s="89">
        <f t="shared" si="50"/>
        <v>0</v>
      </c>
      <c r="BS16" s="89">
        <f t="shared" si="51"/>
        <v>0</v>
      </c>
    </row>
    <row r="17" spans="1:76" x14ac:dyDescent="0.2">
      <c r="A17" s="69">
        <f t="shared" si="52"/>
        <v>45268</v>
      </c>
      <c r="B17" s="70" t="str">
        <f>IF(ISERROR(VLOOKUP(A17,Feiertage!$A$3:$E$24,2,FALSE))=FALSE,"Feiertag","")</f>
        <v/>
      </c>
      <c r="C17" s="71"/>
      <c r="D17" s="71"/>
      <c r="E17" s="210"/>
      <c r="F17" s="71"/>
      <c r="G17" s="71"/>
      <c r="H17" s="210"/>
      <c r="I17" s="71"/>
      <c r="J17" s="71"/>
      <c r="K17" s="212"/>
      <c r="L17" s="71"/>
      <c r="M17" s="71"/>
      <c r="N17" s="210"/>
      <c r="O17" s="71"/>
      <c r="P17" s="71"/>
      <c r="Q17" s="72">
        <f t="shared" si="0"/>
        <v>0</v>
      </c>
      <c r="R17" s="73">
        <f t="shared" si="1"/>
        <v>-4</v>
      </c>
      <c r="S17" s="74">
        <f t="shared" si="34"/>
        <v>-669.25</v>
      </c>
      <c r="T17" s="74">
        <f t="shared" si="35"/>
        <v>0</v>
      </c>
      <c r="U17" s="75"/>
      <c r="V17" s="76" t="str">
        <f t="shared" si="2"/>
        <v/>
      </c>
      <c r="W17" s="76"/>
      <c r="X17" s="76" t="str">
        <f t="shared" si="36"/>
        <v/>
      </c>
      <c r="Y17" s="77">
        <f t="shared" si="3"/>
        <v>0</v>
      </c>
      <c r="Z17" s="78">
        <f t="shared" si="4"/>
        <v>4</v>
      </c>
      <c r="AA17" s="79" t="str">
        <f>IF(WEEKDAY($A17)=1,"So",IF(WEEKDAY($A17)=7,"Sa",IF(B17="freier Tag",B17,IF(ISERROR(VLOOKUP(A17,Feiertage!$A$3:$E$14,2,FALSE))=FALSE,"Feiertag",IF(B17="","",B17)))))</f>
        <v/>
      </c>
      <c r="AB17" s="78">
        <f t="shared" si="37"/>
        <v>0</v>
      </c>
      <c r="AC17" s="80">
        <f t="shared" si="38"/>
        <v>0</v>
      </c>
      <c r="AD17" s="80">
        <f t="shared" si="39"/>
        <v>0</v>
      </c>
      <c r="AE17" s="81" t="str">
        <f t="shared" si="5"/>
        <v/>
      </c>
      <c r="AF17" s="81" t="str">
        <f t="shared" si="6"/>
        <v/>
      </c>
      <c r="AG17" s="81" t="str">
        <f t="shared" si="7"/>
        <v/>
      </c>
      <c r="AH17" s="81" t="str">
        <f t="shared" si="8"/>
        <v/>
      </c>
      <c r="AI17" s="82" t="str">
        <f t="shared" si="9"/>
        <v/>
      </c>
      <c r="AJ17" s="86" t="str">
        <f t="shared" si="10"/>
        <v/>
      </c>
      <c r="AK17" s="91" t="str">
        <f t="shared" si="40"/>
        <v>0</v>
      </c>
      <c r="AL17" s="85">
        <f t="shared" si="11"/>
        <v>0</v>
      </c>
      <c r="AM17" s="86">
        <f t="shared" si="12"/>
        <v>0</v>
      </c>
      <c r="AN17" s="83">
        <f t="shared" si="13"/>
        <v>0</v>
      </c>
      <c r="AO17" s="86">
        <f t="shared" si="14"/>
        <v>0</v>
      </c>
      <c r="AP17" s="86">
        <f t="shared" si="15"/>
        <v>0</v>
      </c>
      <c r="AQ17" s="83">
        <f t="shared" si="16"/>
        <v>0</v>
      </c>
      <c r="AR17" s="86">
        <f t="shared" si="17"/>
        <v>0</v>
      </c>
      <c r="AS17" s="86">
        <f t="shared" si="18"/>
        <v>0</v>
      </c>
      <c r="AT17" s="83">
        <f t="shared" si="19"/>
        <v>0</v>
      </c>
      <c r="AU17" s="86">
        <f t="shared" si="20"/>
        <v>0</v>
      </c>
      <c r="AV17" s="87">
        <f t="shared" si="21"/>
        <v>0</v>
      </c>
      <c r="AW17" s="83">
        <f t="shared" si="22"/>
        <v>0</v>
      </c>
      <c r="AX17" s="87">
        <f t="shared" si="23"/>
        <v>0</v>
      </c>
      <c r="AY17" s="83">
        <f t="shared" si="24"/>
        <v>0</v>
      </c>
      <c r="AZ17" s="88" t="str">
        <f t="shared" si="41"/>
        <v/>
      </c>
      <c r="BA17" s="89">
        <f t="shared" si="42"/>
        <v>0</v>
      </c>
      <c r="BB17" s="89">
        <f t="shared" si="43"/>
        <v>0</v>
      </c>
      <c r="BC17" s="85">
        <f t="shared" si="25"/>
        <v>0</v>
      </c>
      <c r="BD17" s="86">
        <f t="shared" si="26"/>
        <v>0</v>
      </c>
      <c r="BE17" s="83">
        <f t="shared" si="44"/>
        <v>0</v>
      </c>
      <c r="BF17" s="86">
        <f t="shared" si="27"/>
        <v>0</v>
      </c>
      <c r="BG17" s="86">
        <f t="shared" si="28"/>
        <v>0</v>
      </c>
      <c r="BH17" s="83">
        <f t="shared" si="45"/>
        <v>0</v>
      </c>
      <c r="BI17" s="86">
        <f t="shared" si="29"/>
        <v>0</v>
      </c>
      <c r="BJ17" s="86">
        <f t="shared" si="30"/>
        <v>0</v>
      </c>
      <c r="BK17" s="83">
        <f t="shared" si="46"/>
        <v>0</v>
      </c>
      <c r="BL17" s="86">
        <f t="shared" si="31"/>
        <v>0</v>
      </c>
      <c r="BM17" s="87">
        <f t="shared" si="32"/>
        <v>0</v>
      </c>
      <c r="BN17" s="83">
        <f t="shared" si="47"/>
        <v>0</v>
      </c>
      <c r="BO17" s="87">
        <f t="shared" si="33"/>
        <v>0</v>
      </c>
      <c r="BP17" s="83">
        <f t="shared" si="48"/>
        <v>0</v>
      </c>
      <c r="BQ17" s="88" t="str">
        <f t="shared" si="49"/>
        <v/>
      </c>
      <c r="BR17" s="92">
        <f t="shared" si="50"/>
        <v>0</v>
      </c>
      <c r="BS17" s="89">
        <f t="shared" si="51"/>
        <v>0</v>
      </c>
    </row>
    <row r="18" spans="1:76" x14ac:dyDescent="0.2">
      <c r="A18" s="69">
        <f t="shared" si="52"/>
        <v>45269</v>
      </c>
      <c r="B18" s="90" t="str">
        <f>IF(ISERROR(VLOOKUP(A18,Feiertage!$A$3:$E$24,2,FALSE))=FALSE,"Feiertag","")</f>
        <v/>
      </c>
      <c r="C18" s="71"/>
      <c r="D18" s="71"/>
      <c r="E18" s="210"/>
      <c r="F18" s="71"/>
      <c r="G18" s="71"/>
      <c r="H18" s="210"/>
      <c r="I18" s="71"/>
      <c r="J18" s="71"/>
      <c r="K18" s="212"/>
      <c r="L18" s="71"/>
      <c r="M18" s="71"/>
      <c r="N18" s="210"/>
      <c r="O18" s="71"/>
      <c r="P18" s="71"/>
      <c r="Q18" s="72">
        <f t="shared" si="0"/>
        <v>0</v>
      </c>
      <c r="R18" s="73">
        <f t="shared" si="1"/>
        <v>0</v>
      </c>
      <c r="S18" s="74">
        <f t="shared" si="34"/>
        <v>-669.25</v>
      </c>
      <c r="T18" s="74">
        <f t="shared" si="35"/>
        <v>0</v>
      </c>
      <c r="U18" s="75"/>
      <c r="V18" s="76" t="str">
        <f t="shared" si="2"/>
        <v/>
      </c>
      <c r="W18" s="76"/>
      <c r="X18" s="76" t="str">
        <f t="shared" si="36"/>
        <v/>
      </c>
      <c r="Y18" s="77">
        <f t="shared" si="3"/>
        <v>0</v>
      </c>
      <c r="Z18" s="78">
        <f t="shared" si="4"/>
        <v>0</v>
      </c>
      <c r="AA18" s="79" t="str">
        <f>IF(WEEKDAY($A18)=1,"So",IF(WEEKDAY($A18)=7,"Sa",IF(B18="freier Tag",B18,IF(ISERROR(VLOOKUP(A18,Feiertage!$A$3:$E$14,2,FALSE))=FALSE,"Feiertag",IF(B18="","",B18)))))</f>
        <v>Sa</v>
      </c>
      <c r="AB18" s="78">
        <f t="shared" si="37"/>
        <v>0</v>
      </c>
      <c r="AC18" s="80">
        <f t="shared" si="38"/>
        <v>0</v>
      </c>
      <c r="AD18" s="80">
        <f t="shared" si="39"/>
        <v>0</v>
      </c>
      <c r="AE18" s="81" t="str">
        <f t="shared" si="5"/>
        <v/>
      </c>
      <c r="AF18" s="81" t="str">
        <f t="shared" si="6"/>
        <v/>
      </c>
      <c r="AG18" s="81" t="str">
        <f t="shared" si="7"/>
        <v/>
      </c>
      <c r="AH18" s="81" t="str">
        <f t="shared" si="8"/>
        <v/>
      </c>
      <c r="AI18" s="82" t="str">
        <f t="shared" si="9"/>
        <v/>
      </c>
      <c r="AJ18" s="86" t="str">
        <f t="shared" si="10"/>
        <v/>
      </c>
      <c r="AK18" s="91" t="str">
        <f t="shared" si="40"/>
        <v>0</v>
      </c>
      <c r="AL18" s="85">
        <f t="shared" si="11"/>
        <v>0</v>
      </c>
      <c r="AM18" s="86">
        <f t="shared" si="12"/>
        <v>0</v>
      </c>
      <c r="AN18" s="83">
        <f t="shared" si="13"/>
        <v>0</v>
      </c>
      <c r="AO18" s="86">
        <f t="shared" si="14"/>
        <v>0</v>
      </c>
      <c r="AP18" s="86">
        <f t="shared" si="15"/>
        <v>0</v>
      </c>
      <c r="AQ18" s="83">
        <f t="shared" si="16"/>
        <v>0</v>
      </c>
      <c r="AR18" s="86">
        <f t="shared" si="17"/>
        <v>0</v>
      </c>
      <c r="AS18" s="86">
        <f t="shared" si="18"/>
        <v>0</v>
      </c>
      <c r="AT18" s="83">
        <f t="shared" si="19"/>
        <v>0</v>
      </c>
      <c r="AU18" s="86">
        <f t="shared" si="20"/>
        <v>0</v>
      </c>
      <c r="AV18" s="87">
        <f t="shared" si="21"/>
        <v>0</v>
      </c>
      <c r="AW18" s="83">
        <f t="shared" si="22"/>
        <v>0</v>
      </c>
      <c r="AX18" s="87">
        <f t="shared" si="23"/>
        <v>0</v>
      </c>
      <c r="AY18" s="83">
        <f t="shared" si="24"/>
        <v>0</v>
      </c>
      <c r="AZ18" s="88" t="str">
        <f t="shared" si="41"/>
        <v/>
      </c>
      <c r="BA18" s="89">
        <f t="shared" si="42"/>
        <v>0</v>
      </c>
      <c r="BB18" s="89">
        <f t="shared" si="43"/>
        <v>0</v>
      </c>
      <c r="BC18" s="85">
        <f t="shared" si="25"/>
        <v>0</v>
      </c>
      <c r="BD18" s="86">
        <f t="shared" si="26"/>
        <v>0</v>
      </c>
      <c r="BE18" s="83">
        <f t="shared" si="44"/>
        <v>0</v>
      </c>
      <c r="BF18" s="86">
        <f t="shared" si="27"/>
        <v>0</v>
      </c>
      <c r="BG18" s="86">
        <f t="shared" si="28"/>
        <v>0</v>
      </c>
      <c r="BH18" s="83">
        <f t="shared" si="45"/>
        <v>0</v>
      </c>
      <c r="BI18" s="86">
        <f t="shared" si="29"/>
        <v>0</v>
      </c>
      <c r="BJ18" s="86">
        <f t="shared" si="30"/>
        <v>0</v>
      </c>
      <c r="BK18" s="83">
        <f t="shared" si="46"/>
        <v>0</v>
      </c>
      <c r="BL18" s="86">
        <f t="shared" si="31"/>
        <v>0</v>
      </c>
      <c r="BM18" s="87">
        <f t="shared" si="32"/>
        <v>0</v>
      </c>
      <c r="BN18" s="83">
        <f t="shared" si="47"/>
        <v>0</v>
      </c>
      <c r="BO18" s="87">
        <f t="shared" si="33"/>
        <v>0</v>
      </c>
      <c r="BP18" s="83">
        <f t="shared" si="48"/>
        <v>0</v>
      </c>
      <c r="BQ18" s="88" t="str">
        <f t="shared" si="49"/>
        <v/>
      </c>
      <c r="BR18" s="92">
        <f t="shared" si="50"/>
        <v>0</v>
      </c>
      <c r="BS18" s="89">
        <f t="shared" si="51"/>
        <v>0</v>
      </c>
    </row>
    <row r="19" spans="1:76" x14ac:dyDescent="0.2">
      <c r="A19" s="69">
        <f t="shared" si="52"/>
        <v>45270</v>
      </c>
      <c r="B19" s="90" t="str">
        <f>IF(ISERROR(VLOOKUP(A19,Feiertage!$A$3:$E$24,2,FALSE))=FALSE,"Feiertag","")</f>
        <v/>
      </c>
      <c r="C19" s="71"/>
      <c r="D19" s="71"/>
      <c r="E19" s="210"/>
      <c r="F19" s="71"/>
      <c r="G19" s="71"/>
      <c r="H19" s="210"/>
      <c r="I19" s="71"/>
      <c r="J19" s="71"/>
      <c r="K19" s="212"/>
      <c r="L19" s="71"/>
      <c r="M19" s="71"/>
      <c r="N19" s="210"/>
      <c r="O19" s="71"/>
      <c r="P19" s="71"/>
      <c r="Q19" s="72">
        <f t="shared" si="0"/>
        <v>0</v>
      </c>
      <c r="R19" s="73">
        <f t="shared" si="1"/>
        <v>0</v>
      </c>
      <c r="S19" s="74">
        <f t="shared" si="34"/>
        <v>-669.25</v>
      </c>
      <c r="T19" s="74">
        <f t="shared" si="35"/>
        <v>0</v>
      </c>
      <c r="U19" s="75"/>
      <c r="V19" s="76" t="str">
        <f t="shared" si="2"/>
        <v/>
      </c>
      <c r="W19" s="76"/>
      <c r="X19" s="76" t="str">
        <f t="shared" si="36"/>
        <v/>
      </c>
      <c r="Y19" s="77">
        <f t="shared" si="3"/>
        <v>0</v>
      </c>
      <c r="Z19" s="78">
        <f t="shared" si="4"/>
        <v>0</v>
      </c>
      <c r="AA19" s="79" t="str">
        <f>IF(WEEKDAY($A19)=1,"So",IF(WEEKDAY($A19)=7,"Sa",IF(B19="freier Tag",B19,IF(ISERROR(VLOOKUP(A19,Feiertage!$A$3:$E$14,2,FALSE))=FALSE,"Feiertag",IF(B19="","",B19)))))</f>
        <v>So</v>
      </c>
      <c r="AB19" s="78">
        <f t="shared" si="37"/>
        <v>0</v>
      </c>
      <c r="AC19" s="80">
        <f t="shared" si="38"/>
        <v>0</v>
      </c>
      <c r="AD19" s="80">
        <f t="shared" si="39"/>
        <v>0</v>
      </c>
      <c r="AE19" s="81" t="str">
        <f t="shared" si="5"/>
        <v/>
      </c>
      <c r="AF19" s="81" t="str">
        <f t="shared" si="6"/>
        <v/>
      </c>
      <c r="AG19" s="81" t="str">
        <f t="shared" si="7"/>
        <v/>
      </c>
      <c r="AH19" s="81" t="str">
        <f t="shared" si="8"/>
        <v/>
      </c>
      <c r="AI19" s="82" t="str">
        <f t="shared" si="9"/>
        <v/>
      </c>
      <c r="AJ19" s="86" t="str">
        <f t="shared" si="10"/>
        <v/>
      </c>
      <c r="AK19" s="91" t="str">
        <f t="shared" si="40"/>
        <v>0</v>
      </c>
      <c r="AL19" s="85">
        <f t="shared" si="11"/>
        <v>0</v>
      </c>
      <c r="AM19" s="86">
        <f t="shared" si="12"/>
        <v>0</v>
      </c>
      <c r="AN19" s="83">
        <f t="shared" si="13"/>
        <v>0</v>
      </c>
      <c r="AO19" s="86">
        <f t="shared" si="14"/>
        <v>0</v>
      </c>
      <c r="AP19" s="86">
        <f t="shared" si="15"/>
        <v>0</v>
      </c>
      <c r="AQ19" s="83">
        <f t="shared" si="16"/>
        <v>0</v>
      </c>
      <c r="AR19" s="86">
        <f t="shared" si="17"/>
        <v>0</v>
      </c>
      <c r="AS19" s="86">
        <f t="shared" si="18"/>
        <v>0</v>
      </c>
      <c r="AT19" s="83">
        <f t="shared" si="19"/>
        <v>0</v>
      </c>
      <c r="AU19" s="86">
        <f t="shared" si="20"/>
        <v>0</v>
      </c>
      <c r="AV19" s="87">
        <f t="shared" si="21"/>
        <v>0</v>
      </c>
      <c r="AW19" s="83">
        <f t="shared" si="22"/>
        <v>0</v>
      </c>
      <c r="AX19" s="87">
        <f t="shared" si="23"/>
        <v>0</v>
      </c>
      <c r="AY19" s="83">
        <f t="shared" si="24"/>
        <v>0</v>
      </c>
      <c r="AZ19" s="88" t="str">
        <f t="shared" si="41"/>
        <v/>
      </c>
      <c r="BA19" s="89">
        <f t="shared" si="42"/>
        <v>0</v>
      </c>
      <c r="BB19" s="89">
        <f t="shared" si="43"/>
        <v>0</v>
      </c>
      <c r="BC19" s="85">
        <f t="shared" si="25"/>
        <v>0</v>
      </c>
      <c r="BD19" s="86">
        <f t="shared" si="26"/>
        <v>0</v>
      </c>
      <c r="BE19" s="83">
        <f t="shared" si="44"/>
        <v>0</v>
      </c>
      <c r="BF19" s="86">
        <f t="shared" si="27"/>
        <v>0</v>
      </c>
      <c r="BG19" s="86">
        <f t="shared" si="28"/>
        <v>0</v>
      </c>
      <c r="BH19" s="83">
        <f t="shared" si="45"/>
        <v>0</v>
      </c>
      <c r="BI19" s="86">
        <f t="shared" si="29"/>
        <v>0</v>
      </c>
      <c r="BJ19" s="86">
        <f t="shared" si="30"/>
        <v>0</v>
      </c>
      <c r="BK19" s="83">
        <f t="shared" si="46"/>
        <v>0</v>
      </c>
      <c r="BL19" s="86">
        <f t="shared" si="31"/>
        <v>0</v>
      </c>
      <c r="BM19" s="87">
        <f t="shared" si="32"/>
        <v>0</v>
      </c>
      <c r="BN19" s="83">
        <f t="shared" si="47"/>
        <v>0</v>
      </c>
      <c r="BO19" s="87">
        <f t="shared" si="33"/>
        <v>0</v>
      </c>
      <c r="BP19" s="83">
        <f t="shared" si="48"/>
        <v>0</v>
      </c>
      <c r="BQ19" s="88" t="str">
        <f t="shared" si="49"/>
        <v/>
      </c>
      <c r="BR19" s="92">
        <f t="shared" si="50"/>
        <v>0</v>
      </c>
      <c r="BS19" s="89">
        <f t="shared" si="51"/>
        <v>0</v>
      </c>
    </row>
    <row r="20" spans="1:76" x14ac:dyDescent="0.2">
      <c r="A20" s="69">
        <f t="shared" si="52"/>
        <v>45271</v>
      </c>
      <c r="B20" s="70" t="str">
        <f>IF(ISERROR(VLOOKUP(A20,Feiertage!$A$3:$E$24,2,FALSE))=FALSE,"Feiertag","")</f>
        <v/>
      </c>
      <c r="C20" s="71"/>
      <c r="D20" s="71"/>
      <c r="E20" s="210"/>
      <c r="F20" s="71"/>
      <c r="G20" s="71"/>
      <c r="H20" s="210"/>
      <c r="I20" s="71"/>
      <c r="J20" s="71"/>
      <c r="K20" s="212"/>
      <c r="L20" s="71"/>
      <c r="M20" s="71"/>
      <c r="N20" s="210"/>
      <c r="O20" s="71"/>
      <c r="P20" s="71"/>
      <c r="Q20" s="72">
        <f t="shared" si="0"/>
        <v>0</v>
      </c>
      <c r="R20" s="73">
        <f t="shared" si="1"/>
        <v>-4</v>
      </c>
      <c r="S20" s="74">
        <f t="shared" si="34"/>
        <v>-673.25</v>
      </c>
      <c r="T20" s="74">
        <f t="shared" si="35"/>
        <v>0</v>
      </c>
      <c r="U20" s="75"/>
      <c r="V20" s="76" t="str">
        <f t="shared" si="2"/>
        <v/>
      </c>
      <c r="W20" s="76"/>
      <c r="X20" s="76" t="str">
        <f t="shared" si="36"/>
        <v/>
      </c>
      <c r="Y20" s="77">
        <f t="shared" si="3"/>
        <v>0</v>
      </c>
      <c r="Z20" s="78">
        <f t="shared" si="4"/>
        <v>4</v>
      </c>
      <c r="AA20" s="79" t="str">
        <f>IF(WEEKDAY($A20)=1,"So",IF(WEEKDAY($A20)=7,"Sa",IF(B20="freier Tag",B20,IF(ISERROR(VLOOKUP(A20,Feiertage!$A$3:$E$14,2,FALSE))=FALSE,"Feiertag",IF(B20="","",B20)))))</f>
        <v/>
      </c>
      <c r="AB20" s="78">
        <f t="shared" si="37"/>
        <v>0</v>
      </c>
      <c r="AC20" s="80">
        <f t="shared" si="38"/>
        <v>0</v>
      </c>
      <c r="AD20" s="80">
        <f t="shared" si="39"/>
        <v>0</v>
      </c>
      <c r="AE20" s="81" t="str">
        <f t="shared" si="5"/>
        <v/>
      </c>
      <c r="AF20" s="81" t="str">
        <f t="shared" si="6"/>
        <v/>
      </c>
      <c r="AG20" s="81" t="str">
        <f t="shared" si="7"/>
        <v/>
      </c>
      <c r="AH20" s="81" t="str">
        <f t="shared" si="8"/>
        <v/>
      </c>
      <c r="AI20" s="82" t="str">
        <f t="shared" si="9"/>
        <v/>
      </c>
      <c r="AJ20" s="86" t="str">
        <f t="shared" si="10"/>
        <v/>
      </c>
      <c r="AK20" s="91" t="str">
        <f t="shared" si="40"/>
        <v>0</v>
      </c>
      <c r="AL20" s="85">
        <f t="shared" si="11"/>
        <v>0</v>
      </c>
      <c r="AM20" s="86">
        <f t="shared" si="12"/>
        <v>0</v>
      </c>
      <c r="AN20" s="83">
        <f t="shared" si="13"/>
        <v>0</v>
      </c>
      <c r="AO20" s="86">
        <f t="shared" si="14"/>
        <v>0</v>
      </c>
      <c r="AP20" s="86">
        <f t="shared" si="15"/>
        <v>0</v>
      </c>
      <c r="AQ20" s="83">
        <f t="shared" si="16"/>
        <v>0</v>
      </c>
      <c r="AR20" s="86">
        <f t="shared" si="17"/>
        <v>0</v>
      </c>
      <c r="AS20" s="86">
        <f t="shared" si="18"/>
        <v>0</v>
      </c>
      <c r="AT20" s="83">
        <f t="shared" si="19"/>
        <v>0</v>
      </c>
      <c r="AU20" s="86">
        <f t="shared" si="20"/>
        <v>0</v>
      </c>
      <c r="AV20" s="87">
        <f t="shared" si="21"/>
        <v>0</v>
      </c>
      <c r="AW20" s="83">
        <f t="shared" si="22"/>
        <v>0</v>
      </c>
      <c r="AX20" s="87">
        <f t="shared" si="23"/>
        <v>0</v>
      </c>
      <c r="AY20" s="83">
        <f t="shared" si="24"/>
        <v>0</v>
      </c>
      <c r="AZ20" s="88" t="str">
        <f t="shared" si="41"/>
        <v/>
      </c>
      <c r="BA20" s="89">
        <f t="shared" si="42"/>
        <v>0</v>
      </c>
      <c r="BB20" s="89">
        <f t="shared" si="43"/>
        <v>0</v>
      </c>
      <c r="BC20" s="85">
        <f t="shared" si="25"/>
        <v>0</v>
      </c>
      <c r="BD20" s="86">
        <f t="shared" si="26"/>
        <v>0</v>
      </c>
      <c r="BE20" s="83">
        <f t="shared" si="44"/>
        <v>0</v>
      </c>
      <c r="BF20" s="86">
        <f t="shared" si="27"/>
        <v>0</v>
      </c>
      <c r="BG20" s="86">
        <f t="shared" si="28"/>
        <v>0</v>
      </c>
      <c r="BH20" s="83">
        <f t="shared" si="45"/>
        <v>0</v>
      </c>
      <c r="BI20" s="86">
        <f t="shared" si="29"/>
        <v>0</v>
      </c>
      <c r="BJ20" s="86">
        <f t="shared" si="30"/>
        <v>0</v>
      </c>
      <c r="BK20" s="83">
        <f t="shared" si="46"/>
        <v>0</v>
      </c>
      <c r="BL20" s="86">
        <f t="shared" si="31"/>
        <v>0</v>
      </c>
      <c r="BM20" s="87">
        <f t="shared" si="32"/>
        <v>0</v>
      </c>
      <c r="BN20" s="83">
        <f t="shared" si="47"/>
        <v>0</v>
      </c>
      <c r="BO20" s="87">
        <f t="shared" si="33"/>
        <v>0</v>
      </c>
      <c r="BP20" s="83">
        <f t="shared" si="48"/>
        <v>0</v>
      </c>
      <c r="BQ20" s="88" t="str">
        <f t="shared" si="49"/>
        <v/>
      </c>
      <c r="BR20" s="92">
        <f t="shared" si="50"/>
        <v>0</v>
      </c>
      <c r="BS20" s="89">
        <f t="shared" si="51"/>
        <v>0</v>
      </c>
    </row>
    <row r="21" spans="1:76" x14ac:dyDescent="0.2">
      <c r="A21" s="69">
        <f t="shared" si="52"/>
        <v>45272</v>
      </c>
      <c r="B21" s="70" t="str">
        <f>IF(ISERROR(VLOOKUP(A21,Feiertage!$A$3:$E$24,2,FALSE))=FALSE,"Feiertag","")</f>
        <v/>
      </c>
      <c r="C21" s="71"/>
      <c r="D21" s="71"/>
      <c r="E21" s="210"/>
      <c r="F21" s="71"/>
      <c r="G21" s="71"/>
      <c r="H21" s="210"/>
      <c r="I21" s="71"/>
      <c r="J21" s="71"/>
      <c r="K21" s="212"/>
      <c r="L21" s="71"/>
      <c r="M21" s="71"/>
      <c r="N21" s="210"/>
      <c r="O21" s="71"/>
      <c r="P21" s="71"/>
      <c r="Q21" s="72">
        <f t="shared" si="0"/>
        <v>0</v>
      </c>
      <c r="R21" s="73">
        <f t="shared" si="1"/>
        <v>-4</v>
      </c>
      <c r="S21" s="74">
        <f t="shared" si="34"/>
        <v>-677.25</v>
      </c>
      <c r="T21" s="74">
        <f t="shared" si="35"/>
        <v>0</v>
      </c>
      <c r="U21" s="75"/>
      <c r="V21" s="76" t="str">
        <f t="shared" si="2"/>
        <v/>
      </c>
      <c r="W21" s="76"/>
      <c r="X21" s="76" t="str">
        <f t="shared" si="36"/>
        <v/>
      </c>
      <c r="Y21" s="77">
        <f t="shared" si="3"/>
        <v>0</v>
      </c>
      <c r="Z21" s="78">
        <f t="shared" si="4"/>
        <v>4</v>
      </c>
      <c r="AA21" s="79" t="str">
        <f>IF(WEEKDAY($A21)=1,"So",IF(WEEKDAY($A21)=7,"Sa",IF(B21="freier Tag",B21,IF(ISERROR(VLOOKUP(A21,Feiertage!$A$3:$E$14,2,FALSE))=FALSE,"Feiertag",IF(B21="","",B21)))))</f>
        <v/>
      </c>
      <c r="AB21" s="78">
        <f t="shared" si="37"/>
        <v>0</v>
      </c>
      <c r="AC21" s="80">
        <f t="shared" si="38"/>
        <v>0</v>
      </c>
      <c r="AD21" s="80">
        <f t="shared" si="39"/>
        <v>0</v>
      </c>
      <c r="AE21" s="81" t="str">
        <f t="shared" si="5"/>
        <v/>
      </c>
      <c r="AF21" s="81" t="str">
        <f t="shared" si="6"/>
        <v/>
      </c>
      <c r="AG21" s="81" t="str">
        <f t="shared" si="7"/>
        <v/>
      </c>
      <c r="AH21" s="81" t="str">
        <f t="shared" si="8"/>
        <v/>
      </c>
      <c r="AI21" s="82" t="str">
        <f t="shared" si="9"/>
        <v/>
      </c>
      <c r="AJ21" s="86" t="str">
        <f t="shared" si="10"/>
        <v/>
      </c>
      <c r="AK21" s="91" t="str">
        <f t="shared" si="40"/>
        <v>0</v>
      </c>
      <c r="AL21" s="85">
        <f t="shared" si="11"/>
        <v>0</v>
      </c>
      <c r="AM21" s="86">
        <f t="shared" si="12"/>
        <v>0</v>
      </c>
      <c r="AN21" s="83">
        <f t="shared" si="13"/>
        <v>0</v>
      </c>
      <c r="AO21" s="86">
        <f t="shared" si="14"/>
        <v>0</v>
      </c>
      <c r="AP21" s="86">
        <f t="shared" si="15"/>
        <v>0</v>
      </c>
      <c r="AQ21" s="83">
        <f t="shared" si="16"/>
        <v>0</v>
      </c>
      <c r="AR21" s="86">
        <f t="shared" si="17"/>
        <v>0</v>
      </c>
      <c r="AS21" s="86">
        <f t="shared" si="18"/>
        <v>0</v>
      </c>
      <c r="AT21" s="83">
        <f t="shared" si="19"/>
        <v>0</v>
      </c>
      <c r="AU21" s="86">
        <f t="shared" si="20"/>
        <v>0</v>
      </c>
      <c r="AV21" s="87">
        <f t="shared" si="21"/>
        <v>0</v>
      </c>
      <c r="AW21" s="83">
        <f t="shared" si="22"/>
        <v>0</v>
      </c>
      <c r="AX21" s="87">
        <f t="shared" si="23"/>
        <v>0</v>
      </c>
      <c r="AY21" s="83">
        <f t="shared" si="24"/>
        <v>0</v>
      </c>
      <c r="AZ21" s="88" t="str">
        <f t="shared" si="41"/>
        <v/>
      </c>
      <c r="BA21" s="89">
        <f t="shared" si="42"/>
        <v>0</v>
      </c>
      <c r="BB21" s="89">
        <f t="shared" si="43"/>
        <v>0</v>
      </c>
      <c r="BC21" s="85">
        <f t="shared" si="25"/>
        <v>0</v>
      </c>
      <c r="BD21" s="86">
        <f t="shared" si="26"/>
        <v>0</v>
      </c>
      <c r="BE21" s="83">
        <f t="shared" si="44"/>
        <v>0</v>
      </c>
      <c r="BF21" s="86">
        <f t="shared" si="27"/>
        <v>0</v>
      </c>
      <c r="BG21" s="86">
        <f t="shared" si="28"/>
        <v>0</v>
      </c>
      <c r="BH21" s="83">
        <f t="shared" si="45"/>
        <v>0</v>
      </c>
      <c r="BI21" s="86">
        <f t="shared" si="29"/>
        <v>0</v>
      </c>
      <c r="BJ21" s="86">
        <f t="shared" si="30"/>
        <v>0</v>
      </c>
      <c r="BK21" s="83">
        <f t="shared" si="46"/>
        <v>0</v>
      </c>
      <c r="BL21" s="86">
        <f t="shared" si="31"/>
        <v>0</v>
      </c>
      <c r="BM21" s="87">
        <f t="shared" si="32"/>
        <v>0</v>
      </c>
      <c r="BN21" s="83">
        <f t="shared" si="47"/>
        <v>0</v>
      </c>
      <c r="BO21" s="87">
        <f t="shared" si="33"/>
        <v>0</v>
      </c>
      <c r="BP21" s="83">
        <f t="shared" si="48"/>
        <v>0</v>
      </c>
      <c r="BQ21" s="88" t="str">
        <f t="shared" si="49"/>
        <v/>
      </c>
      <c r="BR21" s="92">
        <f t="shared" si="50"/>
        <v>0</v>
      </c>
      <c r="BS21" s="89">
        <f t="shared" si="51"/>
        <v>0</v>
      </c>
    </row>
    <row r="22" spans="1:76" x14ac:dyDescent="0.2">
      <c r="A22" s="69">
        <f t="shared" si="52"/>
        <v>45273</v>
      </c>
      <c r="B22" s="70" t="str">
        <f>IF(ISERROR(VLOOKUP(A22,Feiertage!$A$3:$E$24,2,FALSE))=FALSE,"Feiertag","")</f>
        <v/>
      </c>
      <c r="C22" s="71"/>
      <c r="D22" s="71"/>
      <c r="E22" s="210"/>
      <c r="F22" s="71"/>
      <c r="G22" s="71"/>
      <c r="H22" s="210"/>
      <c r="I22" s="71"/>
      <c r="J22" s="71"/>
      <c r="K22" s="212"/>
      <c r="L22" s="71"/>
      <c r="M22" s="71"/>
      <c r="N22" s="210"/>
      <c r="O22" s="71"/>
      <c r="P22" s="71"/>
      <c r="Q22" s="72">
        <f t="shared" si="0"/>
        <v>0</v>
      </c>
      <c r="R22" s="73">
        <f t="shared" si="1"/>
        <v>-4</v>
      </c>
      <c r="S22" s="74">
        <f t="shared" si="34"/>
        <v>-681.25</v>
      </c>
      <c r="T22" s="74">
        <f t="shared" si="35"/>
        <v>0</v>
      </c>
      <c r="U22" s="75"/>
      <c r="V22" s="76" t="str">
        <f t="shared" si="2"/>
        <v/>
      </c>
      <c r="W22" s="76"/>
      <c r="X22" s="76" t="str">
        <f t="shared" si="36"/>
        <v/>
      </c>
      <c r="Y22" s="77">
        <f t="shared" si="3"/>
        <v>0</v>
      </c>
      <c r="Z22" s="78">
        <f t="shared" si="4"/>
        <v>4</v>
      </c>
      <c r="AA22" s="79" t="str">
        <f>IF(WEEKDAY($A22)=1,"So",IF(WEEKDAY($A22)=7,"Sa",IF(B22="freier Tag",B22,IF(ISERROR(VLOOKUP(A22,Feiertage!$A$3:$E$14,2,FALSE))=FALSE,"Feiertag",IF(B22="","",B22)))))</f>
        <v/>
      </c>
      <c r="AB22" s="78">
        <f t="shared" si="37"/>
        <v>0</v>
      </c>
      <c r="AC22" s="80">
        <f t="shared" si="38"/>
        <v>0</v>
      </c>
      <c r="AD22" s="80">
        <f t="shared" si="39"/>
        <v>0</v>
      </c>
      <c r="AE22" s="81" t="str">
        <f t="shared" si="5"/>
        <v/>
      </c>
      <c r="AF22" s="81" t="str">
        <f t="shared" si="6"/>
        <v/>
      </c>
      <c r="AG22" s="81" t="str">
        <f t="shared" si="7"/>
        <v/>
      </c>
      <c r="AH22" s="81" t="str">
        <f t="shared" si="8"/>
        <v/>
      </c>
      <c r="AI22" s="82" t="str">
        <f t="shared" si="9"/>
        <v/>
      </c>
      <c r="AJ22" s="86" t="str">
        <f t="shared" si="10"/>
        <v/>
      </c>
      <c r="AK22" s="91" t="str">
        <f t="shared" si="40"/>
        <v>0</v>
      </c>
      <c r="AL22" s="85">
        <f t="shared" si="11"/>
        <v>0</v>
      </c>
      <c r="AM22" s="86">
        <f t="shared" si="12"/>
        <v>0</v>
      </c>
      <c r="AN22" s="83">
        <f t="shared" si="13"/>
        <v>0</v>
      </c>
      <c r="AO22" s="86">
        <f t="shared" si="14"/>
        <v>0</v>
      </c>
      <c r="AP22" s="86">
        <f t="shared" si="15"/>
        <v>0</v>
      </c>
      <c r="AQ22" s="83">
        <f t="shared" si="16"/>
        <v>0</v>
      </c>
      <c r="AR22" s="86">
        <f t="shared" si="17"/>
        <v>0</v>
      </c>
      <c r="AS22" s="86">
        <f t="shared" si="18"/>
        <v>0</v>
      </c>
      <c r="AT22" s="83">
        <f t="shared" si="19"/>
        <v>0</v>
      </c>
      <c r="AU22" s="86">
        <f t="shared" si="20"/>
        <v>0</v>
      </c>
      <c r="AV22" s="87">
        <f t="shared" si="21"/>
        <v>0</v>
      </c>
      <c r="AW22" s="83">
        <f t="shared" si="22"/>
        <v>0</v>
      </c>
      <c r="AX22" s="87">
        <f t="shared" si="23"/>
        <v>0</v>
      </c>
      <c r="AY22" s="83">
        <f t="shared" si="24"/>
        <v>0</v>
      </c>
      <c r="AZ22" s="88" t="str">
        <f t="shared" si="41"/>
        <v/>
      </c>
      <c r="BA22" s="89">
        <f t="shared" si="42"/>
        <v>0</v>
      </c>
      <c r="BB22" s="89">
        <f t="shared" si="43"/>
        <v>0</v>
      </c>
      <c r="BC22" s="85">
        <f t="shared" si="25"/>
        <v>0</v>
      </c>
      <c r="BD22" s="86">
        <f t="shared" si="26"/>
        <v>0</v>
      </c>
      <c r="BE22" s="83">
        <f t="shared" si="44"/>
        <v>0</v>
      </c>
      <c r="BF22" s="86">
        <f t="shared" si="27"/>
        <v>0</v>
      </c>
      <c r="BG22" s="86">
        <f t="shared" si="28"/>
        <v>0</v>
      </c>
      <c r="BH22" s="83">
        <f t="shared" si="45"/>
        <v>0</v>
      </c>
      <c r="BI22" s="86">
        <f t="shared" si="29"/>
        <v>0</v>
      </c>
      <c r="BJ22" s="86">
        <f t="shared" si="30"/>
        <v>0</v>
      </c>
      <c r="BK22" s="83">
        <f t="shared" si="46"/>
        <v>0</v>
      </c>
      <c r="BL22" s="86">
        <f t="shared" si="31"/>
        <v>0</v>
      </c>
      <c r="BM22" s="87">
        <f t="shared" si="32"/>
        <v>0</v>
      </c>
      <c r="BN22" s="83">
        <f t="shared" si="47"/>
        <v>0</v>
      </c>
      <c r="BO22" s="87">
        <f t="shared" si="33"/>
        <v>0</v>
      </c>
      <c r="BP22" s="83">
        <f t="shared" si="48"/>
        <v>0</v>
      </c>
      <c r="BQ22" s="88" t="str">
        <f t="shared" si="49"/>
        <v/>
      </c>
      <c r="BR22" s="92">
        <f t="shared" si="50"/>
        <v>0</v>
      </c>
      <c r="BS22" s="89">
        <f t="shared" si="51"/>
        <v>0</v>
      </c>
    </row>
    <row r="23" spans="1:76" x14ac:dyDescent="0.2">
      <c r="A23" s="69">
        <f t="shared" si="52"/>
        <v>45274</v>
      </c>
      <c r="B23" s="90" t="str">
        <f>IF(ISERROR(VLOOKUP(A23,Feiertage!$A$3:$E$24,2,FALSE))=FALSE,"Feiertag","")</f>
        <v/>
      </c>
      <c r="C23" s="71"/>
      <c r="D23" s="71"/>
      <c r="E23" s="210"/>
      <c r="F23" s="71"/>
      <c r="G23" s="71"/>
      <c r="H23" s="210"/>
      <c r="I23" s="71"/>
      <c r="J23" s="71"/>
      <c r="K23" s="212"/>
      <c r="L23" s="71"/>
      <c r="M23" s="71"/>
      <c r="N23" s="210"/>
      <c r="O23" s="71"/>
      <c r="P23" s="71"/>
      <c r="Q23" s="72">
        <f t="shared" si="0"/>
        <v>0</v>
      </c>
      <c r="R23" s="73">
        <f t="shared" si="1"/>
        <v>-4</v>
      </c>
      <c r="S23" s="74">
        <f t="shared" si="34"/>
        <v>-685.25</v>
      </c>
      <c r="T23" s="74">
        <f t="shared" si="35"/>
        <v>0</v>
      </c>
      <c r="U23" s="75"/>
      <c r="V23" s="76" t="str">
        <f t="shared" si="2"/>
        <v/>
      </c>
      <c r="W23" s="76"/>
      <c r="X23" s="76" t="str">
        <f t="shared" si="36"/>
        <v/>
      </c>
      <c r="Y23" s="77">
        <f t="shared" si="3"/>
        <v>0</v>
      </c>
      <c r="Z23" s="78">
        <f t="shared" si="4"/>
        <v>4</v>
      </c>
      <c r="AA23" s="79" t="str">
        <f>IF(WEEKDAY($A23)=1,"So",IF(WEEKDAY($A23)=7,"Sa",IF(B23="freier Tag",B23,IF(ISERROR(VLOOKUP(A23,Feiertage!$A$3:$E$14,2,FALSE))=FALSE,"Feiertag",IF(B23="","",B23)))))</f>
        <v/>
      </c>
      <c r="AB23" s="78">
        <f t="shared" si="37"/>
        <v>0</v>
      </c>
      <c r="AC23" s="80">
        <f t="shared" si="38"/>
        <v>0</v>
      </c>
      <c r="AD23" s="80">
        <f t="shared" si="39"/>
        <v>0</v>
      </c>
      <c r="AE23" s="81" t="str">
        <f t="shared" si="5"/>
        <v/>
      </c>
      <c r="AF23" s="81" t="str">
        <f t="shared" si="6"/>
        <v/>
      </c>
      <c r="AG23" s="81" t="str">
        <f t="shared" si="7"/>
        <v/>
      </c>
      <c r="AH23" s="81" t="str">
        <f t="shared" si="8"/>
        <v/>
      </c>
      <c r="AI23" s="82" t="str">
        <f t="shared" si="9"/>
        <v/>
      </c>
      <c r="AJ23" s="86" t="str">
        <f t="shared" si="10"/>
        <v/>
      </c>
      <c r="AK23" s="91" t="str">
        <f t="shared" si="40"/>
        <v>0</v>
      </c>
      <c r="AL23" s="85">
        <f t="shared" si="11"/>
        <v>0</v>
      </c>
      <c r="AM23" s="86">
        <f t="shared" si="12"/>
        <v>0</v>
      </c>
      <c r="AN23" s="83">
        <f>IF(AL23&lt;=9,,IF(AL23&lt;=9.75,AL23-9,IF(AL23&gt;9.75,0.75)))</f>
        <v>0</v>
      </c>
      <c r="AO23" s="86">
        <f t="shared" si="14"/>
        <v>0</v>
      </c>
      <c r="AP23" s="86">
        <f t="shared" si="15"/>
        <v>0</v>
      </c>
      <c r="AQ23" s="83">
        <f>IF(AO23=AL23,0,IF(AN23&gt;0,0,IF(AO23&lt;=9,0,IF(AO23&gt;9,0.75-AM23))))</f>
        <v>0</v>
      </c>
      <c r="AR23" s="86">
        <f t="shared" si="17"/>
        <v>0</v>
      </c>
      <c r="AS23" s="86">
        <f t="shared" si="18"/>
        <v>0</v>
      </c>
      <c r="AT23" s="83">
        <f>IF(AR23=AO23,0,IF(AQ23&gt;0,0,IF(AR23&lt;=9,0,IF(AR23&gt;9,0.75-AP23))))</f>
        <v>0</v>
      </c>
      <c r="AU23" s="86">
        <f t="shared" si="20"/>
        <v>0</v>
      </c>
      <c r="AV23" s="87">
        <f t="shared" si="21"/>
        <v>0</v>
      </c>
      <c r="AW23" s="83">
        <f>IF(AU23=AR23,0,IF(AT23&gt;0,0,IF(AU23&lt;=9,0,IF(AU23&gt;9,0.75-AS23))))</f>
        <v>0</v>
      </c>
      <c r="AX23" s="87">
        <f t="shared" si="23"/>
        <v>0</v>
      </c>
      <c r="AY23" s="83">
        <f>IF(AX23=AU23,0,IF(AW23&gt;0,0,IF(AX23&lt;=9,0,IF(AX23&gt;9,0.75-AV23))))</f>
        <v>0</v>
      </c>
      <c r="AZ23" s="88" t="str">
        <f t="shared" si="41"/>
        <v/>
      </c>
      <c r="BA23" s="89">
        <f t="shared" si="42"/>
        <v>0</v>
      </c>
      <c r="BB23" s="89">
        <f t="shared" si="43"/>
        <v>0</v>
      </c>
      <c r="BC23" s="85">
        <f t="shared" si="25"/>
        <v>0</v>
      </c>
      <c r="BD23" s="86">
        <f t="shared" si="26"/>
        <v>0</v>
      </c>
      <c r="BE23" s="83">
        <f t="shared" si="44"/>
        <v>0</v>
      </c>
      <c r="BF23" s="86">
        <f t="shared" si="27"/>
        <v>0</v>
      </c>
      <c r="BG23" s="86">
        <f t="shared" si="28"/>
        <v>0</v>
      </c>
      <c r="BH23" s="83">
        <f t="shared" si="45"/>
        <v>0</v>
      </c>
      <c r="BI23" s="86">
        <f t="shared" si="29"/>
        <v>0</v>
      </c>
      <c r="BJ23" s="86">
        <f t="shared" si="30"/>
        <v>0</v>
      </c>
      <c r="BK23" s="83">
        <f t="shared" si="46"/>
        <v>0</v>
      </c>
      <c r="BL23" s="86">
        <f t="shared" si="31"/>
        <v>0</v>
      </c>
      <c r="BM23" s="87">
        <f t="shared" si="32"/>
        <v>0</v>
      </c>
      <c r="BN23" s="83">
        <f t="shared" si="47"/>
        <v>0</v>
      </c>
      <c r="BO23" s="87">
        <f t="shared" si="33"/>
        <v>0</v>
      </c>
      <c r="BP23" s="83">
        <f t="shared" si="48"/>
        <v>0</v>
      </c>
      <c r="BQ23" s="88" t="str">
        <f t="shared" si="49"/>
        <v/>
      </c>
      <c r="BR23" s="92">
        <f t="shared" si="50"/>
        <v>0</v>
      </c>
      <c r="BS23" s="89">
        <f t="shared" si="51"/>
        <v>0</v>
      </c>
    </row>
    <row r="24" spans="1:76" x14ac:dyDescent="0.2">
      <c r="A24" s="69">
        <f t="shared" si="52"/>
        <v>45275</v>
      </c>
      <c r="B24" s="70" t="str">
        <f>IF(ISERROR(VLOOKUP(A24,Feiertage!$A$3:$E$24,2,FALSE))=FALSE,"Feiertag","")</f>
        <v/>
      </c>
      <c r="C24" s="71"/>
      <c r="D24" s="71"/>
      <c r="E24" s="210"/>
      <c r="F24" s="71"/>
      <c r="G24" s="71"/>
      <c r="H24" s="210"/>
      <c r="I24" s="71"/>
      <c r="J24" s="71"/>
      <c r="K24" s="212"/>
      <c r="L24" s="71"/>
      <c r="M24" s="71"/>
      <c r="N24" s="210"/>
      <c r="O24" s="71"/>
      <c r="P24" s="71"/>
      <c r="Q24" s="72">
        <f t="shared" si="0"/>
        <v>0</v>
      </c>
      <c r="R24" s="73">
        <f t="shared" si="1"/>
        <v>-4</v>
      </c>
      <c r="S24" s="74">
        <f t="shared" si="34"/>
        <v>-689.25</v>
      </c>
      <c r="T24" s="74">
        <f t="shared" si="35"/>
        <v>0</v>
      </c>
      <c r="U24" s="75"/>
      <c r="V24" s="76" t="str">
        <f t="shared" si="2"/>
        <v/>
      </c>
      <c r="W24" s="76"/>
      <c r="X24" s="76" t="str">
        <f t="shared" si="36"/>
        <v/>
      </c>
      <c r="Y24" s="77">
        <f t="shared" si="3"/>
        <v>0</v>
      </c>
      <c r="Z24" s="78">
        <f t="shared" si="4"/>
        <v>4</v>
      </c>
      <c r="AA24" s="79" t="str">
        <f>IF(WEEKDAY($A24)=1,"So",IF(WEEKDAY($A24)=7,"Sa",IF(B24="freier Tag",B24,IF(ISERROR(VLOOKUP(A24,Feiertage!$A$3:$E$14,2,FALSE))=FALSE,"Feiertag",IF(B24="","",B24)))))</f>
        <v/>
      </c>
      <c r="AB24" s="78">
        <f t="shared" si="37"/>
        <v>0</v>
      </c>
      <c r="AC24" s="80">
        <f t="shared" si="38"/>
        <v>0</v>
      </c>
      <c r="AD24" s="80">
        <f t="shared" si="39"/>
        <v>0</v>
      </c>
      <c r="AE24" s="81" t="str">
        <f t="shared" si="5"/>
        <v/>
      </c>
      <c r="AF24" s="81" t="str">
        <f t="shared" si="6"/>
        <v/>
      </c>
      <c r="AG24" s="81" t="str">
        <f t="shared" si="7"/>
        <v/>
      </c>
      <c r="AH24" s="81" t="str">
        <f t="shared" si="8"/>
        <v/>
      </c>
      <c r="AI24" s="82" t="str">
        <f t="shared" si="9"/>
        <v/>
      </c>
      <c r="AJ24" s="86" t="str">
        <f t="shared" si="10"/>
        <v/>
      </c>
      <c r="AK24" s="91" t="str">
        <f t="shared" si="40"/>
        <v>0</v>
      </c>
      <c r="AL24" s="85">
        <f t="shared" si="11"/>
        <v>0</v>
      </c>
      <c r="AM24" s="86">
        <f t="shared" si="12"/>
        <v>0</v>
      </c>
      <c r="AN24" s="83">
        <f t="shared" ref="AN24:AN40" si="53">IF(AL24&lt;=9,,IF(AL24&lt;=9.75,AL24-9,IF(AL24&gt;9.75,0.75)))</f>
        <v>0</v>
      </c>
      <c r="AO24" s="86">
        <f t="shared" si="14"/>
        <v>0</v>
      </c>
      <c r="AP24" s="86">
        <f t="shared" si="15"/>
        <v>0</v>
      </c>
      <c r="AQ24" s="83">
        <f t="shared" ref="AQ24:AQ40" si="54">IF(AO24=AL24,0,IF(AN24&gt;0,0,IF(AO24&lt;=9,0,IF(AO24&gt;9,0.75-AM24))))</f>
        <v>0</v>
      </c>
      <c r="AR24" s="86">
        <f t="shared" si="17"/>
        <v>0</v>
      </c>
      <c r="AS24" s="86">
        <f t="shared" si="18"/>
        <v>0</v>
      </c>
      <c r="AT24" s="83">
        <f t="shared" ref="AT24:AT40" si="55">IF(AR24=AO24,0,IF(AQ24&gt;0,0,IF(AR24&lt;=9,0,IF(AR24&gt;9,0.75-AP24))))</f>
        <v>0</v>
      </c>
      <c r="AU24" s="86">
        <f t="shared" si="20"/>
        <v>0</v>
      </c>
      <c r="AV24" s="87">
        <f t="shared" si="21"/>
        <v>0</v>
      </c>
      <c r="AW24" s="83">
        <f t="shared" ref="AW24:AW40" si="56">IF(AU24=AR24,0,IF(AT24&gt;0,0,IF(AU24&lt;=9,0,IF(AU24&gt;9,0.75-AS24))))</f>
        <v>0</v>
      </c>
      <c r="AX24" s="87">
        <f t="shared" si="23"/>
        <v>0</v>
      </c>
      <c r="AY24" s="83">
        <f t="shared" ref="AY24:AY40" si="57">IF(AX24=AU24,0,IF(AW24&gt;0,0,IF(AX24&lt;=9,0,IF(AX24&gt;9,0.75-AV24))))</f>
        <v>0</v>
      </c>
      <c r="AZ24" s="88" t="str">
        <f t="shared" si="41"/>
        <v/>
      </c>
      <c r="BA24" s="89">
        <f t="shared" si="42"/>
        <v>0</v>
      </c>
      <c r="BB24" s="89">
        <f t="shared" si="43"/>
        <v>0</v>
      </c>
      <c r="BC24" s="85">
        <f t="shared" si="25"/>
        <v>0</v>
      </c>
      <c r="BD24" s="86">
        <f t="shared" si="26"/>
        <v>0</v>
      </c>
      <c r="BE24" s="83">
        <f t="shared" si="44"/>
        <v>0</v>
      </c>
      <c r="BF24" s="86">
        <f t="shared" si="27"/>
        <v>0</v>
      </c>
      <c r="BG24" s="86">
        <f t="shared" si="28"/>
        <v>0</v>
      </c>
      <c r="BH24" s="83">
        <f t="shared" si="45"/>
        <v>0</v>
      </c>
      <c r="BI24" s="86">
        <f t="shared" si="29"/>
        <v>0</v>
      </c>
      <c r="BJ24" s="86">
        <f t="shared" si="30"/>
        <v>0</v>
      </c>
      <c r="BK24" s="83">
        <f t="shared" si="46"/>
        <v>0</v>
      </c>
      <c r="BL24" s="86">
        <f t="shared" si="31"/>
        <v>0</v>
      </c>
      <c r="BM24" s="87">
        <f t="shared" si="32"/>
        <v>0</v>
      </c>
      <c r="BN24" s="83">
        <f t="shared" si="47"/>
        <v>0</v>
      </c>
      <c r="BO24" s="87">
        <f t="shared" si="33"/>
        <v>0</v>
      </c>
      <c r="BP24" s="83">
        <f t="shared" si="48"/>
        <v>0</v>
      </c>
      <c r="BQ24" s="88" t="str">
        <f t="shared" si="49"/>
        <v/>
      </c>
      <c r="BR24" s="92">
        <f t="shared" si="50"/>
        <v>0</v>
      </c>
      <c r="BS24" s="89">
        <f t="shared" si="51"/>
        <v>0</v>
      </c>
      <c r="BX24" s="93"/>
    </row>
    <row r="25" spans="1:76" x14ac:dyDescent="0.2">
      <c r="A25" s="69">
        <f t="shared" si="52"/>
        <v>45276</v>
      </c>
      <c r="B25" s="70" t="str">
        <f>IF(ISERROR(VLOOKUP(A25,Feiertage!$A$3:$E$24,2,FALSE))=FALSE,"Feiertag","")</f>
        <v/>
      </c>
      <c r="C25" s="71"/>
      <c r="D25" s="71"/>
      <c r="E25" s="210"/>
      <c r="F25" s="71"/>
      <c r="G25" s="71"/>
      <c r="H25" s="210"/>
      <c r="I25" s="71"/>
      <c r="J25" s="71"/>
      <c r="K25" s="212"/>
      <c r="L25" s="71"/>
      <c r="M25" s="71"/>
      <c r="N25" s="210"/>
      <c r="O25" s="71"/>
      <c r="P25" s="71"/>
      <c r="Q25" s="72">
        <f t="shared" si="0"/>
        <v>0</v>
      </c>
      <c r="R25" s="73">
        <f t="shared" si="1"/>
        <v>0</v>
      </c>
      <c r="S25" s="74">
        <f t="shared" si="34"/>
        <v>-689.25</v>
      </c>
      <c r="T25" s="74">
        <f t="shared" si="35"/>
        <v>0</v>
      </c>
      <c r="U25" s="75"/>
      <c r="V25" s="76" t="str">
        <f t="shared" si="2"/>
        <v/>
      </c>
      <c r="W25" s="76"/>
      <c r="X25" s="76" t="str">
        <f t="shared" si="36"/>
        <v/>
      </c>
      <c r="Y25" s="77">
        <f t="shared" si="3"/>
        <v>0</v>
      </c>
      <c r="Z25" s="78">
        <f t="shared" si="4"/>
        <v>0</v>
      </c>
      <c r="AA25" s="79" t="str">
        <f>IF(WEEKDAY($A25)=1,"So",IF(WEEKDAY($A25)=7,"Sa",IF(B25="freier Tag",B25,IF(ISERROR(VLOOKUP(A25,Feiertage!$A$3:$E$14,2,FALSE))=FALSE,"Feiertag",IF(B25="","",B25)))))</f>
        <v>Sa</v>
      </c>
      <c r="AB25" s="78">
        <f t="shared" si="37"/>
        <v>0</v>
      </c>
      <c r="AC25" s="80">
        <f t="shared" si="38"/>
        <v>0</v>
      </c>
      <c r="AD25" s="80">
        <f t="shared" si="39"/>
        <v>0</v>
      </c>
      <c r="AE25" s="81" t="str">
        <f t="shared" si="5"/>
        <v/>
      </c>
      <c r="AF25" s="81" t="str">
        <f t="shared" si="6"/>
        <v/>
      </c>
      <c r="AG25" s="81" t="str">
        <f t="shared" si="7"/>
        <v/>
      </c>
      <c r="AH25" s="81" t="str">
        <f t="shared" si="8"/>
        <v/>
      </c>
      <c r="AI25" s="82" t="str">
        <f t="shared" si="9"/>
        <v/>
      </c>
      <c r="AJ25" s="86" t="str">
        <f t="shared" si="10"/>
        <v/>
      </c>
      <c r="AK25" s="91" t="str">
        <f t="shared" si="40"/>
        <v>0</v>
      </c>
      <c r="AL25" s="85">
        <f t="shared" si="11"/>
        <v>0</v>
      </c>
      <c r="AM25" s="86">
        <f t="shared" si="12"/>
        <v>0</v>
      </c>
      <c r="AN25" s="83">
        <f t="shared" si="53"/>
        <v>0</v>
      </c>
      <c r="AO25" s="86">
        <f t="shared" si="14"/>
        <v>0</v>
      </c>
      <c r="AP25" s="86">
        <f t="shared" si="15"/>
        <v>0</v>
      </c>
      <c r="AQ25" s="83">
        <f t="shared" si="54"/>
        <v>0</v>
      </c>
      <c r="AR25" s="86">
        <f t="shared" si="17"/>
        <v>0</v>
      </c>
      <c r="AS25" s="86">
        <f t="shared" si="18"/>
        <v>0</v>
      </c>
      <c r="AT25" s="83">
        <f t="shared" si="55"/>
        <v>0</v>
      </c>
      <c r="AU25" s="86">
        <f t="shared" si="20"/>
        <v>0</v>
      </c>
      <c r="AV25" s="87">
        <f t="shared" si="21"/>
        <v>0</v>
      </c>
      <c r="AW25" s="83">
        <f t="shared" si="56"/>
        <v>0</v>
      </c>
      <c r="AX25" s="87">
        <f t="shared" si="23"/>
        <v>0</v>
      </c>
      <c r="AY25" s="83">
        <f t="shared" si="57"/>
        <v>0</v>
      </c>
      <c r="AZ25" s="88" t="str">
        <f t="shared" si="41"/>
        <v/>
      </c>
      <c r="BA25" s="89">
        <f t="shared" si="42"/>
        <v>0</v>
      </c>
      <c r="BB25" s="89">
        <f t="shared" si="43"/>
        <v>0</v>
      </c>
      <c r="BC25" s="85">
        <f t="shared" si="25"/>
        <v>0</v>
      </c>
      <c r="BD25" s="86">
        <f t="shared" si="26"/>
        <v>0</v>
      </c>
      <c r="BE25" s="83">
        <f t="shared" si="44"/>
        <v>0</v>
      </c>
      <c r="BF25" s="86">
        <f t="shared" si="27"/>
        <v>0</v>
      </c>
      <c r="BG25" s="86">
        <f t="shared" si="28"/>
        <v>0</v>
      </c>
      <c r="BH25" s="83">
        <f t="shared" si="45"/>
        <v>0</v>
      </c>
      <c r="BI25" s="86">
        <f t="shared" si="29"/>
        <v>0</v>
      </c>
      <c r="BJ25" s="86">
        <f t="shared" si="30"/>
        <v>0</v>
      </c>
      <c r="BK25" s="83">
        <f t="shared" si="46"/>
        <v>0</v>
      </c>
      <c r="BL25" s="86">
        <f t="shared" si="31"/>
        <v>0</v>
      </c>
      <c r="BM25" s="87">
        <f t="shared" si="32"/>
        <v>0</v>
      </c>
      <c r="BN25" s="83">
        <f t="shared" si="47"/>
        <v>0</v>
      </c>
      <c r="BO25" s="87">
        <f t="shared" si="33"/>
        <v>0</v>
      </c>
      <c r="BP25" s="83">
        <f t="shared" si="48"/>
        <v>0</v>
      </c>
      <c r="BQ25" s="88" t="str">
        <f t="shared" si="49"/>
        <v/>
      </c>
      <c r="BR25" s="92">
        <f t="shared" si="50"/>
        <v>0</v>
      </c>
      <c r="BS25" s="89">
        <f t="shared" si="51"/>
        <v>0</v>
      </c>
    </row>
    <row r="26" spans="1:76" x14ac:dyDescent="0.2">
      <c r="A26" s="69">
        <f t="shared" si="52"/>
        <v>45277</v>
      </c>
      <c r="B26" s="70" t="str">
        <f>IF(ISERROR(VLOOKUP(A26,Feiertage!$A$3:$E$24,2,FALSE))=FALSE,"Feiertag","")</f>
        <v/>
      </c>
      <c r="C26" s="71"/>
      <c r="D26" s="71"/>
      <c r="E26" s="210"/>
      <c r="F26" s="71"/>
      <c r="G26" s="71"/>
      <c r="H26" s="210"/>
      <c r="I26" s="71"/>
      <c r="J26" s="71"/>
      <c r="K26" s="212"/>
      <c r="L26" s="71"/>
      <c r="M26" s="71"/>
      <c r="N26" s="210"/>
      <c r="O26" s="71"/>
      <c r="P26" s="71"/>
      <c r="Q26" s="72">
        <f t="shared" si="0"/>
        <v>0</v>
      </c>
      <c r="R26" s="73">
        <f t="shared" si="1"/>
        <v>0</v>
      </c>
      <c r="S26" s="74">
        <f t="shared" si="34"/>
        <v>-689.25</v>
      </c>
      <c r="T26" s="74">
        <f t="shared" si="35"/>
        <v>0</v>
      </c>
      <c r="U26" s="75"/>
      <c r="V26" s="76" t="str">
        <f t="shared" si="2"/>
        <v/>
      </c>
      <c r="W26" s="76"/>
      <c r="X26" s="76" t="str">
        <f t="shared" si="36"/>
        <v/>
      </c>
      <c r="Y26" s="77">
        <f t="shared" si="3"/>
        <v>0</v>
      </c>
      <c r="Z26" s="78">
        <f t="shared" si="4"/>
        <v>0</v>
      </c>
      <c r="AA26" s="79" t="str">
        <f>IF(WEEKDAY($A26)=1,"So",IF(WEEKDAY($A26)=7,"Sa",IF(B26="freier Tag",B26,IF(ISERROR(VLOOKUP(A26,Feiertage!$A$3:$E$14,2,FALSE))=FALSE,"Feiertag",IF(B26="","",B26)))))</f>
        <v>So</v>
      </c>
      <c r="AB26" s="78">
        <f t="shared" si="37"/>
        <v>0</v>
      </c>
      <c r="AC26" s="80">
        <f t="shared" si="38"/>
        <v>0</v>
      </c>
      <c r="AD26" s="80">
        <f t="shared" si="39"/>
        <v>0</v>
      </c>
      <c r="AE26" s="81" t="str">
        <f t="shared" si="5"/>
        <v/>
      </c>
      <c r="AF26" s="81" t="str">
        <f t="shared" si="6"/>
        <v/>
      </c>
      <c r="AG26" s="81" t="str">
        <f t="shared" si="7"/>
        <v/>
      </c>
      <c r="AH26" s="81" t="str">
        <f t="shared" si="8"/>
        <v/>
      </c>
      <c r="AI26" s="82" t="str">
        <f t="shared" si="9"/>
        <v/>
      </c>
      <c r="AJ26" s="86" t="str">
        <f t="shared" si="10"/>
        <v/>
      </c>
      <c r="AK26" s="91" t="str">
        <f t="shared" si="40"/>
        <v>0</v>
      </c>
      <c r="AL26" s="85">
        <f t="shared" si="11"/>
        <v>0</v>
      </c>
      <c r="AM26" s="86">
        <f t="shared" si="12"/>
        <v>0</v>
      </c>
      <c r="AN26" s="83">
        <f t="shared" si="53"/>
        <v>0</v>
      </c>
      <c r="AO26" s="86">
        <f t="shared" si="14"/>
        <v>0</v>
      </c>
      <c r="AP26" s="86">
        <f t="shared" si="15"/>
        <v>0</v>
      </c>
      <c r="AQ26" s="83">
        <f t="shared" si="54"/>
        <v>0</v>
      </c>
      <c r="AR26" s="86">
        <f t="shared" si="17"/>
        <v>0</v>
      </c>
      <c r="AS26" s="86">
        <f t="shared" si="18"/>
        <v>0</v>
      </c>
      <c r="AT26" s="83">
        <f t="shared" si="55"/>
        <v>0</v>
      </c>
      <c r="AU26" s="86">
        <f t="shared" si="20"/>
        <v>0</v>
      </c>
      <c r="AV26" s="87">
        <f t="shared" si="21"/>
        <v>0</v>
      </c>
      <c r="AW26" s="83">
        <f t="shared" si="56"/>
        <v>0</v>
      </c>
      <c r="AX26" s="87">
        <f t="shared" si="23"/>
        <v>0</v>
      </c>
      <c r="AY26" s="83">
        <f t="shared" si="57"/>
        <v>0</v>
      </c>
      <c r="AZ26" s="88" t="str">
        <f t="shared" si="41"/>
        <v/>
      </c>
      <c r="BA26" s="89">
        <f t="shared" si="42"/>
        <v>0</v>
      </c>
      <c r="BB26" s="89">
        <f t="shared" si="43"/>
        <v>0</v>
      </c>
      <c r="BC26" s="85">
        <f t="shared" si="25"/>
        <v>0</v>
      </c>
      <c r="BD26" s="86">
        <f t="shared" si="26"/>
        <v>0</v>
      </c>
      <c r="BE26" s="83">
        <f t="shared" si="44"/>
        <v>0</v>
      </c>
      <c r="BF26" s="86">
        <f t="shared" si="27"/>
        <v>0</v>
      </c>
      <c r="BG26" s="86">
        <f t="shared" si="28"/>
        <v>0</v>
      </c>
      <c r="BH26" s="83">
        <f t="shared" si="45"/>
        <v>0</v>
      </c>
      <c r="BI26" s="86">
        <f t="shared" si="29"/>
        <v>0</v>
      </c>
      <c r="BJ26" s="86">
        <f t="shared" si="30"/>
        <v>0</v>
      </c>
      <c r="BK26" s="83">
        <f t="shared" si="46"/>
        <v>0</v>
      </c>
      <c r="BL26" s="86">
        <f t="shared" si="31"/>
        <v>0</v>
      </c>
      <c r="BM26" s="87">
        <f t="shared" si="32"/>
        <v>0</v>
      </c>
      <c r="BN26" s="83">
        <f t="shared" si="47"/>
        <v>0</v>
      </c>
      <c r="BO26" s="87">
        <f t="shared" si="33"/>
        <v>0</v>
      </c>
      <c r="BP26" s="83">
        <f t="shared" si="48"/>
        <v>0</v>
      </c>
      <c r="BQ26" s="88" t="str">
        <f t="shared" si="49"/>
        <v/>
      </c>
      <c r="BR26" s="92">
        <f t="shared" si="50"/>
        <v>0</v>
      </c>
      <c r="BS26" s="89">
        <f t="shared" si="51"/>
        <v>0</v>
      </c>
    </row>
    <row r="27" spans="1:76" x14ac:dyDescent="0.2">
      <c r="A27" s="69">
        <f t="shared" si="52"/>
        <v>45278</v>
      </c>
      <c r="B27" s="70" t="str">
        <f>IF(ISERROR(VLOOKUP(A27,Feiertage!$A$3:$E$24,2,FALSE))=FALSE,"Feiertag","")</f>
        <v/>
      </c>
      <c r="C27" s="71"/>
      <c r="D27" s="71"/>
      <c r="E27" s="210"/>
      <c r="F27" s="71"/>
      <c r="G27" s="71"/>
      <c r="H27" s="210"/>
      <c r="I27" s="71"/>
      <c r="J27" s="71"/>
      <c r="K27" s="212"/>
      <c r="L27" s="71"/>
      <c r="M27" s="71"/>
      <c r="N27" s="210"/>
      <c r="O27" s="71"/>
      <c r="P27" s="71"/>
      <c r="Q27" s="72">
        <f t="shared" si="0"/>
        <v>0</v>
      </c>
      <c r="R27" s="73">
        <f t="shared" si="1"/>
        <v>-4</v>
      </c>
      <c r="S27" s="74">
        <f t="shared" si="34"/>
        <v>-693.25</v>
      </c>
      <c r="T27" s="74">
        <f t="shared" si="35"/>
        <v>0</v>
      </c>
      <c r="U27" s="75"/>
      <c r="V27" s="76" t="str">
        <f t="shared" si="2"/>
        <v/>
      </c>
      <c r="W27" s="76"/>
      <c r="X27" s="76" t="str">
        <f t="shared" si="36"/>
        <v/>
      </c>
      <c r="Y27" s="77">
        <f t="shared" si="3"/>
        <v>0</v>
      </c>
      <c r="Z27" s="78">
        <f t="shared" si="4"/>
        <v>4</v>
      </c>
      <c r="AA27" s="79" t="str">
        <f>IF(WEEKDAY($A27)=1,"So",IF(WEEKDAY($A27)=7,"Sa",IF(B27="freier Tag",B27,IF(ISERROR(VLOOKUP(A27,Feiertage!$A$3:$E$14,2,FALSE))=FALSE,"Feiertag",IF(B27="","",B27)))))</f>
        <v/>
      </c>
      <c r="AB27" s="78">
        <f t="shared" si="37"/>
        <v>0</v>
      </c>
      <c r="AC27" s="80">
        <f t="shared" si="38"/>
        <v>0</v>
      </c>
      <c r="AD27" s="80">
        <f t="shared" si="39"/>
        <v>0</v>
      </c>
      <c r="AE27" s="81" t="str">
        <f t="shared" si="5"/>
        <v/>
      </c>
      <c r="AF27" s="81" t="str">
        <f t="shared" si="6"/>
        <v/>
      </c>
      <c r="AG27" s="81" t="str">
        <f t="shared" si="7"/>
        <v/>
      </c>
      <c r="AH27" s="81" t="str">
        <f t="shared" si="8"/>
        <v/>
      </c>
      <c r="AI27" s="82" t="str">
        <f t="shared" si="9"/>
        <v/>
      </c>
      <c r="AJ27" s="86" t="str">
        <f t="shared" si="10"/>
        <v/>
      </c>
      <c r="AK27" s="91" t="str">
        <f t="shared" si="40"/>
        <v>0</v>
      </c>
      <c r="AL27" s="85">
        <f t="shared" si="11"/>
        <v>0</v>
      </c>
      <c r="AM27" s="86">
        <f t="shared" si="12"/>
        <v>0</v>
      </c>
      <c r="AN27" s="83">
        <f t="shared" si="53"/>
        <v>0</v>
      </c>
      <c r="AO27" s="86">
        <f t="shared" si="14"/>
        <v>0</v>
      </c>
      <c r="AP27" s="86">
        <f t="shared" si="15"/>
        <v>0</v>
      </c>
      <c r="AQ27" s="83">
        <f t="shared" si="54"/>
        <v>0</v>
      </c>
      <c r="AR27" s="86">
        <f t="shared" si="17"/>
        <v>0</v>
      </c>
      <c r="AS27" s="86">
        <f t="shared" si="18"/>
        <v>0</v>
      </c>
      <c r="AT27" s="83">
        <f t="shared" si="55"/>
        <v>0</v>
      </c>
      <c r="AU27" s="86">
        <f t="shared" si="20"/>
        <v>0</v>
      </c>
      <c r="AV27" s="87">
        <f t="shared" si="21"/>
        <v>0</v>
      </c>
      <c r="AW27" s="83">
        <f t="shared" si="56"/>
        <v>0</v>
      </c>
      <c r="AX27" s="87">
        <f t="shared" si="23"/>
        <v>0</v>
      </c>
      <c r="AY27" s="83">
        <f t="shared" si="57"/>
        <v>0</v>
      </c>
      <c r="AZ27" s="88" t="str">
        <f t="shared" si="41"/>
        <v/>
      </c>
      <c r="BA27" s="89">
        <f t="shared" si="42"/>
        <v>0</v>
      </c>
      <c r="BB27" s="89">
        <f t="shared" si="43"/>
        <v>0</v>
      </c>
      <c r="BC27" s="85">
        <f t="shared" si="25"/>
        <v>0</v>
      </c>
      <c r="BD27" s="86">
        <f t="shared" si="26"/>
        <v>0</v>
      </c>
      <c r="BE27" s="83">
        <f t="shared" si="44"/>
        <v>0</v>
      </c>
      <c r="BF27" s="86">
        <f t="shared" si="27"/>
        <v>0</v>
      </c>
      <c r="BG27" s="86">
        <f t="shared" si="28"/>
        <v>0</v>
      </c>
      <c r="BH27" s="83">
        <f t="shared" si="45"/>
        <v>0</v>
      </c>
      <c r="BI27" s="86">
        <f t="shared" si="29"/>
        <v>0</v>
      </c>
      <c r="BJ27" s="86">
        <f t="shared" si="30"/>
        <v>0</v>
      </c>
      <c r="BK27" s="83">
        <f t="shared" si="46"/>
        <v>0</v>
      </c>
      <c r="BL27" s="86">
        <f t="shared" si="31"/>
        <v>0</v>
      </c>
      <c r="BM27" s="87">
        <f t="shared" si="32"/>
        <v>0</v>
      </c>
      <c r="BN27" s="83">
        <f t="shared" si="47"/>
        <v>0</v>
      </c>
      <c r="BO27" s="87">
        <f t="shared" si="33"/>
        <v>0</v>
      </c>
      <c r="BP27" s="83">
        <f t="shared" si="48"/>
        <v>0</v>
      </c>
      <c r="BQ27" s="88" t="str">
        <f t="shared" si="49"/>
        <v/>
      </c>
      <c r="BR27" s="92">
        <f t="shared" si="50"/>
        <v>0</v>
      </c>
      <c r="BS27" s="89">
        <f t="shared" si="51"/>
        <v>0</v>
      </c>
    </row>
    <row r="28" spans="1:76" x14ac:dyDescent="0.2">
      <c r="A28" s="69">
        <f t="shared" si="52"/>
        <v>45279</v>
      </c>
      <c r="B28" s="70" t="str">
        <f>IF(ISERROR(VLOOKUP(A28,Feiertage!$A$3:$E$24,2,FALSE))=FALSE,"Feiertag","")</f>
        <v/>
      </c>
      <c r="C28" s="71"/>
      <c r="D28" s="71"/>
      <c r="E28" s="210"/>
      <c r="F28" s="71"/>
      <c r="G28" s="71"/>
      <c r="H28" s="210"/>
      <c r="I28" s="71"/>
      <c r="J28" s="71"/>
      <c r="K28" s="212"/>
      <c r="L28" s="71"/>
      <c r="M28" s="71"/>
      <c r="N28" s="210"/>
      <c r="O28" s="71"/>
      <c r="P28" s="71"/>
      <c r="Q28" s="72">
        <f t="shared" si="0"/>
        <v>0</v>
      </c>
      <c r="R28" s="73">
        <f t="shared" si="1"/>
        <v>-4</v>
      </c>
      <c r="S28" s="74">
        <f t="shared" si="34"/>
        <v>-697.25</v>
      </c>
      <c r="T28" s="74">
        <f t="shared" si="35"/>
        <v>0</v>
      </c>
      <c r="U28" s="75"/>
      <c r="V28" s="76" t="str">
        <f t="shared" si="2"/>
        <v/>
      </c>
      <c r="W28" s="76"/>
      <c r="X28" s="76" t="str">
        <f t="shared" si="36"/>
        <v/>
      </c>
      <c r="Y28" s="77">
        <f t="shared" si="3"/>
        <v>0</v>
      </c>
      <c r="Z28" s="78">
        <f t="shared" si="4"/>
        <v>4</v>
      </c>
      <c r="AA28" s="79" t="str">
        <f>IF(WEEKDAY($A28)=1,"So",IF(WEEKDAY($A28)=7,"Sa",IF(B28="freier Tag",B28,IF(ISERROR(VLOOKUP(A28,Feiertage!$A$3:$E$14,2,FALSE))=FALSE,"Feiertag",IF(B28="","",B28)))))</f>
        <v/>
      </c>
      <c r="AB28" s="78">
        <f t="shared" si="37"/>
        <v>0</v>
      </c>
      <c r="AC28" s="80">
        <f t="shared" si="38"/>
        <v>0</v>
      </c>
      <c r="AD28" s="80">
        <f t="shared" si="39"/>
        <v>0</v>
      </c>
      <c r="AE28" s="81" t="str">
        <f t="shared" si="5"/>
        <v/>
      </c>
      <c r="AF28" s="81" t="str">
        <f t="shared" si="6"/>
        <v/>
      </c>
      <c r="AG28" s="81" t="str">
        <f t="shared" si="7"/>
        <v/>
      </c>
      <c r="AH28" s="81" t="str">
        <f t="shared" si="8"/>
        <v/>
      </c>
      <c r="AI28" s="82" t="str">
        <f t="shared" si="9"/>
        <v/>
      </c>
      <c r="AJ28" s="86" t="str">
        <f t="shared" si="10"/>
        <v/>
      </c>
      <c r="AK28" s="91" t="str">
        <f t="shared" si="40"/>
        <v>0</v>
      </c>
      <c r="AL28" s="85">
        <f t="shared" si="11"/>
        <v>0</v>
      </c>
      <c r="AM28" s="86">
        <f t="shared" si="12"/>
        <v>0</v>
      </c>
      <c r="AN28" s="83">
        <f t="shared" si="53"/>
        <v>0</v>
      </c>
      <c r="AO28" s="86">
        <f t="shared" si="14"/>
        <v>0</v>
      </c>
      <c r="AP28" s="86">
        <f t="shared" si="15"/>
        <v>0</v>
      </c>
      <c r="AQ28" s="83">
        <f t="shared" si="54"/>
        <v>0</v>
      </c>
      <c r="AR28" s="86">
        <f t="shared" si="17"/>
        <v>0</v>
      </c>
      <c r="AS28" s="86">
        <f t="shared" si="18"/>
        <v>0</v>
      </c>
      <c r="AT28" s="83">
        <f t="shared" si="55"/>
        <v>0</v>
      </c>
      <c r="AU28" s="86">
        <f t="shared" si="20"/>
        <v>0</v>
      </c>
      <c r="AV28" s="87">
        <f t="shared" si="21"/>
        <v>0</v>
      </c>
      <c r="AW28" s="83">
        <f t="shared" si="56"/>
        <v>0</v>
      </c>
      <c r="AX28" s="87">
        <f t="shared" si="23"/>
        <v>0</v>
      </c>
      <c r="AY28" s="83">
        <f t="shared" si="57"/>
        <v>0</v>
      </c>
      <c r="AZ28" s="88" t="str">
        <f t="shared" si="41"/>
        <v/>
      </c>
      <c r="BA28" s="89">
        <f t="shared" si="42"/>
        <v>0</v>
      </c>
      <c r="BB28" s="89">
        <f t="shared" si="43"/>
        <v>0</v>
      </c>
      <c r="BC28" s="85">
        <f t="shared" si="25"/>
        <v>0</v>
      </c>
      <c r="BD28" s="86">
        <f t="shared" si="26"/>
        <v>0</v>
      </c>
      <c r="BE28" s="83">
        <f>IF(BC28&lt;=6,0,IF(BC28&lt;=6.5,BC28-6,IF(BC28&gt;6.5,0.5)))</f>
        <v>0</v>
      </c>
      <c r="BF28" s="86">
        <f t="shared" si="27"/>
        <v>0</v>
      </c>
      <c r="BG28" s="86">
        <f t="shared" si="28"/>
        <v>0</v>
      </c>
      <c r="BH28" s="83">
        <f t="shared" si="45"/>
        <v>0</v>
      </c>
      <c r="BI28" s="86">
        <f t="shared" si="29"/>
        <v>0</v>
      </c>
      <c r="BJ28" s="86">
        <f t="shared" si="30"/>
        <v>0</v>
      </c>
      <c r="BK28" s="83">
        <f t="shared" si="46"/>
        <v>0</v>
      </c>
      <c r="BL28" s="86">
        <f t="shared" si="31"/>
        <v>0</v>
      </c>
      <c r="BM28" s="87">
        <f t="shared" si="32"/>
        <v>0</v>
      </c>
      <c r="BN28" s="83">
        <f t="shared" si="47"/>
        <v>0</v>
      </c>
      <c r="BO28" s="87">
        <f t="shared" si="33"/>
        <v>0</v>
      </c>
      <c r="BP28" s="83">
        <f t="shared" si="48"/>
        <v>0</v>
      </c>
      <c r="BQ28" s="88" t="str">
        <f t="shared" si="49"/>
        <v/>
      </c>
      <c r="BR28" s="92">
        <f t="shared" si="50"/>
        <v>0</v>
      </c>
      <c r="BS28" s="89">
        <f t="shared" si="51"/>
        <v>0</v>
      </c>
    </row>
    <row r="29" spans="1:76" x14ac:dyDescent="0.2">
      <c r="A29" s="69">
        <f t="shared" si="52"/>
        <v>45280</v>
      </c>
      <c r="B29" s="70" t="str">
        <f>IF(ISERROR(VLOOKUP(A29,Feiertage!$A$3:$E$24,2,FALSE))=FALSE,"Feiertag","")</f>
        <v/>
      </c>
      <c r="C29" s="71"/>
      <c r="D29" s="71"/>
      <c r="E29" s="210"/>
      <c r="F29" s="71"/>
      <c r="G29" s="71"/>
      <c r="H29" s="210"/>
      <c r="I29" s="71"/>
      <c r="J29" s="71"/>
      <c r="K29" s="212"/>
      <c r="L29" s="71"/>
      <c r="M29" s="71"/>
      <c r="N29" s="210"/>
      <c r="O29" s="71"/>
      <c r="P29" s="71"/>
      <c r="Q29" s="72">
        <f t="shared" si="0"/>
        <v>0</v>
      </c>
      <c r="R29" s="73">
        <f t="shared" si="1"/>
        <v>-4</v>
      </c>
      <c r="S29" s="74">
        <f t="shared" si="34"/>
        <v>-701.25</v>
      </c>
      <c r="T29" s="74">
        <f t="shared" si="35"/>
        <v>0</v>
      </c>
      <c r="U29" s="75"/>
      <c r="V29" s="76" t="str">
        <f t="shared" si="2"/>
        <v/>
      </c>
      <c r="W29" s="76" t="s">
        <v>196</v>
      </c>
      <c r="X29" s="76" t="str">
        <f t="shared" si="36"/>
        <v/>
      </c>
      <c r="Y29" s="77">
        <f t="shared" si="3"/>
        <v>0</v>
      </c>
      <c r="Z29" s="78">
        <f t="shared" si="4"/>
        <v>4</v>
      </c>
      <c r="AA29" s="79" t="str">
        <f>IF(WEEKDAY($A29)=1,"So",IF(WEEKDAY($A29)=7,"Sa",IF(B29="freier Tag",B29,IF(ISERROR(VLOOKUP(A29,Feiertage!$A$3:$E$14,2,FALSE))=FALSE,"Feiertag",IF(B29="","",B29)))))</f>
        <v/>
      </c>
      <c r="AB29" s="78">
        <f t="shared" si="37"/>
        <v>0</v>
      </c>
      <c r="AC29" s="80">
        <f t="shared" si="38"/>
        <v>0</v>
      </c>
      <c r="AD29" s="80">
        <f t="shared" si="39"/>
        <v>0</v>
      </c>
      <c r="AE29" s="81" t="str">
        <f t="shared" si="5"/>
        <v/>
      </c>
      <c r="AF29" s="81" t="str">
        <f t="shared" si="6"/>
        <v/>
      </c>
      <c r="AG29" s="81" t="str">
        <f t="shared" si="7"/>
        <v/>
      </c>
      <c r="AH29" s="81" t="str">
        <f t="shared" si="8"/>
        <v/>
      </c>
      <c r="AI29" s="82" t="str">
        <f t="shared" si="9"/>
        <v/>
      </c>
      <c r="AJ29" s="86" t="str">
        <f t="shared" si="10"/>
        <v/>
      </c>
      <c r="AK29" s="91" t="str">
        <f t="shared" si="40"/>
        <v>0</v>
      </c>
      <c r="AL29" s="85">
        <f t="shared" si="11"/>
        <v>0</v>
      </c>
      <c r="AM29" s="86">
        <f t="shared" si="12"/>
        <v>0</v>
      </c>
      <c r="AN29" s="83">
        <f t="shared" si="53"/>
        <v>0</v>
      </c>
      <c r="AO29" s="86">
        <f t="shared" si="14"/>
        <v>0</v>
      </c>
      <c r="AP29" s="86">
        <f t="shared" si="15"/>
        <v>0</v>
      </c>
      <c r="AQ29" s="83">
        <f t="shared" si="54"/>
        <v>0</v>
      </c>
      <c r="AR29" s="86">
        <f t="shared" si="17"/>
        <v>0</v>
      </c>
      <c r="AS29" s="86">
        <f t="shared" si="18"/>
        <v>0</v>
      </c>
      <c r="AT29" s="83">
        <f t="shared" si="55"/>
        <v>0</v>
      </c>
      <c r="AU29" s="86">
        <f t="shared" si="20"/>
        <v>0</v>
      </c>
      <c r="AV29" s="87">
        <f t="shared" si="21"/>
        <v>0</v>
      </c>
      <c r="AW29" s="83">
        <f t="shared" si="56"/>
        <v>0</v>
      </c>
      <c r="AX29" s="87">
        <f t="shared" si="23"/>
        <v>0</v>
      </c>
      <c r="AY29" s="83">
        <f t="shared" si="57"/>
        <v>0</v>
      </c>
      <c r="AZ29" s="88" t="str">
        <f t="shared" si="41"/>
        <v/>
      </c>
      <c r="BA29" s="89">
        <f t="shared" si="42"/>
        <v>0</v>
      </c>
      <c r="BB29" s="89">
        <f t="shared" si="43"/>
        <v>0</v>
      </c>
      <c r="BC29" s="85">
        <f t="shared" si="25"/>
        <v>0</v>
      </c>
      <c r="BD29" s="86">
        <f t="shared" si="26"/>
        <v>0</v>
      </c>
      <c r="BE29" s="83">
        <f t="shared" si="44"/>
        <v>0</v>
      </c>
      <c r="BF29" s="86">
        <f t="shared" si="27"/>
        <v>0</v>
      </c>
      <c r="BG29" s="86">
        <f t="shared" si="28"/>
        <v>0</v>
      </c>
      <c r="BH29" s="83">
        <f t="shared" si="45"/>
        <v>0</v>
      </c>
      <c r="BI29" s="86">
        <f t="shared" si="29"/>
        <v>0</v>
      </c>
      <c r="BJ29" s="86">
        <f t="shared" si="30"/>
        <v>0</v>
      </c>
      <c r="BK29" s="83">
        <f t="shared" si="46"/>
        <v>0</v>
      </c>
      <c r="BL29" s="86">
        <f t="shared" si="31"/>
        <v>0</v>
      </c>
      <c r="BM29" s="87">
        <f t="shared" si="32"/>
        <v>0</v>
      </c>
      <c r="BN29" s="83">
        <f t="shared" si="47"/>
        <v>0</v>
      </c>
      <c r="BO29" s="87">
        <f t="shared" si="33"/>
        <v>0</v>
      </c>
      <c r="BP29" s="83">
        <f t="shared" si="48"/>
        <v>0</v>
      </c>
      <c r="BQ29" s="88" t="str">
        <f t="shared" si="49"/>
        <v/>
      </c>
      <c r="BR29" s="92">
        <f t="shared" si="50"/>
        <v>0</v>
      </c>
      <c r="BS29" s="89">
        <f t="shared" si="51"/>
        <v>0</v>
      </c>
    </row>
    <row r="30" spans="1:76" x14ac:dyDescent="0.2">
      <c r="A30" s="69">
        <f t="shared" si="52"/>
        <v>45281</v>
      </c>
      <c r="B30" s="70" t="str">
        <f>IF(ISERROR(VLOOKUP(A30,Feiertage!$A$3:$E$24,2,FALSE))=FALSE,"Feiertag","")</f>
        <v/>
      </c>
      <c r="C30" s="71"/>
      <c r="D30" s="71"/>
      <c r="E30" s="210"/>
      <c r="F30" s="71"/>
      <c r="G30" s="71"/>
      <c r="H30" s="210"/>
      <c r="I30" s="71"/>
      <c r="J30" s="71"/>
      <c r="K30" s="212"/>
      <c r="L30" s="71"/>
      <c r="M30" s="71"/>
      <c r="N30" s="210"/>
      <c r="O30" s="71"/>
      <c r="P30" s="71"/>
      <c r="Q30" s="72">
        <f t="shared" si="0"/>
        <v>0</v>
      </c>
      <c r="R30" s="73">
        <f t="shared" si="1"/>
        <v>-4</v>
      </c>
      <c r="S30" s="74">
        <f t="shared" si="34"/>
        <v>-705.25</v>
      </c>
      <c r="T30" s="74">
        <f t="shared" si="35"/>
        <v>0</v>
      </c>
      <c r="U30" s="75"/>
      <c r="V30" s="76" t="str">
        <f t="shared" si="2"/>
        <v/>
      </c>
      <c r="W30" s="76" t="s">
        <v>196</v>
      </c>
      <c r="X30" s="76" t="str">
        <f t="shared" si="36"/>
        <v/>
      </c>
      <c r="Y30" s="77">
        <f t="shared" si="3"/>
        <v>0</v>
      </c>
      <c r="Z30" s="78">
        <f t="shared" si="4"/>
        <v>4</v>
      </c>
      <c r="AA30" s="79" t="str">
        <f>IF(WEEKDAY($A30)=1,"So",IF(WEEKDAY($A30)=7,"Sa",IF(B30="freier Tag",B30,IF(ISERROR(VLOOKUP(A30,Feiertage!$A$3:$E$14,2,FALSE))=FALSE,"Feiertag",IF(B30="","",B30)))))</f>
        <v/>
      </c>
      <c r="AB30" s="78">
        <f t="shared" si="37"/>
        <v>0</v>
      </c>
      <c r="AC30" s="80">
        <f t="shared" si="38"/>
        <v>0</v>
      </c>
      <c r="AD30" s="80">
        <f t="shared" si="39"/>
        <v>0</v>
      </c>
      <c r="AE30" s="81" t="str">
        <f t="shared" si="5"/>
        <v/>
      </c>
      <c r="AF30" s="81" t="str">
        <f t="shared" si="6"/>
        <v/>
      </c>
      <c r="AG30" s="81" t="str">
        <f t="shared" si="7"/>
        <v/>
      </c>
      <c r="AH30" s="81" t="str">
        <f t="shared" si="8"/>
        <v/>
      </c>
      <c r="AI30" s="82" t="str">
        <f t="shared" si="9"/>
        <v/>
      </c>
      <c r="AJ30" s="86" t="str">
        <f t="shared" si="10"/>
        <v/>
      </c>
      <c r="AK30" s="91" t="str">
        <f t="shared" si="40"/>
        <v>0</v>
      </c>
      <c r="AL30" s="85">
        <f t="shared" si="11"/>
        <v>0</v>
      </c>
      <c r="AM30" s="86">
        <f t="shared" si="12"/>
        <v>0</v>
      </c>
      <c r="AN30" s="83">
        <f t="shared" si="53"/>
        <v>0</v>
      </c>
      <c r="AO30" s="86">
        <f t="shared" si="14"/>
        <v>0</v>
      </c>
      <c r="AP30" s="86">
        <f t="shared" si="15"/>
        <v>0</v>
      </c>
      <c r="AQ30" s="83">
        <f t="shared" si="54"/>
        <v>0</v>
      </c>
      <c r="AR30" s="86">
        <f t="shared" si="17"/>
        <v>0</v>
      </c>
      <c r="AS30" s="86">
        <f t="shared" si="18"/>
        <v>0</v>
      </c>
      <c r="AT30" s="83">
        <f t="shared" si="55"/>
        <v>0</v>
      </c>
      <c r="AU30" s="86">
        <f t="shared" si="20"/>
        <v>0</v>
      </c>
      <c r="AV30" s="87">
        <f t="shared" si="21"/>
        <v>0</v>
      </c>
      <c r="AW30" s="83">
        <f t="shared" si="56"/>
        <v>0</v>
      </c>
      <c r="AX30" s="87">
        <f t="shared" si="23"/>
        <v>0</v>
      </c>
      <c r="AY30" s="83">
        <f t="shared" si="57"/>
        <v>0</v>
      </c>
      <c r="AZ30" s="88" t="str">
        <f t="shared" si="41"/>
        <v/>
      </c>
      <c r="BA30" s="89">
        <f t="shared" si="42"/>
        <v>0</v>
      </c>
      <c r="BB30" s="89">
        <f t="shared" si="43"/>
        <v>0</v>
      </c>
      <c r="BC30" s="85">
        <f t="shared" si="25"/>
        <v>0</v>
      </c>
      <c r="BD30" s="86">
        <f t="shared" si="26"/>
        <v>0</v>
      </c>
      <c r="BE30" s="83">
        <f t="shared" si="44"/>
        <v>0</v>
      </c>
      <c r="BF30" s="86">
        <f t="shared" si="27"/>
        <v>0</v>
      </c>
      <c r="BG30" s="86">
        <f t="shared" si="28"/>
        <v>0</v>
      </c>
      <c r="BH30" s="83">
        <f t="shared" si="45"/>
        <v>0</v>
      </c>
      <c r="BI30" s="86">
        <f t="shared" si="29"/>
        <v>0</v>
      </c>
      <c r="BJ30" s="86">
        <f t="shared" si="30"/>
        <v>0</v>
      </c>
      <c r="BK30" s="83">
        <f t="shared" si="46"/>
        <v>0</v>
      </c>
      <c r="BL30" s="86">
        <f t="shared" si="31"/>
        <v>0</v>
      </c>
      <c r="BM30" s="87">
        <f t="shared" si="32"/>
        <v>0</v>
      </c>
      <c r="BN30" s="83">
        <f t="shared" si="47"/>
        <v>0</v>
      </c>
      <c r="BO30" s="87">
        <f t="shared" si="33"/>
        <v>0</v>
      </c>
      <c r="BP30" s="83">
        <f t="shared" si="48"/>
        <v>0</v>
      </c>
      <c r="BQ30" s="88" t="str">
        <f t="shared" si="49"/>
        <v/>
      </c>
      <c r="BR30" s="92">
        <f t="shared" si="50"/>
        <v>0</v>
      </c>
      <c r="BS30" s="89">
        <f t="shared" si="51"/>
        <v>0</v>
      </c>
    </row>
    <row r="31" spans="1:76" x14ac:dyDescent="0.2">
      <c r="A31" s="69">
        <f t="shared" si="52"/>
        <v>45282</v>
      </c>
      <c r="B31" s="90" t="str">
        <f>IF(ISERROR(VLOOKUP(A31,Feiertage!$A$3:$E$24,2,FALSE))=FALSE,"Feiertag","")</f>
        <v/>
      </c>
      <c r="C31" s="71"/>
      <c r="D31" s="71"/>
      <c r="E31" s="210"/>
      <c r="F31" s="71"/>
      <c r="G31" s="71"/>
      <c r="H31" s="210"/>
      <c r="I31" s="71"/>
      <c r="J31" s="71"/>
      <c r="K31" s="212"/>
      <c r="L31" s="71"/>
      <c r="M31" s="71"/>
      <c r="N31" s="210"/>
      <c r="O31" s="71"/>
      <c r="P31" s="71"/>
      <c r="Q31" s="72">
        <f t="shared" si="0"/>
        <v>0</v>
      </c>
      <c r="R31" s="73">
        <f t="shared" si="1"/>
        <v>-4</v>
      </c>
      <c r="S31" s="74">
        <f t="shared" si="34"/>
        <v>-709.25</v>
      </c>
      <c r="T31" s="74">
        <f t="shared" si="35"/>
        <v>0</v>
      </c>
      <c r="U31" s="75"/>
      <c r="V31" s="76" t="str">
        <f t="shared" si="2"/>
        <v/>
      </c>
      <c r="W31" s="76" t="s">
        <v>196</v>
      </c>
      <c r="X31" s="76" t="str">
        <f t="shared" si="36"/>
        <v/>
      </c>
      <c r="Y31" s="77">
        <f t="shared" si="3"/>
        <v>0</v>
      </c>
      <c r="Z31" s="78">
        <f t="shared" si="4"/>
        <v>4</v>
      </c>
      <c r="AA31" s="79" t="str">
        <f>IF(WEEKDAY($A31)=1,"So",IF(WEEKDAY($A31)=7,"Sa",IF(B31="freier Tag",B31,IF(ISERROR(VLOOKUP(A31,Feiertage!$A$3:$E$14,2,FALSE))=FALSE,"Feiertag",IF(B31="","",B31)))))</f>
        <v/>
      </c>
      <c r="AB31" s="78">
        <f t="shared" si="37"/>
        <v>0</v>
      </c>
      <c r="AC31" s="80">
        <f t="shared" si="38"/>
        <v>0</v>
      </c>
      <c r="AD31" s="80">
        <f t="shared" si="39"/>
        <v>0</v>
      </c>
      <c r="AE31" s="81" t="str">
        <f t="shared" si="5"/>
        <v/>
      </c>
      <c r="AF31" s="81" t="str">
        <f t="shared" si="6"/>
        <v/>
      </c>
      <c r="AG31" s="81" t="str">
        <f t="shared" si="7"/>
        <v/>
      </c>
      <c r="AH31" s="81" t="str">
        <f t="shared" si="8"/>
        <v/>
      </c>
      <c r="AI31" s="82" t="str">
        <f t="shared" si="9"/>
        <v/>
      </c>
      <c r="AJ31" s="86" t="str">
        <f t="shared" si="10"/>
        <v/>
      </c>
      <c r="AK31" s="91" t="str">
        <f t="shared" si="40"/>
        <v>0</v>
      </c>
      <c r="AL31" s="85">
        <f t="shared" si="11"/>
        <v>0</v>
      </c>
      <c r="AM31" s="86">
        <f t="shared" si="12"/>
        <v>0</v>
      </c>
      <c r="AN31" s="83">
        <f t="shared" si="53"/>
        <v>0</v>
      </c>
      <c r="AO31" s="86">
        <f t="shared" si="14"/>
        <v>0</v>
      </c>
      <c r="AP31" s="86">
        <f t="shared" si="15"/>
        <v>0</v>
      </c>
      <c r="AQ31" s="83">
        <f t="shared" si="54"/>
        <v>0</v>
      </c>
      <c r="AR31" s="86">
        <f t="shared" si="17"/>
        <v>0</v>
      </c>
      <c r="AS31" s="86">
        <f t="shared" si="18"/>
        <v>0</v>
      </c>
      <c r="AT31" s="83">
        <f t="shared" si="55"/>
        <v>0</v>
      </c>
      <c r="AU31" s="86">
        <f t="shared" si="20"/>
        <v>0</v>
      </c>
      <c r="AV31" s="87">
        <f t="shared" si="21"/>
        <v>0</v>
      </c>
      <c r="AW31" s="83">
        <f t="shared" si="56"/>
        <v>0</v>
      </c>
      <c r="AX31" s="87">
        <f t="shared" si="23"/>
        <v>0</v>
      </c>
      <c r="AY31" s="83">
        <f t="shared" si="57"/>
        <v>0</v>
      </c>
      <c r="AZ31" s="88" t="str">
        <f t="shared" si="41"/>
        <v/>
      </c>
      <c r="BA31" s="89">
        <f t="shared" si="42"/>
        <v>0</v>
      </c>
      <c r="BB31" s="89">
        <f t="shared" si="43"/>
        <v>0</v>
      </c>
      <c r="BC31" s="85">
        <f t="shared" si="25"/>
        <v>0</v>
      </c>
      <c r="BD31" s="86">
        <f t="shared" si="26"/>
        <v>0</v>
      </c>
      <c r="BE31" s="83">
        <f t="shared" si="44"/>
        <v>0</v>
      </c>
      <c r="BF31" s="86">
        <f t="shared" si="27"/>
        <v>0</v>
      </c>
      <c r="BG31" s="86">
        <f t="shared" si="28"/>
        <v>0</v>
      </c>
      <c r="BH31" s="83">
        <f t="shared" si="45"/>
        <v>0</v>
      </c>
      <c r="BI31" s="86">
        <f t="shared" si="29"/>
        <v>0</v>
      </c>
      <c r="BJ31" s="86">
        <f t="shared" si="30"/>
        <v>0</v>
      </c>
      <c r="BK31" s="83">
        <f t="shared" si="46"/>
        <v>0</v>
      </c>
      <c r="BL31" s="86">
        <f t="shared" si="31"/>
        <v>0</v>
      </c>
      <c r="BM31" s="87">
        <f t="shared" si="32"/>
        <v>0</v>
      </c>
      <c r="BN31" s="83">
        <f t="shared" si="47"/>
        <v>0</v>
      </c>
      <c r="BO31" s="87">
        <f t="shared" si="33"/>
        <v>0</v>
      </c>
      <c r="BP31" s="83">
        <f t="shared" si="48"/>
        <v>0</v>
      </c>
      <c r="BQ31" s="88" t="str">
        <f t="shared" si="49"/>
        <v/>
      </c>
      <c r="BR31" s="92">
        <f t="shared" si="50"/>
        <v>0</v>
      </c>
      <c r="BS31" s="89">
        <f t="shared" si="51"/>
        <v>0</v>
      </c>
    </row>
    <row r="32" spans="1:76" x14ac:dyDescent="0.2">
      <c r="A32" s="69">
        <f t="shared" si="52"/>
        <v>45283</v>
      </c>
      <c r="B32" s="90" t="str">
        <f>IF(ISERROR(VLOOKUP(A32,Feiertage!$A$3:$E$24,2,FALSE))=FALSE,"Feiertag","")</f>
        <v/>
      </c>
      <c r="C32" s="71"/>
      <c r="D32" s="71"/>
      <c r="E32" s="210"/>
      <c r="F32" s="71"/>
      <c r="G32" s="71"/>
      <c r="H32" s="210"/>
      <c r="I32" s="71"/>
      <c r="J32" s="71"/>
      <c r="K32" s="212"/>
      <c r="L32" s="71"/>
      <c r="M32" s="71"/>
      <c r="N32" s="210"/>
      <c r="O32" s="71"/>
      <c r="P32" s="71"/>
      <c r="Q32" s="72">
        <f t="shared" si="0"/>
        <v>0</v>
      </c>
      <c r="R32" s="73">
        <f t="shared" si="1"/>
        <v>0</v>
      </c>
      <c r="S32" s="74">
        <f t="shared" si="34"/>
        <v>-709.25</v>
      </c>
      <c r="T32" s="74">
        <f t="shared" si="35"/>
        <v>0</v>
      </c>
      <c r="U32" s="75"/>
      <c r="V32" s="76" t="str">
        <f t="shared" si="2"/>
        <v/>
      </c>
      <c r="W32" s="76" t="s">
        <v>195</v>
      </c>
      <c r="X32" s="76" t="str">
        <f t="shared" si="36"/>
        <v/>
      </c>
      <c r="Y32" s="77">
        <f t="shared" si="3"/>
        <v>0</v>
      </c>
      <c r="Z32" s="78">
        <f t="shared" si="4"/>
        <v>0</v>
      </c>
      <c r="AA32" s="79" t="str">
        <f>IF(WEEKDAY($A32)=1,"So",IF(WEEKDAY($A32)=7,"Sa",IF(B32="freier Tag",B32,IF(ISERROR(VLOOKUP(A32,Feiertage!$A$3:$E$14,2,FALSE))=FALSE,"Feiertag",IF(B32="","",B32)))))</f>
        <v>Sa</v>
      </c>
      <c r="AB32" s="78">
        <f t="shared" si="37"/>
        <v>0</v>
      </c>
      <c r="AC32" s="80">
        <f t="shared" si="38"/>
        <v>0</v>
      </c>
      <c r="AD32" s="80">
        <f t="shared" si="39"/>
        <v>0</v>
      </c>
      <c r="AE32" s="81" t="str">
        <f t="shared" si="5"/>
        <v/>
      </c>
      <c r="AF32" s="81" t="str">
        <f t="shared" si="6"/>
        <v/>
      </c>
      <c r="AG32" s="81" t="str">
        <f t="shared" si="7"/>
        <v/>
      </c>
      <c r="AH32" s="81" t="str">
        <f t="shared" si="8"/>
        <v/>
      </c>
      <c r="AI32" s="82" t="str">
        <f t="shared" si="9"/>
        <v/>
      </c>
      <c r="AJ32" s="86" t="str">
        <f t="shared" si="10"/>
        <v/>
      </c>
      <c r="AK32" s="91" t="str">
        <f t="shared" si="40"/>
        <v>0</v>
      </c>
      <c r="AL32" s="85">
        <f t="shared" si="11"/>
        <v>0</v>
      </c>
      <c r="AM32" s="86">
        <f t="shared" si="12"/>
        <v>0</v>
      </c>
      <c r="AN32" s="83">
        <f t="shared" si="53"/>
        <v>0</v>
      </c>
      <c r="AO32" s="86">
        <f t="shared" si="14"/>
        <v>0</v>
      </c>
      <c r="AP32" s="86">
        <f t="shared" si="15"/>
        <v>0</v>
      </c>
      <c r="AQ32" s="83">
        <f t="shared" si="54"/>
        <v>0</v>
      </c>
      <c r="AR32" s="86">
        <f t="shared" si="17"/>
        <v>0</v>
      </c>
      <c r="AS32" s="86">
        <f t="shared" si="18"/>
        <v>0</v>
      </c>
      <c r="AT32" s="83">
        <f t="shared" si="55"/>
        <v>0</v>
      </c>
      <c r="AU32" s="86">
        <f t="shared" si="20"/>
        <v>0</v>
      </c>
      <c r="AV32" s="87">
        <f t="shared" si="21"/>
        <v>0</v>
      </c>
      <c r="AW32" s="83">
        <f t="shared" si="56"/>
        <v>0</v>
      </c>
      <c r="AX32" s="87">
        <f t="shared" si="23"/>
        <v>0</v>
      </c>
      <c r="AY32" s="83">
        <f t="shared" si="57"/>
        <v>0</v>
      </c>
      <c r="AZ32" s="88" t="str">
        <f t="shared" si="41"/>
        <v/>
      </c>
      <c r="BA32" s="89">
        <f t="shared" si="42"/>
        <v>0</v>
      </c>
      <c r="BB32" s="89">
        <f t="shared" si="43"/>
        <v>0</v>
      </c>
      <c r="BC32" s="85">
        <f t="shared" si="25"/>
        <v>0</v>
      </c>
      <c r="BD32" s="86">
        <f t="shared" si="26"/>
        <v>0</v>
      </c>
      <c r="BE32" s="83">
        <f t="shared" si="44"/>
        <v>0</v>
      </c>
      <c r="BF32" s="86">
        <f t="shared" si="27"/>
        <v>0</v>
      </c>
      <c r="BG32" s="86">
        <f t="shared" si="28"/>
        <v>0</v>
      </c>
      <c r="BH32" s="83">
        <f t="shared" si="45"/>
        <v>0</v>
      </c>
      <c r="BI32" s="86">
        <f t="shared" si="29"/>
        <v>0</v>
      </c>
      <c r="BJ32" s="86">
        <f t="shared" si="30"/>
        <v>0</v>
      </c>
      <c r="BK32" s="83">
        <f t="shared" si="46"/>
        <v>0</v>
      </c>
      <c r="BL32" s="86">
        <f t="shared" si="31"/>
        <v>0</v>
      </c>
      <c r="BM32" s="87">
        <f t="shared" si="32"/>
        <v>0</v>
      </c>
      <c r="BN32" s="83">
        <f t="shared" si="47"/>
        <v>0</v>
      </c>
      <c r="BO32" s="87">
        <f t="shared" si="33"/>
        <v>0</v>
      </c>
      <c r="BP32" s="83">
        <f t="shared" si="48"/>
        <v>0</v>
      </c>
      <c r="BQ32" s="88" t="str">
        <f t="shared" si="49"/>
        <v/>
      </c>
      <c r="BR32" s="92">
        <f t="shared" si="50"/>
        <v>0</v>
      </c>
      <c r="BS32" s="89">
        <f t="shared" si="51"/>
        <v>0</v>
      </c>
    </row>
    <row r="33" spans="1:72" x14ac:dyDescent="0.2">
      <c r="A33" s="69">
        <f t="shared" si="52"/>
        <v>45284</v>
      </c>
      <c r="B33" s="70" t="str">
        <f>IF(ISERROR(VLOOKUP(A33,Feiertage!$A$3:$E$24,2,FALSE))=FALSE,"Feiertag","")</f>
        <v>Feiertag</v>
      </c>
      <c r="C33" s="71"/>
      <c r="D33" s="71"/>
      <c r="E33" s="210"/>
      <c r="F33" s="71"/>
      <c r="G33" s="71"/>
      <c r="H33" s="210"/>
      <c r="I33" s="71"/>
      <c r="J33" s="71"/>
      <c r="K33" s="212"/>
      <c r="L33" s="71"/>
      <c r="M33" s="71"/>
      <c r="N33" s="210"/>
      <c r="O33" s="71"/>
      <c r="P33" s="71"/>
      <c r="Q33" s="72">
        <f t="shared" si="0"/>
        <v>0</v>
      </c>
      <c r="R33" s="73">
        <f t="shared" si="1"/>
        <v>0</v>
      </c>
      <c r="S33" s="74">
        <f t="shared" si="34"/>
        <v>-709.25</v>
      </c>
      <c r="T33" s="74">
        <f t="shared" si="35"/>
        <v>0</v>
      </c>
      <c r="U33" s="75"/>
      <c r="V33" s="76" t="str">
        <f t="shared" si="2"/>
        <v/>
      </c>
      <c r="W33" s="76" t="s">
        <v>195</v>
      </c>
      <c r="X33" s="76" t="str">
        <f t="shared" si="36"/>
        <v/>
      </c>
      <c r="Y33" s="77">
        <f t="shared" si="3"/>
        <v>0</v>
      </c>
      <c r="Z33" s="78">
        <f t="shared" si="4"/>
        <v>0</v>
      </c>
      <c r="AA33" s="79" t="str">
        <f>IF(WEEKDAY($A33)=1,"So",IF(WEEKDAY($A33)=7,"Sa",IF(B33="freier Tag",B33,IF(ISERROR(VLOOKUP(A33,Feiertage!$A$3:$E$14,2,FALSE))=FALSE,"Feiertag",IF(B33="","",B33)))))</f>
        <v>So</v>
      </c>
      <c r="AB33" s="78">
        <f t="shared" si="37"/>
        <v>0</v>
      </c>
      <c r="AC33" s="80">
        <f t="shared" si="38"/>
        <v>0</v>
      </c>
      <c r="AD33" s="80">
        <f t="shared" si="39"/>
        <v>0</v>
      </c>
      <c r="AE33" s="81" t="str">
        <f t="shared" si="5"/>
        <v/>
      </c>
      <c r="AF33" s="81" t="str">
        <f t="shared" si="6"/>
        <v/>
      </c>
      <c r="AG33" s="81" t="str">
        <f t="shared" si="7"/>
        <v/>
      </c>
      <c r="AH33" s="81" t="str">
        <f t="shared" si="8"/>
        <v/>
      </c>
      <c r="AI33" s="82" t="str">
        <f t="shared" si="9"/>
        <v/>
      </c>
      <c r="AJ33" s="86" t="str">
        <f t="shared" si="10"/>
        <v/>
      </c>
      <c r="AK33" s="91" t="str">
        <f t="shared" si="40"/>
        <v>0</v>
      </c>
      <c r="AL33" s="85">
        <f t="shared" si="11"/>
        <v>0</v>
      </c>
      <c r="AM33" s="86">
        <f t="shared" si="12"/>
        <v>0</v>
      </c>
      <c r="AN33" s="83">
        <f t="shared" si="53"/>
        <v>0</v>
      </c>
      <c r="AO33" s="86">
        <f t="shared" si="14"/>
        <v>0</v>
      </c>
      <c r="AP33" s="86">
        <f t="shared" si="15"/>
        <v>0</v>
      </c>
      <c r="AQ33" s="83">
        <f t="shared" si="54"/>
        <v>0</v>
      </c>
      <c r="AR33" s="86">
        <f t="shared" si="17"/>
        <v>0</v>
      </c>
      <c r="AS33" s="86">
        <f t="shared" si="18"/>
        <v>0</v>
      </c>
      <c r="AT33" s="83">
        <f t="shared" si="55"/>
        <v>0</v>
      </c>
      <c r="AU33" s="86">
        <f t="shared" si="20"/>
        <v>0</v>
      </c>
      <c r="AV33" s="87">
        <f t="shared" si="21"/>
        <v>0</v>
      </c>
      <c r="AW33" s="83">
        <f t="shared" si="56"/>
        <v>0</v>
      </c>
      <c r="AX33" s="87">
        <f t="shared" si="23"/>
        <v>0</v>
      </c>
      <c r="AY33" s="83">
        <f t="shared" si="57"/>
        <v>0</v>
      </c>
      <c r="AZ33" s="88" t="str">
        <f t="shared" si="41"/>
        <v/>
      </c>
      <c r="BA33" s="89">
        <f t="shared" si="42"/>
        <v>0</v>
      </c>
      <c r="BB33" s="89">
        <f t="shared" si="43"/>
        <v>0</v>
      </c>
      <c r="BC33" s="85">
        <f t="shared" si="25"/>
        <v>0</v>
      </c>
      <c r="BD33" s="86">
        <f t="shared" si="26"/>
        <v>0</v>
      </c>
      <c r="BE33" s="83">
        <f t="shared" si="44"/>
        <v>0</v>
      </c>
      <c r="BF33" s="86">
        <f t="shared" si="27"/>
        <v>0</v>
      </c>
      <c r="BG33" s="86">
        <f t="shared" si="28"/>
        <v>0</v>
      </c>
      <c r="BH33" s="83">
        <f t="shared" si="45"/>
        <v>0</v>
      </c>
      <c r="BI33" s="86">
        <f t="shared" si="29"/>
        <v>0</v>
      </c>
      <c r="BJ33" s="86">
        <f t="shared" si="30"/>
        <v>0</v>
      </c>
      <c r="BK33" s="83">
        <f t="shared" si="46"/>
        <v>0</v>
      </c>
      <c r="BL33" s="86">
        <f t="shared" si="31"/>
        <v>0</v>
      </c>
      <c r="BM33" s="87">
        <f t="shared" si="32"/>
        <v>0</v>
      </c>
      <c r="BN33" s="83">
        <f t="shared" si="47"/>
        <v>0</v>
      </c>
      <c r="BO33" s="87">
        <f t="shared" si="33"/>
        <v>0</v>
      </c>
      <c r="BP33" s="83">
        <f t="shared" si="48"/>
        <v>0</v>
      </c>
      <c r="BQ33" s="88" t="str">
        <f t="shared" si="49"/>
        <v/>
      </c>
      <c r="BR33" s="92">
        <f t="shared" si="50"/>
        <v>0</v>
      </c>
      <c r="BS33" s="89">
        <f t="shared" si="51"/>
        <v>0</v>
      </c>
    </row>
    <row r="34" spans="1:72" x14ac:dyDescent="0.2">
      <c r="A34" s="69">
        <f t="shared" si="52"/>
        <v>45285</v>
      </c>
      <c r="B34" s="70" t="str">
        <f>IF(ISERROR(VLOOKUP(A34,Feiertage!$A$3:$E$24,2,FALSE))=FALSE,"Feiertag","")</f>
        <v>Feiertag</v>
      </c>
      <c r="C34" s="71"/>
      <c r="D34" s="71"/>
      <c r="E34" s="210"/>
      <c r="F34" s="71"/>
      <c r="G34" s="71"/>
      <c r="H34" s="210"/>
      <c r="I34" s="71"/>
      <c r="J34" s="71"/>
      <c r="K34" s="212"/>
      <c r="L34" s="71"/>
      <c r="M34" s="71"/>
      <c r="N34" s="210"/>
      <c r="O34" s="71"/>
      <c r="P34" s="71"/>
      <c r="Q34" s="72">
        <f t="shared" si="0"/>
        <v>4</v>
      </c>
      <c r="R34" s="73">
        <f t="shared" si="1"/>
        <v>0</v>
      </c>
      <c r="S34" s="74">
        <f t="shared" si="34"/>
        <v>-709.25</v>
      </c>
      <c r="T34" s="74">
        <f t="shared" si="35"/>
        <v>0</v>
      </c>
      <c r="U34" s="75"/>
      <c r="V34" s="76" t="str">
        <f t="shared" si="2"/>
        <v/>
      </c>
      <c r="W34" s="76" t="s">
        <v>195</v>
      </c>
      <c r="X34" s="76" t="str">
        <f t="shared" si="36"/>
        <v/>
      </c>
      <c r="Y34" s="77">
        <f t="shared" si="3"/>
        <v>0</v>
      </c>
      <c r="Z34" s="78">
        <f t="shared" si="4"/>
        <v>4</v>
      </c>
      <c r="AA34" s="79" t="str">
        <f>IF(WEEKDAY($A34)=1,"So",IF(WEEKDAY($A34)=7,"Sa",IF(B34="freier Tag",B34,IF(ISERROR(VLOOKUP(A34,Feiertage!$A$3:$E$14,2,FALSE))=FALSE,"Feiertag",IF(B34="","",B34)))))</f>
        <v>Feiertag</v>
      </c>
      <c r="AB34" s="78">
        <f t="shared" si="37"/>
        <v>4</v>
      </c>
      <c r="AC34" s="80">
        <f t="shared" si="38"/>
        <v>0</v>
      </c>
      <c r="AD34" s="80">
        <f t="shared" si="39"/>
        <v>0</v>
      </c>
      <c r="AE34" s="81" t="str">
        <f t="shared" si="5"/>
        <v/>
      </c>
      <c r="AF34" s="81" t="str">
        <f t="shared" si="6"/>
        <v/>
      </c>
      <c r="AG34" s="81" t="str">
        <f t="shared" si="7"/>
        <v/>
      </c>
      <c r="AH34" s="81" t="str">
        <f t="shared" si="8"/>
        <v/>
      </c>
      <c r="AI34" s="82" t="str">
        <f t="shared" si="9"/>
        <v/>
      </c>
      <c r="AJ34" s="86" t="str">
        <f t="shared" si="10"/>
        <v/>
      </c>
      <c r="AK34" s="91" t="str">
        <f t="shared" si="40"/>
        <v>0</v>
      </c>
      <c r="AL34" s="85">
        <f t="shared" si="11"/>
        <v>0</v>
      </c>
      <c r="AM34" s="86">
        <f t="shared" si="12"/>
        <v>0</v>
      </c>
      <c r="AN34" s="83">
        <f t="shared" si="53"/>
        <v>0</v>
      </c>
      <c r="AO34" s="86">
        <f t="shared" si="14"/>
        <v>0</v>
      </c>
      <c r="AP34" s="86">
        <f t="shared" si="15"/>
        <v>0</v>
      </c>
      <c r="AQ34" s="83">
        <f t="shared" si="54"/>
        <v>0</v>
      </c>
      <c r="AR34" s="86">
        <f t="shared" si="17"/>
        <v>0</v>
      </c>
      <c r="AS34" s="86">
        <f t="shared" si="18"/>
        <v>0</v>
      </c>
      <c r="AT34" s="83">
        <f t="shared" si="55"/>
        <v>0</v>
      </c>
      <c r="AU34" s="86">
        <f t="shared" si="20"/>
        <v>0</v>
      </c>
      <c r="AV34" s="87">
        <f t="shared" si="21"/>
        <v>0</v>
      </c>
      <c r="AW34" s="83">
        <f t="shared" si="56"/>
        <v>0</v>
      </c>
      <c r="AX34" s="87">
        <f t="shared" si="23"/>
        <v>0</v>
      </c>
      <c r="AY34" s="83">
        <f t="shared" si="57"/>
        <v>0</v>
      </c>
      <c r="AZ34" s="88" t="str">
        <f t="shared" si="41"/>
        <v/>
      </c>
      <c r="BA34" s="89">
        <f t="shared" si="42"/>
        <v>0</v>
      </c>
      <c r="BB34" s="89">
        <f t="shared" si="43"/>
        <v>0</v>
      </c>
      <c r="BC34" s="85">
        <f t="shared" si="25"/>
        <v>0</v>
      </c>
      <c r="BD34" s="86">
        <f t="shared" si="26"/>
        <v>0</v>
      </c>
      <c r="BE34" s="83">
        <f t="shared" si="44"/>
        <v>0</v>
      </c>
      <c r="BF34" s="86">
        <f t="shared" si="27"/>
        <v>0</v>
      </c>
      <c r="BG34" s="86">
        <f t="shared" si="28"/>
        <v>0</v>
      </c>
      <c r="BH34" s="83">
        <f t="shared" si="45"/>
        <v>0</v>
      </c>
      <c r="BI34" s="86">
        <f t="shared" si="29"/>
        <v>0</v>
      </c>
      <c r="BJ34" s="86">
        <f t="shared" si="30"/>
        <v>0</v>
      </c>
      <c r="BK34" s="83">
        <f t="shared" si="46"/>
        <v>0</v>
      </c>
      <c r="BL34" s="86">
        <f t="shared" si="31"/>
        <v>0</v>
      </c>
      <c r="BM34" s="87">
        <f t="shared" si="32"/>
        <v>0</v>
      </c>
      <c r="BN34" s="83">
        <f t="shared" si="47"/>
        <v>0</v>
      </c>
      <c r="BO34" s="87">
        <f t="shared" si="33"/>
        <v>0</v>
      </c>
      <c r="BP34" s="83">
        <f t="shared" si="48"/>
        <v>0</v>
      </c>
      <c r="BQ34" s="88" t="str">
        <f t="shared" si="49"/>
        <v/>
      </c>
      <c r="BR34" s="92">
        <f t="shared" si="50"/>
        <v>0</v>
      </c>
      <c r="BS34" s="89">
        <f t="shared" si="51"/>
        <v>0</v>
      </c>
    </row>
    <row r="35" spans="1:72" x14ac:dyDescent="0.2">
      <c r="A35" s="69">
        <f t="shared" si="52"/>
        <v>45286</v>
      </c>
      <c r="B35" s="70" t="str">
        <f>IF(ISERROR(VLOOKUP(A35,Feiertage!$A$3:$E$24,2,FALSE))=FALSE,"Feiertag","")</f>
        <v>Feiertag</v>
      </c>
      <c r="C35" s="71"/>
      <c r="D35" s="71"/>
      <c r="E35" s="210"/>
      <c r="F35" s="71"/>
      <c r="G35" s="71"/>
      <c r="H35" s="210"/>
      <c r="I35" s="71"/>
      <c r="J35" s="71"/>
      <c r="K35" s="212"/>
      <c r="L35" s="71"/>
      <c r="M35" s="71"/>
      <c r="N35" s="210"/>
      <c r="O35" s="71"/>
      <c r="P35" s="71"/>
      <c r="Q35" s="72">
        <f t="shared" si="0"/>
        <v>4</v>
      </c>
      <c r="R35" s="73">
        <f t="shared" si="1"/>
        <v>0</v>
      </c>
      <c r="S35" s="74">
        <f t="shared" si="34"/>
        <v>-709.25</v>
      </c>
      <c r="T35" s="74">
        <f t="shared" si="35"/>
        <v>0</v>
      </c>
      <c r="U35" s="75"/>
      <c r="V35" s="76" t="str">
        <f t="shared" si="2"/>
        <v/>
      </c>
      <c r="W35" s="76" t="s">
        <v>195</v>
      </c>
      <c r="X35" s="76" t="str">
        <f t="shared" si="36"/>
        <v/>
      </c>
      <c r="Y35" s="77">
        <f t="shared" si="3"/>
        <v>0</v>
      </c>
      <c r="Z35" s="78">
        <f t="shared" si="4"/>
        <v>4</v>
      </c>
      <c r="AA35" s="79" t="str">
        <f>IF(WEEKDAY($A35)=1,"So",IF(WEEKDAY($A35)=7,"Sa",IF(B35="freier Tag",B35,IF(ISERROR(VLOOKUP(A35,Feiertage!$A$3:$E$14,2,FALSE))=FALSE,"Feiertag",IF(B35="","",B35)))))</f>
        <v>Feiertag</v>
      </c>
      <c r="AB35" s="78">
        <f t="shared" si="37"/>
        <v>4</v>
      </c>
      <c r="AC35" s="80">
        <f t="shared" si="38"/>
        <v>0</v>
      </c>
      <c r="AD35" s="80">
        <f t="shared" si="39"/>
        <v>0</v>
      </c>
      <c r="AE35" s="81" t="str">
        <f t="shared" si="5"/>
        <v/>
      </c>
      <c r="AF35" s="81" t="str">
        <f t="shared" si="6"/>
        <v/>
      </c>
      <c r="AG35" s="81" t="str">
        <f t="shared" si="7"/>
        <v/>
      </c>
      <c r="AH35" s="81" t="str">
        <f t="shared" si="8"/>
        <v/>
      </c>
      <c r="AI35" s="82" t="str">
        <f t="shared" si="9"/>
        <v/>
      </c>
      <c r="AJ35" s="86" t="str">
        <f t="shared" si="10"/>
        <v/>
      </c>
      <c r="AK35" s="91" t="str">
        <f t="shared" si="40"/>
        <v>0</v>
      </c>
      <c r="AL35" s="85">
        <f t="shared" si="11"/>
        <v>0</v>
      </c>
      <c r="AM35" s="86">
        <f t="shared" si="12"/>
        <v>0</v>
      </c>
      <c r="AN35" s="83">
        <f t="shared" si="53"/>
        <v>0</v>
      </c>
      <c r="AO35" s="86">
        <f t="shared" si="14"/>
        <v>0</v>
      </c>
      <c r="AP35" s="86">
        <f t="shared" si="15"/>
        <v>0</v>
      </c>
      <c r="AQ35" s="83">
        <f t="shared" si="54"/>
        <v>0</v>
      </c>
      <c r="AR35" s="86">
        <f t="shared" si="17"/>
        <v>0</v>
      </c>
      <c r="AS35" s="86">
        <f t="shared" si="18"/>
        <v>0</v>
      </c>
      <c r="AT35" s="83">
        <f t="shared" si="55"/>
        <v>0</v>
      </c>
      <c r="AU35" s="86">
        <f t="shared" si="20"/>
        <v>0</v>
      </c>
      <c r="AV35" s="87">
        <f t="shared" si="21"/>
        <v>0</v>
      </c>
      <c r="AW35" s="83">
        <f t="shared" si="56"/>
        <v>0</v>
      </c>
      <c r="AX35" s="87">
        <f t="shared" si="23"/>
        <v>0</v>
      </c>
      <c r="AY35" s="83">
        <f t="shared" si="57"/>
        <v>0</v>
      </c>
      <c r="AZ35" s="88" t="str">
        <f t="shared" si="41"/>
        <v/>
      </c>
      <c r="BA35" s="89">
        <f t="shared" si="42"/>
        <v>0</v>
      </c>
      <c r="BB35" s="89">
        <f t="shared" si="43"/>
        <v>0</v>
      </c>
      <c r="BC35" s="85">
        <f t="shared" si="25"/>
        <v>0</v>
      </c>
      <c r="BD35" s="86">
        <f t="shared" si="26"/>
        <v>0</v>
      </c>
      <c r="BE35" s="83">
        <f t="shared" si="44"/>
        <v>0</v>
      </c>
      <c r="BF35" s="86">
        <f t="shared" si="27"/>
        <v>0</v>
      </c>
      <c r="BG35" s="86">
        <f t="shared" si="28"/>
        <v>0</v>
      </c>
      <c r="BH35" s="83">
        <f t="shared" si="45"/>
        <v>0</v>
      </c>
      <c r="BI35" s="86">
        <f t="shared" si="29"/>
        <v>0</v>
      </c>
      <c r="BJ35" s="86">
        <f t="shared" si="30"/>
        <v>0</v>
      </c>
      <c r="BK35" s="83">
        <f t="shared" si="46"/>
        <v>0</v>
      </c>
      <c r="BL35" s="86">
        <f t="shared" si="31"/>
        <v>0</v>
      </c>
      <c r="BM35" s="87">
        <f t="shared" si="32"/>
        <v>0</v>
      </c>
      <c r="BN35" s="83">
        <f t="shared" si="47"/>
        <v>0</v>
      </c>
      <c r="BO35" s="87">
        <f t="shared" si="33"/>
        <v>0</v>
      </c>
      <c r="BP35" s="83">
        <f t="shared" si="48"/>
        <v>0</v>
      </c>
      <c r="BQ35" s="88" t="str">
        <f t="shared" si="49"/>
        <v/>
      </c>
      <c r="BR35" s="92">
        <f t="shared" si="50"/>
        <v>0</v>
      </c>
      <c r="BS35" s="89">
        <f t="shared" si="51"/>
        <v>0</v>
      </c>
    </row>
    <row r="36" spans="1:72" x14ac:dyDescent="0.2">
      <c r="A36" s="69">
        <f t="shared" si="52"/>
        <v>45287</v>
      </c>
      <c r="B36" s="70" t="str">
        <f>IF(ISERROR(VLOOKUP(A36,Feiertage!$A$3:$E$24,2,FALSE))=FALSE,"Feiertag","")</f>
        <v/>
      </c>
      <c r="C36" s="71"/>
      <c r="D36" s="71"/>
      <c r="E36" s="210"/>
      <c r="F36" s="71"/>
      <c r="G36" s="71"/>
      <c r="H36" s="210"/>
      <c r="I36" s="71"/>
      <c r="J36" s="71"/>
      <c r="K36" s="212"/>
      <c r="L36" s="71"/>
      <c r="M36" s="71"/>
      <c r="N36" s="210"/>
      <c r="O36" s="71"/>
      <c r="P36" s="71"/>
      <c r="Q36" s="72">
        <f t="shared" si="0"/>
        <v>0</v>
      </c>
      <c r="R36" s="73">
        <f t="shared" si="1"/>
        <v>-4</v>
      </c>
      <c r="S36" s="74">
        <f t="shared" si="34"/>
        <v>-713.25</v>
      </c>
      <c r="T36" s="74">
        <f t="shared" si="35"/>
        <v>0</v>
      </c>
      <c r="U36" s="75"/>
      <c r="V36" s="76" t="str">
        <f t="shared" si="2"/>
        <v/>
      </c>
      <c r="W36" s="76" t="s">
        <v>195</v>
      </c>
      <c r="X36" s="76" t="str">
        <f t="shared" si="36"/>
        <v/>
      </c>
      <c r="Y36" s="77">
        <f t="shared" si="3"/>
        <v>0</v>
      </c>
      <c r="Z36" s="78">
        <f t="shared" si="4"/>
        <v>4</v>
      </c>
      <c r="AA36" s="79" t="str">
        <f>IF(WEEKDAY($A36)=1,"So",IF(WEEKDAY($A36)=7,"Sa",IF(B36="freier Tag",B36,IF(ISERROR(VLOOKUP(A36,Feiertage!$A$3:$E$14,2,FALSE))=FALSE,"Feiertag",IF(B36="","",B36)))))</f>
        <v/>
      </c>
      <c r="AB36" s="78">
        <f t="shared" si="37"/>
        <v>0</v>
      </c>
      <c r="AC36" s="80">
        <f t="shared" si="38"/>
        <v>0</v>
      </c>
      <c r="AD36" s="80">
        <f t="shared" si="39"/>
        <v>0</v>
      </c>
      <c r="AE36" s="81" t="str">
        <f t="shared" si="5"/>
        <v/>
      </c>
      <c r="AF36" s="81" t="str">
        <f t="shared" si="6"/>
        <v/>
      </c>
      <c r="AG36" s="81" t="str">
        <f t="shared" si="7"/>
        <v/>
      </c>
      <c r="AH36" s="81" t="str">
        <f t="shared" si="8"/>
        <v/>
      </c>
      <c r="AI36" s="82" t="str">
        <f t="shared" si="9"/>
        <v/>
      </c>
      <c r="AJ36" s="86" t="str">
        <f t="shared" si="10"/>
        <v/>
      </c>
      <c r="AK36" s="91" t="str">
        <f t="shared" si="40"/>
        <v>0</v>
      </c>
      <c r="AL36" s="85">
        <f t="shared" si="11"/>
        <v>0</v>
      </c>
      <c r="AM36" s="86">
        <f t="shared" si="12"/>
        <v>0</v>
      </c>
      <c r="AN36" s="83">
        <f t="shared" si="53"/>
        <v>0</v>
      </c>
      <c r="AO36" s="86">
        <f t="shared" si="14"/>
        <v>0</v>
      </c>
      <c r="AP36" s="86">
        <f t="shared" si="15"/>
        <v>0</v>
      </c>
      <c r="AQ36" s="83">
        <f t="shared" si="54"/>
        <v>0</v>
      </c>
      <c r="AR36" s="86">
        <f t="shared" si="17"/>
        <v>0</v>
      </c>
      <c r="AS36" s="86">
        <f t="shared" si="18"/>
        <v>0</v>
      </c>
      <c r="AT36" s="83">
        <f t="shared" si="55"/>
        <v>0</v>
      </c>
      <c r="AU36" s="86">
        <f t="shared" si="20"/>
        <v>0</v>
      </c>
      <c r="AV36" s="87">
        <f t="shared" si="21"/>
        <v>0</v>
      </c>
      <c r="AW36" s="83">
        <f t="shared" si="56"/>
        <v>0</v>
      </c>
      <c r="AX36" s="87">
        <f t="shared" si="23"/>
        <v>0</v>
      </c>
      <c r="AY36" s="83">
        <f t="shared" si="57"/>
        <v>0</v>
      </c>
      <c r="AZ36" s="88" t="str">
        <f t="shared" si="41"/>
        <v/>
      </c>
      <c r="BA36" s="89">
        <f t="shared" si="42"/>
        <v>0</v>
      </c>
      <c r="BB36" s="89">
        <f t="shared" si="43"/>
        <v>0</v>
      </c>
      <c r="BC36" s="85">
        <f t="shared" si="25"/>
        <v>0</v>
      </c>
      <c r="BD36" s="86">
        <f t="shared" si="26"/>
        <v>0</v>
      </c>
      <c r="BE36" s="83">
        <f t="shared" si="44"/>
        <v>0</v>
      </c>
      <c r="BF36" s="86">
        <f t="shared" si="27"/>
        <v>0</v>
      </c>
      <c r="BG36" s="86">
        <f t="shared" si="28"/>
        <v>0</v>
      </c>
      <c r="BH36" s="83">
        <f t="shared" si="45"/>
        <v>0</v>
      </c>
      <c r="BI36" s="86">
        <f t="shared" si="29"/>
        <v>0</v>
      </c>
      <c r="BJ36" s="86">
        <f t="shared" si="30"/>
        <v>0</v>
      </c>
      <c r="BK36" s="83">
        <f t="shared" si="46"/>
        <v>0</v>
      </c>
      <c r="BL36" s="86">
        <f t="shared" si="31"/>
        <v>0</v>
      </c>
      <c r="BM36" s="87">
        <f t="shared" si="32"/>
        <v>0</v>
      </c>
      <c r="BN36" s="83">
        <f t="shared" si="47"/>
        <v>0</v>
      </c>
      <c r="BO36" s="87">
        <f t="shared" si="33"/>
        <v>0</v>
      </c>
      <c r="BP36" s="83">
        <f t="shared" si="48"/>
        <v>0</v>
      </c>
      <c r="BQ36" s="88" t="str">
        <f t="shared" si="49"/>
        <v/>
      </c>
      <c r="BR36" s="92">
        <f t="shared" si="50"/>
        <v>0</v>
      </c>
      <c r="BS36" s="89">
        <f t="shared" si="51"/>
        <v>0</v>
      </c>
    </row>
    <row r="37" spans="1:72" x14ac:dyDescent="0.2">
      <c r="A37" s="69">
        <f t="shared" si="52"/>
        <v>45288</v>
      </c>
      <c r="B37" s="70" t="str">
        <f>IF(ISERROR(VLOOKUP(A37,Feiertage!$A$3:$E$24,2,FALSE))=FALSE,"Feiertag","")</f>
        <v/>
      </c>
      <c r="C37" s="71"/>
      <c r="D37" s="71"/>
      <c r="E37" s="210"/>
      <c r="F37" s="71"/>
      <c r="G37" s="71"/>
      <c r="H37" s="210"/>
      <c r="I37" s="71"/>
      <c r="J37" s="71"/>
      <c r="K37" s="212"/>
      <c r="L37" s="71"/>
      <c r="M37" s="71"/>
      <c r="N37" s="210"/>
      <c r="O37" s="71"/>
      <c r="P37" s="71"/>
      <c r="Q37" s="72">
        <f t="shared" si="0"/>
        <v>0</v>
      </c>
      <c r="R37" s="73">
        <f t="shared" si="1"/>
        <v>-4</v>
      </c>
      <c r="S37" s="74">
        <f t="shared" si="34"/>
        <v>-717.25</v>
      </c>
      <c r="T37" s="74">
        <f t="shared" si="35"/>
        <v>0</v>
      </c>
      <c r="U37" s="75"/>
      <c r="V37" s="76" t="str">
        <f t="shared" si="2"/>
        <v/>
      </c>
      <c r="W37" s="76" t="s">
        <v>195</v>
      </c>
      <c r="X37" s="76" t="str">
        <f t="shared" si="36"/>
        <v/>
      </c>
      <c r="Y37" s="77">
        <f t="shared" si="3"/>
        <v>0</v>
      </c>
      <c r="Z37" s="78">
        <f t="shared" si="4"/>
        <v>4</v>
      </c>
      <c r="AA37" s="79" t="str">
        <f>IF(WEEKDAY($A37)=1,"So",IF(WEEKDAY($A37)=7,"Sa",IF(B37="freier Tag",B37,IF(ISERROR(VLOOKUP(A37,Feiertage!$A$3:$E$14,2,FALSE))=FALSE,"Feiertag",IF(B37="","",B37)))))</f>
        <v/>
      </c>
      <c r="AB37" s="78">
        <f t="shared" si="37"/>
        <v>0</v>
      </c>
      <c r="AC37" s="80">
        <f t="shared" si="38"/>
        <v>0</v>
      </c>
      <c r="AD37" s="80">
        <f t="shared" si="39"/>
        <v>0</v>
      </c>
      <c r="AE37" s="81" t="str">
        <f t="shared" si="5"/>
        <v/>
      </c>
      <c r="AF37" s="81" t="str">
        <f t="shared" si="6"/>
        <v/>
      </c>
      <c r="AG37" s="81" t="str">
        <f t="shared" si="7"/>
        <v/>
      </c>
      <c r="AH37" s="81" t="str">
        <f t="shared" si="8"/>
        <v/>
      </c>
      <c r="AI37" s="82" t="str">
        <f t="shared" si="9"/>
        <v/>
      </c>
      <c r="AJ37" s="86" t="str">
        <f t="shared" si="10"/>
        <v/>
      </c>
      <c r="AK37" s="91" t="str">
        <f t="shared" si="40"/>
        <v>0</v>
      </c>
      <c r="AL37" s="85">
        <f t="shared" si="11"/>
        <v>0</v>
      </c>
      <c r="AM37" s="86">
        <f t="shared" si="12"/>
        <v>0</v>
      </c>
      <c r="AN37" s="83">
        <f t="shared" si="53"/>
        <v>0</v>
      </c>
      <c r="AO37" s="86">
        <f t="shared" si="14"/>
        <v>0</v>
      </c>
      <c r="AP37" s="86">
        <f t="shared" si="15"/>
        <v>0</v>
      </c>
      <c r="AQ37" s="83">
        <f t="shared" si="54"/>
        <v>0</v>
      </c>
      <c r="AR37" s="86">
        <f t="shared" si="17"/>
        <v>0</v>
      </c>
      <c r="AS37" s="86">
        <f t="shared" si="18"/>
        <v>0</v>
      </c>
      <c r="AT37" s="83">
        <f t="shared" si="55"/>
        <v>0</v>
      </c>
      <c r="AU37" s="86">
        <f t="shared" si="20"/>
        <v>0</v>
      </c>
      <c r="AV37" s="87">
        <f t="shared" si="21"/>
        <v>0</v>
      </c>
      <c r="AW37" s="83">
        <f t="shared" si="56"/>
        <v>0</v>
      </c>
      <c r="AX37" s="87">
        <f t="shared" si="23"/>
        <v>0</v>
      </c>
      <c r="AY37" s="83">
        <f t="shared" si="57"/>
        <v>0</v>
      </c>
      <c r="AZ37" s="88" t="str">
        <f t="shared" si="41"/>
        <v/>
      </c>
      <c r="BA37" s="89">
        <f t="shared" si="42"/>
        <v>0</v>
      </c>
      <c r="BB37" s="89">
        <f t="shared" si="43"/>
        <v>0</v>
      </c>
      <c r="BC37" s="85">
        <f t="shared" si="25"/>
        <v>0</v>
      </c>
      <c r="BD37" s="86">
        <f t="shared" si="26"/>
        <v>0</v>
      </c>
      <c r="BE37" s="83">
        <f t="shared" si="44"/>
        <v>0</v>
      </c>
      <c r="BF37" s="86">
        <f t="shared" si="27"/>
        <v>0</v>
      </c>
      <c r="BG37" s="86">
        <f t="shared" si="28"/>
        <v>0</v>
      </c>
      <c r="BH37" s="83">
        <f t="shared" si="45"/>
        <v>0</v>
      </c>
      <c r="BI37" s="86">
        <f t="shared" si="29"/>
        <v>0</v>
      </c>
      <c r="BJ37" s="86">
        <f t="shared" si="30"/>
        <v>0</v>
      </c>
      <c r="BK37" s="83">
        <f t="shared" si="46"/>
        <v>0</v>
      </c>
      <c r="BL37" s="86">
        <f t="shared" si="31"/>
        <v>0</v>
      </c>
      <c r="BM37" s="87">
        <f t="shared" si="32"/>
        <v>0</v>
      </c>
      <c r="BN37" s="83">
        <f t="shared" si="47"/>
        <v>0</v>
      </c>
      <c r="BO37" s="87">
        <f t="shared" si="33"/>
        <v>0</v>
      </c>
      <c r="BP37" s="83">
        <f t="shared" si="48"/>
        <v>0</v>
      </c>
      <c r="BQ37" s="88" t="str">
        <f t="shared" si="49"/>
        <v/>
      </c>
      <c r="BR37" s="92">
        <f t="shared" si="50"/>
        <v>0</v>
      </c>
      <c r="BS37" s="89">
        <f t="shared" si="51"/>
        <v>0</v>
      </c>
    </row>
    <row r="38" spans="1:72" x14ac:dyDescent="0.2">
      <c r="A38" s="69">
        <f t="shared" si="52"/>
        <v>45289</v>
      </c>
      <c r="B38" s="70" t="str">
        <f>IF(ISERROR(VLOOKUP(A38,Feiertage!$A$3:$E$24,2,FALSE))=FALSE,"Feiertag","")</f>
        <v/>
      </c>
      <c r="C38" s="71"/>
      <c r="D38" s="71"/>
      <c r="E38" s="210"/>
      <c r="F38" s="71"/>
      <c r="G38" s="71"/>
      <c r="H38" s="210"/>
      <c r="I38" s="71"/>
      <c r="J38" s="71"/>
      <c r="K38" s="212"/>
      <c r="L38" s="71"/>
      <c r="M38" s="71"/>
      <c r="N38" s="210"/>
      <c r="O38" s="71"/>
      <c r="P38" s="71"/>
      <c r="Q38" s="72">
        <f t="shared" si="0"/>
        <v>0</v>
      </c>
      <c r="R38" s="73">
        <f t="shared" si="1"/>
        <v>-4</v>
      </c>
      <c r="S38" s="74">
        <f t="shared" si="34"/>
        <v>-721.25</v>
      </c>
      <c r="T38" s="74">
        <f t="shared" si="35"/>
        <v>0</v>
      </c>
      <c r="U38" s="75"/>
      <c r="V38" s="76" t="str">
        <f t="shared" si="2"/>
        <v/>
      </c>
      <c r="W38" s="76" t="s">
        <v>195</v>
      </c>
      <c r="X38" s="76" t="str">
        <f t="shared" si="36"/>
        <v/>
      </c>
      <c r="Y38" s="77">
        <f t="shared" si="3"/>
        <v>0</v>
      </c>
      <c r="Z38" s="78">
        <f t="shared" si="4"/>
        <v>4</v>
      </c>
      <c r="AA38" s="79" t="str">
        <f>IF(WEEKDAY($A38)=1,"So",IF(WEEKDAY($A38)=7,"Sa",IF(B38="freier Tag",B38,IF(ISERROR(VLOOKUP(A38,Feiertage!$A$3:$E$14,2,FALSE))=FALSE,"Feiertag",IF(B38="","",B38)))))</f>
        <v/>
      </c>
      <c r="AB38" s="78">
        <f t="shared" si="37"/>
        <v>0</v>
      </c>
      <c r="AC38" s="80">
        <f t="shared" si="38"/>
        <v>0</v>
      </c>
      <c r="AD38" s="80">
        <f t="shared" si="39"/>
        <v>0</v>
      </c>
      <c r="AE38" s="81" t="str">
        <f t="shared" si="5"/>
        <v/>
      </c>
      <c r="AF38" s="81" t="str">
        <f t="shared" si="6"/>
        <v/>
      </c>
      <c r="AG38" s="81" t="str">
        <f t="shared" si="7"/>
        <v/>
      </c>
      <c r="AH38" s="81" t="str">
        <f t="shared" si="8"/>
        <v/>
      </c>
      <c r="AI38" s="82" t="str">
        <f t="shared" si="9"/>
        <v/>
      </c>
      <c r="AJ38" s="86" t="str">
        <f t="shared" si="10"/>
        <v/>
      </c>
      <c r="AK38" s="91" t="str">
        <f t="shared" si="40"/>
        <v>0</v>
      </c>
      <c r="AL38" s="85">
        <f t="shared" si="11"/>
        <v>0</v>
      </c>
      <c r="AM38" s="86">
        <f t="shared" si="12"/>
        <v>0</v>
      </c>
      <c r="AN38" s="83">
        <f t="shared" si="53"/>
        <v>0</v>
      </c>
      <c r="AO38" s="86">
        <f t="shared" si="14"/>
        <v>0</v>
      </c>
      <c r="AP38" s="86">
        <f t="shared" si="15"/>
        <v>0</v>
      </c>
      <c r="AQ38" s="83">
        <f t="shared" si="54"/>
        <v>0</v>
      </c>
      <c r="AR38" s="86">
        <f t="shared" si="17"/>
        <v>0</v>
      </c>
      <c r="AS38" s="86">
        <f t="shared" si="18"/>
        <v>0</v>
      </c>
      <c r="AT38" s="83">
        <f t="shared" si="55"/>
        <v>0</v>
      </c>
      <c r="AU38" s="86">
        <f t="shared" si="20"/>
        <v>0</v>
      </c>
      <c r="AV38" s="87">
        <f t="shared" si="21"/>
        <v>0</v>
      </c>
      <c r="AW38" s="83">
        <f t="shared" si="56"/>
        <v>0</v>
      </c>
      <c r="AX38" s="87">
        <f t="shared" si="23"/>
        <v>0</v>
      </c>
      <c r="AY38" s="83">
        <f t="shared" si="57"/>
        <v>0</v>
      </c>
      <c r="AZ38" s="88" t="str">
        <f t="shared" si="41"/>
        <v/>
      </c>
      <c r="BA38" s="89">
        <f t="shared" si="42"/>
        <v>0</v>
      </c>
      <c r="BB38" s="89">
        <f t="shared" si="43"/>
        <v>0</v>
      </c>
      <c r="BC38" s="85">
        <f t="shared" si="25"/>
        <v>0</v>
      </c>
      <c r="BD38" s="86">
        <f t="shared" si="26"/>
        <v>0</v>
      </c>
      <c r="BE38" s="83">
        <f t="shared" si="44"/>
        <v>0</v>
      </c>
      <c r="BF38" s="86">
        <f t="shared" si="27"/>
        <v>0</v>
      </c>
      <c r="BG38" s="86">
        <f t="shared" si="28"/>
        <v>0</v>
      </c>
      <c r="BH38" s="83">
        <f t="shared" si="45"/>
        <v>0</v>
      </c>
      <c r="BI38" s="86">
        <f t="shared" si="29"/>
        <v>0</v>
      </c>
      <c r="BJ38" s="86">
        <f t="shared" si="30"/>
        <v>0</v>
      </c>
      <c r="BK38" s="83">
        <f t="shared" si="46"/>
        <v>0</v>
      </c>
      <c r="BL38" s="86">
        <f t="shared" si="31"/>
        <v>0</v>
      </c>
      <c r="BM38" s="87">
        <f t="shared" si="32"/>
        <v>0</v>
      </c>
      <c r="BN38" s="83">
        <f t="shared" si="47"/>
        <v>0</v>
      </c>
      <c r="BO38" s="87">
        <f t="shared" si="33"/>
        <v>0</v>
      </c>
      <c r="BP38" s="83">
        <f t="shared" si="48"/>
        <v>0</v>
      </c>
      <c r="BQ38" s="88" t="str">
        <f t="shared" si="49"/>
        <v/>
      </c>
      <c r="BR38" s="92">
        <f t="shared" si="50"/>
        <v>0</v>
      </c>
      <c r="BS38" s="89">
        <f t="shared" si="51"/>
        <v>0</v>
      </c>
    </row>
    <row r="39" spans="1:72" x14ac:dyDescent="0.2">
      <c r="A39" s="69">
        <f t="shared" si="52"/>
        <v>45290</v>
      </c>
      <c r="B39" s="90" t="str">
        <f>IF(ISERROR(VLOOKUP(A39,Feiertage!$A$3:$E$24,2,FALSE))=FALSE,"Feiertag","")</f>
        <v/>
      </c>
      <c r="C39" s="71"/>
      <c r="D39" s="71"/>
      <c r="E39" s="210"/>
      <c r="F39" s="71"/>
      <c r="G39" s="71"/>
      <c r="H39" s="210"/>
      <c r="I39" s="71"/>
      <c r="J39" s="71"/>
      <c r="K39" s="212"/>
      <c r="L39" s="71"/>
      <c r="M39" s="71"/>
      <c r="N39" s="210"/>
      <c r="O39" s="71"/>
      <c r="P39" s="71"/>
      <c r="Q39" s="72">
        <f t="shared" si="0"/>
        <v>0</v>
      </c>
      <c r="R39" s="73">
        <f t="shared" si="1"/>
        <v>0</v>
      </c>
      <c r="S39" s="74">
        <f t="shared" si="34"/>
        <v>-721.25</v>
      </c>
      <c r="T39" s="74">
        <f t="shared" si="35"/>
        <v>0</v>
      </c>
      <c r="U39" s="75"/>
      <c r="V39" s="76" t="str">
        <f t="shared" si="2"/>
        <v/>
      </c>
      <c r="W39" s="76" t="s">
        <v>195</v>
      </c>
      <c r="X39" s="76" t="str">
        <f t="shared" si="36"/>
        <v/>
      </c>
      <c r="Y39" s="77">
        <f t="shared" si="3"/>
        <v>0</v>
      </c>
      <c r="Z39" s="78">
        <f t="shared" si="4"/>
        <v>0</v>
      </c>
      <c r="AA39" s="79" t="str">
        <f>IF(WEEKDAY($A39)=1,"So",IF(WEEKDAY($A39)=7,"Sa",IF(B39="freier Tag",B39,IF(ISERROR(VLOOKUP(A39,Feiertage!$A$3:$E$14,2,FALSE))=FALSE,"Feiertag",IF(B39="","",B39)))))</f>
        <v>Sa</v>
      </c>
      <c r="AB39" s="78">
        <f t="shared" si="37"/>
        <v>0</v>
      </c>
      <c r="AC39" s="80">
        <f t="shared" si="38"/>
        <v>0</v>
      </c>
      <c r="AD39" s="80">
        <f t="shared" si="39"/>
        <v>0</v>
      </c>
      <c r="AE39" s="81" t="str">
        <f t="shared" si="5"/>
        <v/>
      </c>
      <c r="AF39" s="81" t="str">
        <f t="shared" si="6"/>
        <v/>
      </c>
      <c r="AG39" s="81" t="str">
        <f t="shared" si="7"/>
        <v/>
      </c>
      <c r="AH39" s="81" t="str">
        <f t="shared" si="8"/>
        <v/>
      </c>
      <c r="AI39" s="82" t="str">
        <f t="shared" si="9"/>
        <v/>
      </c>
      <c r="AJ39" s="86" t="str">
        <f t="shared" si="10"/>
        <v/>
      </c>
      <c r="AK39" s="91" t="str">
        <f t="shared" si="40"/>
        <v>0</v>
      </c>
      <c r="AL39" s="85">
        <f t="shared" si="11"/>
        <v>0</v>
      </c>
      <c r="AM39" s="86">
        <f t="shared" si="12"/>
        <v>0</v>
      </c>
      <c r="AN39" s="83">
        <f t="shared" si="53"/>
        <v>0</v>
      </c>
      <c r="AO39" s="86">
        <f t="shared" si="14"/>
        <v>0</v>
      </c>
      <c r="AP39" s="86">
        <f t="shared" si="15"/>
        <v>0</v>
      </c>
      <c r="AQ39" s="83">
        <f t="shared" si="54"/>
        <v>0</v>
      </c>
      <c r="AR39" s="86">
        <f t="shared" si="17"/>
        <v>0</v>
      </c>
      <c r="AS39" s="86">
        <f t="shared" si="18"/>
        <v>0</v>
      </c>
      <c r="AT39" s="83">
        <f t="shared" si="55"/>
        <v>0</v>
      </c>
      <c r="AU39" s="86">
        <f t="shared" si="20"/>
        <v>0</v>
      </c>
      <c r="AV39" s="87">
        <f t="shared" si="21"/>
        <v>0</v>
      </c>
      <c r="AW39" s="83">
        <f t="shared" si="56"/>
        <v>0</v>
      </c>
      <c r="AX39" s="87">
        <f t="shared" si="23"/>
        <v>0</v>
      </c>
      <c r="AY39" s="83">
        <f t="shared" si="57"/>
        <v>0</v>
      </c>
      <c r="AZ39" s="88" t="str">
        <f t="shared" si="41"/>
        <v/>
      </c>
      <c r="BA39" s="89">
        <f t="shared" si="42"/>
        <v>0</v>
      </c>
      <c r="BB39" s="89">
        <f t="shared" si="43"/>
        <v>0</v>
      </c>
      <c r="BC39" s="85">
        <f t="shared" si="25"/>
        <v>0</v>
      </c>
      <c r="BD39" s="86">
        <f t="shared" si="26"/>
        <v>0</v>
      </c>
      <c r="BE39" s="83">
        <f t="shared" si="44"/>
        <v>0</v>
      </c>
      <c r="BF39" s="86">
        <f t="shared" si="27"/>
        <v>0</v>
      </c>
      <c r="BG39" s="86">
        <f t="shared" si="28"/>
        <v>0</v>
      </c>
      <c r="BH39" s="83">
        <f t="shared" si="45"/>
        <v>0</v>
      </c>
      <c r="BI39" s="86">
        <f t="shared" si="29"/>
        <v>0</v>
      </c>
      <c r="BJ39" s="86">
        <f t="shared" si="30"/>
        <v>0</v>
      </c>
      <c r="BK39" s="83">
        <f t="shared" si="46"/>
        <v>0</v>
      </c>
      <c r="BL39" s="86">
        <f t="shared" si="31"/>
        <v>0</v>
      </c>
      <c r="BM39" s="87">
        <f t="shared" si="32"/>
        <v>0</v>
      </c>
      <c r="BN39" s="83">
        <f t="shared" si="47"/>
        <v>0</v>
      </c>
      <c r="BO39" s="87">
        <f t="shared" si="33"/>
        <v>0</v>
      </c>
      <c r="BP39" s="83">
        <f t="shared" si="48"/>
        <v>0</v>
      </c>
      <c r="BQ39" s="88" t="str">
        <f t="shared" si="49"/>
        <v/>
      </c>
      <c r="BR39" s="92">
        <f t="shared" si="50"/>
        <v>0</v>
      </c>
      <c r="BS39" s="89">
        <f t="shared" si="51"/>
        <v>0</v>
      </c>
    </row>
    <row r="40" spans="1:72" ht="13.5" thickBot="1" x14ac:dyDescent="0.25">
      <c r="A40" s="69">
        <f t="shared" si="52"/>
        <v>45291</v>
      </c>
      <c r="B40" s="70" t="str">
        <f>IF(ISERROR(VLOOKUP(A40,Feiertage!$A$3:$E$24,2,FALSE))=FALSE,"Feiertag","")</f>
        <v>Feiertag</v>
      </c>
      <c r="C40" s="71"/>
      <c r="D40" s="71"/>
      <c r="E40" s="211"/>
      <c r="F40" s="71"/>
      <c r="G40" s="71"/>
      <c r="H40" s="211"/>
      <c r="I40" s="71"/>
      <c r="J40" s="71"/>
      <c r="K40" s="213"/>
      <c r="L40" s="71"/>
      <c r="M40" s="71"/>
      <c r="N40" s="211"/>
      <c r="O40" s="71"/>
      <c r="P40" s="71"/>
      <c r="Q40" s="72">
        <f t="shared" si="0"/>
        <v>0</v>
      </c>
      <c r="R40" s="73">
        <f t="shared" si="1"/>
        <v>0</v>
      </c>
      <c r="S40" s="74">
        <f t="shared" si="34"/>
        <v>-721.25</v>
      </c>
      <c r="T40" s="74">
        <f t="shared" si="35"/>
        <v>0</v>
      </c>
      <c r="U40" s="75"/>
      <c r="V40" s="76" t="str">
        <f t="shared" si="2"/>
        <v/>
      </c>
      <c r="W40" s="76" t="s">
        <v>195</v>
      </c>
      <c r="X40" s="76" t="str">
        <f t="shared" si="36"/>
        <v/>
      </c>
      <c r="Y40" s="77">
        <f t="shared" si="3"/>
        <v>0</v>
      </c>
      <c r="Z40" s="78">
        <f t="shared" si="4"/>
        <v>0</v>
      </c>
      <c r="AA40" s="79" t="str">
        <f>IF(WEEKDAY($A40)=1,"So",IF(WEEKDAY($A40)=7,"Sa",IF(B40="freier Tag",B40,IF(ISERROR(VLOOKUP(A40,Feiertage!$A$3:$E$14,2,FALSE))=FALSE,"Feiertag",IF(B40="","",B40)))))</f>
        <v>So</v>
      </c>
      <c r="AB40" s="78">
        <f t="shared" si="37"/>
        <v>0</v>
      </c>
      <c r="AC40" s="80">
        <f t="shared" si="38"/>
        <v>0</v>
      </c>
      <c r="AD40" s="80">
        <f t="shared" si="39"/>
        <v>0</v>
      </c>
      <c r="AE40" s="81" t="str">
        <f t="shared" si="5"/>
        <v/>
      </c>
      <c r="AF40" s="81" t="str">
        <f t="shared" si="6"/>
        <v/>
      </c>
      <c r="AG40" s="81" t="str">
        <f t="shared" si="7"/>
        <v/>
      </c>
      <c r="AH40" s="81" t="str">
        <f t="shared" si="8"/>
        <v/>
      </c>
      <c r="AI40" s="82" t="str">
        <f t="shared" si="9"/>
        <v/>
      </c>
      <c r="AJ40" s="86" t="str">
        <f t="shared" si="10"/>
        <v/>
      </c>
      <c r="AK40" s="91" t="str">
        <f t="shared" si="40"/>
        <v>0</v>
      </c>
      <c r="AL40" s="85">
        <f t="shared" si="11"/>
        <v>0</v>
      </c>
      <c r="AM40" s="86">
        <f t="shared" si="12"/>
        <v>0</v>
      </c>
      <c r="AN40" s="83">
        <f t="shared" si="53"/>
        <v>0</v>
      </c>
      <c r="AO40" s="86">
        <f t="shared" si="14"/>
        <v>0</v>
      </c>
      <c r="AP40" s="86">
        <f t="shared" si="15"/>
        <v>0</v>
      </c>
      <c r="AQ40" s="83">
        <f t="shared" si="54"/>
        <v>0</v>
      </c>
      <c r="AR40" s="86">
        <f t="shared" si="17"/>
        <v>0</v>
      </c>
      <c r="AS40" s="86">
        <f t="shared" si="18"/>
        <v>0</v>
      </c>
      <c r="AT40" s="83">
        <f t="shared" si="55"/>
        <v>0</v>
      </c>
      <c r="AU40" s="86">
        <f t="shared" si="20"/>
        <v>0</v>
      </c>
      <c r="AV40" s="87">
        <f t="shared" si="21"/>
        <v>0</v>
      </c>
      <c r="AW40" s="83">
        <f t="shared" si="56"/>
        <v>0</v>
      </c>
      <c r="AX40" s="87">
        <f t="shared" si="23"/>
        <v>0</v>
      </c>
      <c r="AY40" s="83">
        <f t="shared" si="57"/>
        <v>0</v>
      </c>
      <c r="AZ40" s="88" t="str">
        <f t="shared" si="41"/>
        <v/>
      </c>
      <c r="BA40" s="89">
        <f t="shared" si="42"/>
        <v>0</v>
      </c>
      <c r="BB40" s="89">
        <f t="shared" si="43"/>
        <v>0</v>
      </c>
      <c r="BC40" s="94">
        <f t="shared" si="25"/>
        <v>0</v>
      </c>
      <c r="BD40" s="95">
        <f t="shared" si="26"/>
        <v>0</v>
      </c>
      <c r="BE40" s="83">
        <f t="shared" si="44"/>
        <v>0</v>
      </c>
      <c r="BF40" s="95">
        <f t="shared" si="27"/>
        <v>0</v>
      </c>
      <c r="BG40" s="95">
        <f t="shared" si="28"/>
        <v>0</v>
      </c>
      <c r="BH40" s="83">
        <f t="shared" si="45"/>
        <v>0</v>
      </c>
      <c r="BI40" s="95">
        <f t="shared" si="29"/>
        <v>0</v>
      </c>
      <c r="BJ40" s="95">
        <f t="shared" si="30"/>
        <v>0</v>
      </c>
      <c r="BK40" s="83">
        <f t="shared" si="46"/>
        <v>0</v>
      </c>
      <c r="BL40" s="95">
        <f t="shared" si="31"/>
        <v>0</v>
      </c>
      <c r="BM40" s="96">
        <f t="shared" si="32"/>
        <v>0</v>
      </c>
      <c r="BN40" s="83">
        <f t="shared" si="47"/>
        <v>0</v>
      </c>
      <c r="BO40" s="96">
        <f t="shared" si="33"/>
        <v>0</v>
      </c>
      <c r="BP40" s="83">
        <f t="shared" si="48"/>
        <v>0</v>
      </c>
      <c r="BQ40" s="97" t="str">
        <f t="shared" si="49"/>
        <v/>
      </c>
      <c r="BR40" s="98">
        <f t="shared" si="50"/>
        <v>0</v>
      </c>
      <c r="BS40" s="89">
        <f t="shared" si="51"/>
        <v>0</v>
      </c>
    </row>
    <row r="41" spans="1:72" x14ac:dyDescent="0.2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9"/>
      <c r="Q41" s="15"/>
      <c r="R41" s="15"/>
      <c r="S41" s="100"/>
      <c r="T41" s="100"/>
      <c r="U41" s="101"/>
      <c r="V41" s="101"/>
      <c r="W41" s="101"/>
      <c r="X41" s="101"/>
      <c r="Y41" s="77"/>
      <c r="Z41" s="15"/>
      <c r="AA41" s="102"/>
      <c r="AB41" s="15"/>
      <c r="AC41" s="39"/>
      <c r="AD41" s="39"/>
      <c r="AE41" s="39"/>
      <c r="AF41" s="39"/>
      <c r="AG41" s="39"/>
      <c r="AH41" s="39"/>
      <c r="AI41" s="39"/>
      <c r="AJ41" s="15"/>
      <c r="AK41" s="102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5"/>
      <c r="BO41" s="15"/>
      <c r="BP41" s="15"/>
      <c r="BQ41" s="15"/>
      <c r="BR41" s="15"/>
      <c r="BS41" s="15"/>
    </row>
    <row r="42" spans="1:72" ht="17.100000000000001" customHeight="1" x14ac:dyDescent="0.2">
      <c r="A42" s="103" t="s">
        <v>197</v>
      </c>
      <c r="J42" s="104"/>
      <c r="K42" s="104"/>
      <c r="L42" s="104"/>
      <c r="M42" s="104"/>
      <c r="N42" s="104"/>
      <c r="P42" s="19"/>
      <c r="Q42" s="19" t="s">
        <v>198</v>
      </c>
      <c r="R42" s="19"/>
      <c r="S42" s="105">
        <f>SUM(Q10:Q40)</f>
        <v>8</v>
      </c>
      <c r="T42" s="150" t="str">
        <f t="shared" ref="T42:T47" si="58">CONCATENATE("( ",INT(ABS(S42)),"h ",ROUND(MOD(ABS(S42),1)*60,2),"min )")</f>
        <v>( 8h 0min )</v>
      </c>
      <c r="U42" s="19"/>
      <c r="V42" s="19"/>
      <c r="W42" s="19"/>
      <c r="X42" s="19"/>
      <c r="Y42" s="15"/>
      <c r="Z42" s="15"/>
      <c r="AB42" s="15"/>
      <c r="AE42" s="106"/>
      <c r="AF42" s="106"/>
      <c r="AG42" s="106"/>
      <c r="AH42" s="106"/>
      <c r="AI42" s="107"/>
      <c r="AJ42" s="15"/>
      <c r="AL42" s="24"/>
      <c r="AM42" s="24"/>
      <c r="AN42" s="24"/>
      <c r="AO42" s="24"/>
      <c r="AP42" s="24"/>
      <c r="AQ42" s="24"/>
      <c r="AR42" s="24"/>
      <c r="AS42" s="24"/>
      <c r="AT42" s="24"/>
      <c r="AU42" s="24"/>
      <c r="AV42" s="24"/>
      <c r="AW42" s="24"/>
      <c r="AX42" s="24"/>
      <c r="AY42" s="24"/>
      <c r="AZ42" s="24"/>
      <c r="BA42" s="24"/>
      <c r="BB42" s="24"/>
      <c r="BC42" s="24"/>
      <c r="BD42" s="24"/>
      <c r="BE42" s="108"/>
      <c r="BF42" s="24"/>
      <c r="BG42" s="24"/>
      <c r="BH42" s="24"/>
      <c r="BI42" s="24"/>
      <c r="BJ42" s="24"/>
      <c r="BK42" s="24"/>
      <c r="BL42" s="24"/>
      <c r="BM42" s="24"/>
      <c r="BN42" s="24"/>
      <c r="BO42" s="24"/>
      <c r="BP42" s="24"/>
      <c r="BQ42" s="24"/>
      <c r="BR42" s="24"/>
      <c r="BS42" s="24"/>
    </row>
    <row r="43" spans="1:72" ht="17.100000000000001" customHeight="1" x14ac:dyDescent="0.2">
      <c r="A43" s="176"/>
      <c r="B43" s="192"/>
      <c r="C43" s="192"/>
      <c r="D43" s="192"/>
      <c r="E43" s="192"/>
      <c r="F43" s="192"/>
      <c r="G43" s="192"/>
      <c r="H43" s="192"/>
      <c r="I43" s="192"/>
      <c r="J43" s="192"/>
      <c r="K43" s="192"/>
      <c r="L43" s="193"/>
      <c r="Q43" s="19" t="s">
        <v>199</v>
      </c>
      <c r="R43" s="19"/>
      <c r="S43" s="109">
        <f>SUM(Z10:Z40)</f>
        <v>84</v>
      </c>
      <c r="T43" s="150" t="str">
        <f t="shared" si="58"/>
        <v>( 84h 0min )</v>
      </c>
      <c r="U43" s="19"/>
      <c r="Z43" s="15"/>
      <c r="AB43" s="15"/>
      <c r="AC43" s="110"/>
      <c r="AD43" s="110"/>
      <c r="AE43" s="111"/>
      <c r="AF43" s="111"/>
      <c r="AG43" s="111"/>
      <c r="AH43" s="111"/>
      <c r="AI43" s="110"/>
      <c r="AJ43" s="15"/>
      <c r="BH43" s="112"/>
    </row>
    <row r="44" spans="1:72" ht="17.100000000000001" customHeight="1" x14ac:dyDescent="0.2">
      <c r="A44" s="190"/>
      <c r="B44" s="194"/>
      <c r="C44" s="194"/>
      <c r="D44" s="194"/>
      <c r="E44" s="194"/>
      <c r="F44" s="194"/>
      <c r="G44" s="194"/>
      <c r="H44" s="194"/>
      <c r="I44" s="194"/>
      <c r="J44" s="194"/>
      <c r="K44" s="194"/>
      <c r="L44" s="195"/>
      <c r="Q44" s="113" t="s">
        <v>200</v>
      </c>
      <c r="R44" s="114"/>
      <c r="S44" s="115">
        <f>S6</f>
        <v>-645.25</v>
      </c>
      <c r="T44" s="150" t="str">
        <f t="shared" si="58"/>
        <v>( 645h 15min )</v>
      </c>
      <c r="U44" s="19"/>
      <c r="V44" s="19"/>
      <c r="W44" s="19"/>
      <c r="X44" s="19"/>
      <c r="Y44" s="106"/>
      <c r="Z44" s="15"/>
      <c r="AA44" s="112" t="s">
        <v>201</v>
      </c>
      <c r="AB44" s="15"/>
      <c r="AC44" s="15"/>
      <c r="AD44" s="15"/>
      <c r="AE44" s="15"/>
      <c r="AF44" s="15"/>
      <c r="AG44" s="15"/>
      <c r="AH44" s="15"/>
      <c r="AI44" s="15"/>
      <c r="AJ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  <c r="AX44" s="15"/>
      <c r="AY44" s="15"/>
      <c r="AZ44" s="15"/>
      <c r="BA44" s="15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15"/>
      <c r="BN44" s="15"/>
      <c r="BO44" s="15"/>
      <c r="BP44" s="15"/>
      <c r="BQ44" s="15"/>
      <c r="BR44" s="15"/>
      <c r="BS44" s="15"/>
      <c r="BT44" s="15"/>
    </row>
    <row r="45" spans="1:72" ht="17.100000000000001" customHeight="1" thickBot="1" x14ac:dyDescent="0.25">
      <c r="A45" s="191"/>
      <c r="B45" s="196"/>
      <c r="C45" s="196"/>
      <c r="D45" s="196"/>
      <c r="E45" s="196"/>
      <c r="F45" s="196"/>
      <c r="G45" s="196"/>
      <c r="H45" s="196"/>
      <c r="I45" s="196"/>
      <c r="J45" s="196"/>
      <c r="K45" s="196"/>
      <c r="L45" s="197"/>
      <c r="Q45" s="116" t="s">
        <v>202</v>
      </c>
      <c r="R45" s="116"/>
      <c r="S45" s="117"/>
      <c r="T45" s="150" t="str">
        <f t="shared" si="58"/>
        <v>( 0h 0min )</v>
      </c>
      <c r="U45" s="19"/>
      <c r="V45" s="19"/>
      <c r="W45" s="19"/>
      <c r="X45" s="19"/>
      <c r="Y45" s="106"/>
      <c r="Z45" s="15"/>
      <c r="AB45" s="15"/>
      <c r="AC45" s="15" t="s">
        <v>203</v>
      </c>
      <c r="AD45" s="15"/>
      <c r="AE45" s="108"/>
      <c r="AF45" s="108"/>
      <c r="AG45" s="108"/>
      <c r="AH45" s="108"/>
      <c r="AI45" s="15"/>
      <c r="AJ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  <c r="AX45" s="15"/>
      <c r="AY45" s="15"/>
      <c r="AZ45" s="15"/>
      <c r="BA45" s="15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  <c r="BR45" s="15"/>
      <c r="BS45" s="15"/>
      <c r="BT45" s="15"/>
    </row>
    <row r="46" spans="1:72" ht="10.5" customHeight="1" thickTop="1" x14ac:dyDescent="0.2">
      <c r="B46" s="19"/>
      <c r="C46" s="19"/>
      <c r="D46" s="19"/>
      <c r="J46" s="14"/>
      <c r="K46" s="14"/>
      <c r="Q46" s="114"/>
      <c r="R46" s="114"/>
      <c r="S46" s="118"/>
      <c r="T46" s="151"/>
      <c r="U46" s="19"/>
      <c r="V46" s="19"/>
      <c r="W46" s="19"/>
      <c r="X46" s="19"/>
      <c r="Y46" s="15"/>
      <c r="Z46" s="15"/>
      <c r="AB46" s="15"/>
      <c r="AC46" s="57"/>
      <c r="AD46" s="57"/>
      <c r="AE46" s="57"/>
      <c r="AF46" s="57"/>
      <c r="AG46" s="57"/>
      <c r="AH46" s="57"/>
      <c r="AI46" s="57"/>
      <c r="AJ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15"/>
      <c r="AZ46" s="15"/>
      <c r="BA46" s="15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  <c r="BS46" s="15"/>
      <c r="BT46" s="15"/>
    </row>
    <row r="47" spans="1:72" ht="17.100000000000001" customHeight="1" x14ac:dyDescent="0.2">
      <c r="B47" s="153" t="s">
        <v>204</v>
      </c>
      <c r="C47" s="154"/>
      <c r="D47" s="154"/>
      <c r="F47" s="119"/>
      <c r="G47" s="119"/>
      <c r="H47" s="119"/>
      <c r="I47" s="119"/>
      <c r="J47" s="119"/>
      <c r="K47" s="14"/>
      <c r="Q47" s="120" t="s">
        <v>205</v>
      </c>
      <c r="R47" s="13"/>
      <c r="S47" s="121">
        <f>S42-S43+S44+S45</f>
        <v>-721.25</v>
      </c>
      <c r="T47" s="150" t="str">
        <f t="shared" si="58"/>
        <v>( 721h 15min )</v>
      </c>
      <c r="U47" s="19" t="str">
        <f>IF(S47&gt;0,"  Plusstunden","  Minusstunden")</f>
        <v xml:space="preserve">  Minusstunden</v>
      </c>
      <c r="W47" s="19"/>
      <c r="X47" s="19"/>
      <c r="Y47" s="15"/>
      <c r="Z47" s="15"/>
      <c r="AB47" s="15"/>
      <c r="AC47" s="15"/>
      <c r="AD47" s="15"/>
      <c r="AE47" s="15"/>
      <c r="AF47" s="15"/>
      <c r="AG47" s="15"/>
      <c r="AH47" s="15"/>
      <c r="AI47" s="15"/>
      <c r="AJ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  <c r="AX47" s="15"/>
      <c r="AY47" s="15"/>
      <c r="AZ47" s="15"/>
      <c r="BA47" s="15"/>
      <c r="BB47" s="15"/>
      <c r="BC47" s="15"/>
      <c r="BD47" s="15"/>
      <c r="BE47" s="15"/>
      <c r="BF47" s="15"/>
      <c r="BG47" s="15"/>
      <c r="BH47" s="15"/>
      <c r="BI47" s="15"/>
      <c r="BJ47" s="15"/>
      <c r="BK47" s="15"/>
      <c r="BL47" s="15"/>
      <c r="BM47" s="15"/>
      <c r="BN47" s="15"/>
      <c r="BO47" s="15"/>
      <c r="BP47" s="15"/>
      <c r="BQ47" s="15"/>
      <c r="BR47" s="15"/>
      <c r="BS47" s="15"/>
      <c r="BT47" s="15"/>
    </row>
    <row r="48" spans="1:72" x14ac:dyDescent="0.2">
      <c r="B48" s="155"/>
      <c r="C48" s="155"/>
      <c r="D48" s="155"/>
      <c r="J48" s="14"/>
      <c r="K48" s="14"/>
      <c r="S48" s="152" t="s">
        <v>206</v>
      </c>
      <c r="T48" s="152" t="s">
        <v>207</v>
      </c>
      <c r="Y48" s="15"/>
      <c r="Z48" s="15"/>
      <c r="AB48" s="15"/>
      <c r="AC48" s="108" t="s">
        <v>208</v>
      </c>
      <c r="AD48" s="108"/>
      <c r="AE48" s="15"/>
      <c r="AF48" s="15"/>
      <c r="AG48" s="15"/>
      <c r="AH48" s="15"/>
      <c r="AI48" s="15"/>
      <c r="AJ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15"/>
      <c r="AZ48" s="15"/>
      <c r="BA48" s="15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</row>
    <row r="49" spans="2:30" ht="15" x14ac:dyDescent="0.2">
      <c r="B49" s="153" t="s">
        <v>245</v>
      </c>
      <c r="C49" s="156"/>
      <c r="D49" s="156"/>
      <c r="F49" s="119"/>
      <c r="G49" s="119"/>
      <c r="H49" s="119"/>
      <c r="I49" s="119"/>
      <c r="J49" s="122"/>
      <c r="AC49" s="112" t="s">
        <v>209</v>
      </c>
      <c r="AD49" s="112"/>
    </row>
    <row r="51" spans="2:30" x14ac:dyDescent="0.2">
      <c r="V51" s="19"/>
    </row>
    <row r="52" spans="2:30" x14ac:dyDescent="0.2">
      <c r="V52" s="112"/>
    </row>
  </sheetData>
  <sheetProtection algorithmName="SHA-512" hashValue="kI7Dec5I+soorL3TvDU5lr1xZqnufbStYAeUnCZAyx7afIFeW0BPTgB4UZNE80IH4pPsYGyCZ6BY9tOqgry9AQ==" saltValue="KJbnjhzl47phSyMBDjfiSQ==" spinCount="100000" sheet="1" selectLockedCells="1"/>
  <mergeCells count="11">
    <mergeCell ref="D1:G1"/>
    <mergeCell ref="D2:E2"/>
    <mergeCell ref="D3:E3"/>
    <mergeCell ref="D4:E4"/>
    <mergeCell ref="D5:E5"/>
    <mergeCell ref="BC7:BQ7"/>
    <mergeCell ref="E9:E40"/>
    <mergeCell ref="H9:H40"/>
    <mergeCell ref="K9:K40"/>
    <mergeCell ref="N9:N40"/>
    <mergeCell ref="AL7:AZ7"/>
  </mergeCells>
  <conditionalFormatting sqref="Q10:Q40">
    <cfRule type="cellIs" dxfId="13" priority="9" operator="greaterThan">
      <formula>10</formula>
    </cfRule>
  </conditionalFormatting>
  <conditionalFormatting sqref="L10:M40 I10:J40 F10:G40 O10:X40 A10:D40">
    <cfRule type="expression" dxfId="12" priority="10">
      <formula>OR(WEEKDAY($A10)=7,WEEKDAY($A10)=1)</formula>
    </cfRule>
  </conditionalFormatting>
  <conditionalFormatting sqref="W10">
    <cfRule type="expression" dxfId="11" priority="8">
      <formula>OR(WEEKDAY($A10)=7,WEEKDAY($A10)=1)</formula>
    </cfRule>
  </conditionalFormatting>
  <conditionalFormatting sqref="D4">
    <cfRule type="cellIs" dxfId="10" priority="5" operator="greaterThan">
      <formula>"&gt;=$D$4"</formula>
    </cfRule>
    <cfRule type="cellIs" dxfId="9" priority="6" operator="between">
      <formula>"&gt;0,5*$D$4"</formula>
      <formula>"&lt;$D$4"</formula>
    </cfRule>
  </conditionalFormatting>
  <conditionalFormatting sqref="S47">
    <cfRule type="cellIs" dxfId="8" priority="11" operator="between">
      <formula>-0.5*$D$3</formula>
      <formula>-$D$3</formula>
    </cfRule>
    <cfRule type="cellIs" dxfId="7" priority="12" operator="lessThan">
      <formula>-$D$3</formula>
    </cfRule>
    <cfRule type="cellIs" dxfId="6" priority="13" operator="between">
      <formula>0.5*$D$3</formula>
      <formula>$D$3</formula>
    </cfRule>
    <cfRule type="cellIs" dxfId="5" priority="14" operator="greaterThan">
      <formula>$D$3</formula>
    </cfRule>
  </conditionalFormatting>
  <conditionalFormatting sqref="D5:E5">
    <cfRule type="expression" dxfId="4" priority="4">
      <formula>$D$5&gt;10</formula>
    </cfRule>
  </conditionalFormatting>
  <conditionalFormatting sqref="T10:T40">
    <cfRule type="cellIs" dxfId="3" priority="2" operator="greaterThan">
      <formula>0</formula>
    </cfRule>
  </conditionalFormatting>
  <conditionalFormatting sqref="I10:J40 L10:M40 F10:G40 O10:X40 A10:D40">
    <cfRule type="expression" dxfId="2" priority="1">
      <formula>$B10="Feiertag"</formula>
    </cfRule>
  </conditionalFormatting>
  <dataValidations count="5">
    <dataValidation type="decimal" allowBlank="1" showInputMessage="1" showErrorMessage="1" errorTitle="Eingabefehler" error="Es sind nur Werte zwischen1,00 und 42,00 zulässig!" sqref="D3:E3" xr:uid="{00000000-0002-0000-0D00-000000000000}">
      <formula1>1</formula1>
      <formula2>41</formula2>
    </dataValidation>
    <dataValidation type="list" allowBlank="1" showInputMessage="1" showErrorMessage="1" errorTitle="Falsche Eingabe" error="Es sind nur Einträge aus der vorgegebenen Liste möglich!" sqref="B10:B40" xr:uid="{00000000-0002-0000-0D00-000001000000}">
      <formula1>"Arbeitsbefr.,Feiertag,freier Tag,Gleittag,Krank,Sonderregelg.,Tausch-Tag,Urlaub"</formula1>
    </dataValidation>
    <dataValidation type="whole" allowBlank="1" showInputMessage="1" showErrorMessage="1" errorTitle="Eingabefehler" error="Es sind nur Werte zwischen 1 und 5 zulässig!" sqref="D4" xr:uid="{00000000-0002-0000-0D00-000002000000}">
      <formula1>1</formula1>
      <formula2>5</formula2>
    </dataValidation>
    <dataValidation type="time" allowBlank="1" showInputMessage="1" showErrorMessage="1" errorTitle="Eingabefehler" error="Es sind nur Angaben von 6:00 bis 22:00 Uhr möglich." sqref="O10:P40 F10:G40 L10:M40 C10:D40 I10:J40" xr:uid="{00000000-0002-0000-0D00-000003000000}">
      <formula1>0.25</formula1>
      <formula2>0.916666666666667</formula2>
    </dataValidation>
    <dataValidation type="list" allowBlank="1" showErrorMessage="1" errorTitle="Falsche Eingabe" error="Es sind nur Einträge aus der vorgegebenen Liste möglich!" sqref="S5" xr:uid="{00000000-0002-0000-0D00-000004000000}">
      <formula1>"Ja"</formula1>
    </dataValidation>
  </dataValidations>
  <printOptions horizontalCentered="1" verticalCentered="1"/>
  <pageMargins left="0.39370078740157483" right="0.19685039370078741" top="0.39370078740157483" bottom="0.39370078740157483" header="0.51181102362204722" footer="0.19685039370078741"/>
  <pageSetup paperSize="9" scale="83" orientation="landscape" r:id="rId1"/>
  <headerFooter alignWithMargins="0">
    <oddHeader>&amp;C&amp;"Arial,Fett"&amp;12Zeiterfassung</oddHead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7" id="{5EE47748-FD56-40EA-BB75-D34663096D71}">
            <xm:f>OR($A10=Feiertage!$A$3,$A10=Feiertage!$A$4,$A10=Feiertage!$A$5,$A10=Feiertage!$A$6,$A10=Feiertage!$A$7,$A10=Feiertage!$A$8,$A10=Feiertage!$A$9,$A10=Feiertage!$A$10,$A10=Feiertage!$A$11,$A10=Feiertage!$A$12,$A10=Feiertage!$A$13,$A10=Feiertage!$A$14)</xm:f>
            <x14:dxf>
              <fill>
                <patternFill>
                  <bgColor theme="0" tint="-0.24994659260841701"/>
                </patternFill>
              </fill>
            </x14:dxf>
          </x14:cfRule>
          <xm:sqref>L10:M40 F10:G40 I10:J40 O10:U40 A10:D40</xm:sqref>
        </x14:conditionalFormatting>
        <x14:conditionalFormatting xmlns:xm="http://schemas.microsoft.com/office/excel/2006/main">
          <x14:cfRule type="expression" priority="3" id="{7217BCCB-DF10-4145-911F-1AA9500C6E69}">
            <xm:f>OR($A10=Feiertage!$A$3,$A10=Feiertage!$A$4,$A10=Feiertage!$A$5,$A10=Feiertage!$A$6,$A10=Feiertage!$A$7,$A10=Feiertage!$A$8,$A10=Feiertage!$A$9,$A10=Feiertage!$A$10,$A10=Feiertage!$A$11,$A10=Feiertage!$A$12,$A10=Feiertage!$A$13,$A10=Feiertage!$A$14)</xm:f>
            <x14:dxf>
              <fill>
                <patternFill>
                  <bgColor theme="0" tint="-0.24994659260841701"/>
                </patternFill>
              </fill>
            </x14:dxf>
          </x14:cfRule>
          <xm:sqref>X10:X40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F29"/>
  <sheetViews>
    <sheetView workbookViewId="0"/>
  </sheetViews>
  <sheetFormatPr baseColWidth="10" defaultColWidth="11.42578125" defaultRowHeight="12.75" x14ac:dyDescent="0.2"/>
  <cols>
    <col min="1" max="1" width="11.85546875" style="10" customWidth="1"/>
    <col min="2" max="2" width="22.85546875" style="10" bestFit="1" customWidth="1"/>
    <col min="3" max="3" width="10.140625" style="10" bestFit="1" customWidth="1"/>
    <col min="4" max="4" width="11.42578125" style="10"/>
    <col min="5" max="6" width="11.42578125" style="10" hidden="1" customWidth="1"/>
    <col min="7" max="16384" width="11.42578125" style="10"/>
  </cols>
  <sheetData>
    <row r="1" spans="1:6" x14ac:dyDescent="0.2">
      <c r="A1" s="11">
        <v>2023</v>
      </c>
      <c r="E1" s="123">
        <f>DATE(A1,3,28)+MOD(24-MOD(A1,19)*10.63,29)-MOD(TRUNC(A1*5/4)+MOD(24-MOD(A1,19)*10.63,29)+1,7)</f>
        <v>45025</v>
      </c>
      <c r="F1" s="124" t="s">
        <v>210</v>
      </c>
    </row>
    <row r="2" spans="1:6" x14ac:dyDescent="0.2">
      <c r="B2" s="125"/>
      <c r="C2" s="126" t="s">
        <v>211</v>
      </c>
    </row>
    <row r="3" spans="1:6" x14ac:dyDescent="0.2">
      <c r="A3" s="127">
        <f>DATE($A$1,1,1)</f>
        <v>44927</v>
      </c>
      <c r="B3" s="10" t="s">
        <v>212</v>
      </c>
      <c r="C3" s="128">
        <f>WEEKDAY(A3)</f>
        <v>1</v>
      </c>
    </row>
    <row r="4" spans="1:6" x14ac:dyDescent="0.2">
      <c r="A4" s="127">
        <f>$E$1-2</f>
        <v>45023</v>
      </c>
      <c r="B4" s="129" t="s">
        <v>213</v>
      </c>
      <c r="C4" s="128">
        <f t="shared" ref="C4:C14" si="0">WEEKDAY(A4)</f>
        <v>6</v>
      </c>
    </row>
    <row r="5" spans="1:6" x14ac:dyDescent="0.2">
      <c r="A5" s="127">
        <f>$E$1+1</f>
        <v>45026</v>
      </c>
      <c r="B5" s="10" t="s">
        <v>214</v>
      </c>
      <c r="C5" s="128">
        <f t="shared" si="0"/>
        <v>2</v>
      </c>
    </row>
    <row r="6" spans="1:6" x14ac:dyDescent="0.2">
      <c r="A6" s="127">
        <f>DATE($A$1,5,1)</f>
        <v>45047</v>
      </c>
      <c r="B6" s="10" t="s">
        <v>215</v>
      </c>
      <c r="C6" s="128">
        <f t="shared" si="0"/>
        <v>2</v>
      </c>
    </row>
    <row r="7" spans="1:6" x14ac:dyDescent="0.2">
      <c r="A7" s="127">
        <f>$E$1+39</f>
        <v>45064</v>
      </c>
      <c r="B7" s="10" t="s">
        <v>216</v>
      </c>
      <c r="C7" s="128">
        <f t="shared" si="0"/>
        <v>5</v>
      </c>
    </row>
    <row r="8" spans="1:6" x14ac:dyDescent="0.2">
      <c r="A8" s="127">
        <f>$E$1+50</f>
        <v>45075</v>
      </c>
      <c r="B8" s="10" t="s">
        <v>217</v>
      </c>
      <c r="C8" s="128">
        <f t="shared" si="0"/>
        <v>2</v>
      </c>
    </row>
    <row r="9" spans="1:6" x14ac:dyDescent="0.2">
      <c r="A9" s="127">
        <f>$E$1+60</f>
        <v>45085</v>
      </c>
      <c r="B9" s="10" t="s">
        <v>218</v>
      </c>
      <c r="C9" s="128">
        <f t="shared" si="0"/>
        <v>5</v>
      </c>
    </row>
    <row r="10" spans="1:6" x14ac:dyDescent="0.2">
      <c r="A10" s="127">
        <f>DATE($A$1,10,3)</f>
        <v>45202</v>
      </c>
      <c r="B10" s="10" t="s">
        <v>219</v>
      </c>
      <c r="C10" s="128">
        <f t="shared" si="0"/>
        <v>3</v>
      </c>
    </row>
    <row r="11" spans="1:6" x14ac:dyDescent="0.2">
      <c r="A11" s="127">
        <f>DATE($A$1,12,24)</f>
        <v>45284</v>
      </c>
      <c r="B11" s="10" t="s">
        <v>220</v>
      </c>
      <c r="C11" s="128">
        <f t="shared" si="0"/>
        <v>1</v>
      </c>
    </row>
    <row r="12" spans="1:6" x14ac:dyDescent="0.2">
      <c r="A12" s="127">
        <f>DATE($A$1,12,25)</f>
        <v>45285</v>
      </c>
      <c r="B12" s="10" t="s">
        <v>221</v>
      </c>
      <c r="C12" s="128">
        <f t="shared" si="0"/>
        <v>2</v>
      </c>
    </row>
    <row r="13" spans="1:6" x14ac:dyDescent="0.2">
      <c r="A13" s="127">
        <f>DATE($A$1,12,26)</f>
        <v>45286</v>
      </c>
      <c r="B13" s="10" t="s">
        <v>222</v>
      </c>
      <c r="C13" s="128">
        <f t="shared" si="0"/>
        <v>3</v>
      </c>
    </row>
    <row r="14" spans="1:6" x14ac:dyDescent="0.2">
      <c r="A14" s="127">
        <f>DATE($A$1,12,31)</f>
        <v>45291</v>
      </c>
      <c r="B14" s="10" t="s">
        <v>223</v>
      </c>
      <c r="C14" s="128">
        <f t="shared" si="0"/>
        <v>1</v>
      </c>
    </row>
    <row r="17" spans="1:6" x14ac:dyDescent="0.2">
      <c r="A17" s="168" t="s">
        <v>224</v>
      </c>
      <c r="B17" s="169"/>
      <c r="C17" s="169"/>
      <c r="D17" s="169"/>
    </row>
    <row r="18" spans="1:6" x14ac:dyDescent="0.2">
      <c r="A18" s="169" t="s">
        <v>225</v>
      </c>
      <c r="B18" s="169"/>
      <c r="C18" s="169"/>
      <c r="D18" s="170">
        <v>44967</v>
      </c>
    </row>
    <row r="19" spans="1:6" x14ac:dyDescent="0.2">
      <c r="A19" s="169" t="s">
        <v>226</v>
      </c>
      <c r="B19" s="169"/>
      <c r="C19" s="169"/>
      <c r="D19" s="170">
        <v>45027</v>
      </c>
    </row>
    <row r="20" spans="1:6" x14ac:dyDescent="0.2">
      <c r="A20" s="169" t="s">
        <v>227</v>
      </c>
      <c r="B20" s="169"/>
      <c r="C20" s="169"/>
      <c r="D20" s="170">
        <v>45121</v>
      </c>
    </row>
    <row r="21" spans="1:6" x14ac:dyDescent="0.2">
      <c r="A21" s="169" t="s">
        <v>247</v>
      </c>
      <c r="B21" s="169"/>
      <c r="C21" s="169"/>
      <c r="D21" s="170">
        <v>45215</v>
      </c>
    </row>
    <row r="22" spans="1:6" x14ac:dyDescent="0.2">
      <c r="A22" s="169"/>
      <c r="B22" s="169"/>
      <c r="C22" s="169"/>
      <c r="D22" s="169"/>
    </row>
    <row r="23" spans="1:6" x14ac:dyDescent="0.2">
      <c r="A23" s="169"/>
      <c r="B23" s="169"/>
      <c r="C23" s="169"/>
      <c r="D23" s="169"/>
    </row>
    <row r="24" spans="1:6" x14ac:dyDescent="0.2">
      <c r="A24" s="168" t="s">
        <v>228</v>
      </c>
      <c r="B24" s="169"/>
      <c r="C24" s="198" t="s">
        <v>229</v>
      </c>
      <c r="D24" s="198" t="s">
        <v>230</v>
      </c>
    </row>
    <row r="25" spans="1:6" x14ac:dyDescent="0.2">
      <c r="A25" s="169" t="s">
        <v>263</v>
      </c>
      <c r="B25" s="169"/>
      <c r="C25" s="170">
        <v>44917</v>
      </c>
      <c r="D25" s="170">
        <v>44933</v>
      </c>
    </row>
    <row r="26" spans="1:6" x14ac:dyDescent="0.2">
      <c r="A26" s="169" t="s">
        <v>231</v>
      </c>
      <c r="B26" s="169"/>
      <c r="C26" s="170">
        <v>45019</v>
      </c>
      <c r="D26" s="170">
        <v>45038</v>
      </c>
    </row>
    <row r="27" spans="1:6" x14ac:dyDescent="0.2">
      <c r="A27" s="169" t="s">
        <v>232</v>
      </c>
      <c r="B27" s="169"/>
      <c r="C27" s="170">
        <v>45131</v>
      </c>
      <c r="D27" s="170">
        <v>45170</v>
      </c>
      <c r="F27" s="127"/>
    </row>
    <row r="28" spans="1:6" x14ac:dyDescent="0.2">
      <c r="A28" s="169" t="s">
        <v>233</v>
      </c>
      <c r="B28" s="169"/>
      <c r="C28" s="170">
        <v>45222</v>
      </c>
      <c r="D28" s="170">
        <v>45227</v>
      </c>
    </row>
    <row r="29" spans="1:6" x14ac:dyDescent="0.2">
      <c r="A29" s="169" t="s">
        <v>263</v>
      </c>
      <c r="B29" s="169"/>
      <c r="C29" s="170">
        <v>45287</v>
      </c>
      <c r="D29" s="170">
        <v>45304</v>
      </c>
    </row>
  </sheetData>
  <sheetProtection algorithmName="SHA-512" hashValue="d6ukD9KvCJV+4Hd30s1lID5gE0c+34huE/oCg5YnVil2ONrvG3DpXyv4v0G4E4Ff63VlLUSwpB+qY2uv7AxJ7A==" saltValue="5PIWaVdBzy7aUshyw3pw/Q==" spinCount="100000" sheet="1" objects="1" scenarios="1" selectLockedCells="1" selectUnlockedCells="1"/>
  <pageMargins left="0.7" right="0.7" top="0.78740157499999996" bottom="0.78740157499999996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35"/>
  <sheetViews>
    <sheetView workbookViewId="0">
      <selection activeCell="AB1" sqref="AB1:BS1048576"/>
    </sheetView>
  </sheetViews>
  <sheetFormatPr baseColWidth="10" defaultRowHeight="12.75" x14ac:dyDescent="0.2"/>
  <sheetData>
    <row r="1" spans="1:5" x14ac:dyDescent="0.2">
      <c r="A1" s="130" t="s">
        <v>234</v>
      </c>
      <c r="D1" s="130" t="s">
        <v>235</v>
      </c>
    </row>
    <row r="4" spans="1:5" x14ac:dyDescent="0.2">
      <c r="A4" s="131" t="s">
        <v>236</v>
      </c>
      <c r="B4" s="131" t="s">
        <v>237</v>
      </c>
      <c r="C4" s="132"/>
      <c r="D4" s="133" t="s">
        <v>237</v>
      </c>
      <c r="E4" s="133" t="s">
        <v>236</v>
      </c>
    </row>
    <row r="5" spans="1:5" x14ac:dyDescent="0.2">
      <c r="A5" s="134"/>
      <c r="B5" s="134"/>
      <c r="C5" s="132"/>
      <c r="D5" s="135"/>
      <c r="E5" s="135"/>
    </row>
    <row r="6" spans="1:5" x14ac:dyDescent="0.2">
      <c r="A6" s="134"/>
      <c r="B6" s="134"/>
      <c r="C6" s="132"/>
      <c r="D6" s="135"/>
      <c r="E6" s="135"/>
    </row>
    <row r="7" spans="1:5" x14ac:dyDescent="0.2">
      <c r="A7" s="136">
        <v>1</v>
      </c>
      <c r="B7" s="137">
        <f t="shared" ref="B7:B18" si="0">A7/60</f>
        <v>1.6666666666666666E-2</v>
      </c>
      <c r="C7" s="132"/>
      <c r="D7" s="136">
        <v>0.01</v>
      </c>
      <c r="E7" s="136">
        <f t="shared" ref="E7:E26" si="1">D7*60</f>
        <v>0.6</v>
      </c>
    </row>
    <row r="8" spans="1:5" x14ac:dyDescent="0.2">
      <c r="A8" s="136">
        <v>5</v>
      </c>
      <c r="B8" s="137">
        <f t="shared" si="0"/>
        <v>8.3333333333333329E-2</v>
      </c>
      <c r="C8" s="132"/>
      <c r="D8" s="138">
        <v>0.05</v>
      </c>
      <c r="E8" s="136">
        <f t="shared" si="1"/>
        <v>3</v>
      </c>
    </row>
    <row r="9" spans="1:5" x14ac:dyDescent="0.2">
      <c r="A9" s="136">
        <v>10</v>
      </c>
      <c r="B9" s="137">
        <f t="shared" si="0"/>
        <v>0.16666666666666666</v>
      </c>
      <c r="C9" s="132"/>
      <c r="D9" s="138">
        <v>0.1</v>
      </c>
      <c r="E9" s="136">
        <f t="shared" si="1"/>
        <v>6</v>
      </c>
    </row>
    <row r="10" spans="1:5" x14ac:dyDescent="0.2">
      <c r="A10" s="136">
        <v>15</v>
      </c>
      <c r="B10" s="137">
        <f t="shared" si="0"/>
        <v>0.25</v>
      </c>
      <c r="C10" s="132"/>
      <c r="D10" s="138">
        <v>0.15</v>
      </c>
      <c r="E10" s="136">
        <f t="shared" si="1"/>
        <v>9</v>
      </c>
    </row>
    <row r="11" spans="1:5" x14ac:dyDescent="0.2">
      <c r="A11" s="136">
        <v>20</v>
      </c>
      <c r="B11" s="137">
        <f t="shared" si="0"/>
        <v>0.33333333333333331</v>
      </c>
      <c r="C11" s="132"/>
      <c r="D11" s="138">
        <v>0.2</v>
      </c>
      <c r="E11" s="136">
        <f t="shared" si="1"/>
        <v>12</v>
      </c>
    </row>
    <row r="12" spans="1:5" x14ac:dyDescent="0.2">
      <c r="A12" s="136">
        <v>25</v>
      </c>
      <c r="B12" s="137">
        <f t="shared" si="0"/>
        <v>0.41666666666666669</v>
      </c>
      <c r="C12" s="132"/>
      <c r="D12" s="138">
        <v>0.25</v>
      </c>
      <c r="E12" s="136">
        <f t="shared" si="1"/>
        <v>15</v>
      </c>
    </row>
    <row r="13" spans="1:5" x14ac:dyDescent="0.2">
      <c r="A13" s="136">
        <v>30</v>
      </c>
      <c r="B13" s="137">
        <f t="shared" si="0"/>
        <v>0.5</v>
      </c>
      <c r="C13" s="132"/>
      <c r="D13" s="138">
        <v>0.3</v>
      </c>
      <c r="E13" s="136">
        <f t="shared" si="1"/>
        <v>18</v>
      </c>
    </row>
    <row r="14" spans="1:5" x14ac:dyDescent="0.2">
      <c r="A14" s="136">
        <v>35</v>
      </c>
      <c r="B14" s="137">
        <f t="shared" si="0"/>
        <v>0.58333333333333337</v>
      </c>
      <c r="C14" s="132"/>
      <c r="D14" s="138">
        <v>0.35</v>
      </c>
      <c r="E14" s="136">
        <f t="shared" si="1"/>
        <v>21</v>
      </c>
    </row>
    <row r="15" spans="1:5" x14ac:dyDescent="0.2">
      <c r="A15" s="136">
        <v>40</v>
      </c>
      <c r="B15" s="137">
        <f t="shared" si="0"/>
        <v>0.66666666666666663</v>
      </c>
      <c r="C15" s="132"/>
      <c r="D15" s="138">
        <v>0.4</v>
      </c>
      <c r="E15" s="136">
        <f t="shared" si="1"/>
        <v>24</v>
      </c>
    </row>
    <row r="16" spans="1:5" x14ac:dyDescent="0.2">
      <c r="A16" s="136">
        <v>45</v>
      </c>
      <c r="B16" s="137">
        <f t="shared" si="0"/>
        <v>0.75</v>
      </c>
      <c r="C16" s="132"/>
      <c r="D16" s="138">
        <v>0.45</v>
      </c>
      <c r="E16" s="136">
        <f t="shared" si="1"/>
        <v>27</v>
      </c>
    </row>
    <row r="17" spans="1:5" x14ac:dyDescent="0.2">
      <c r="A17" s="136">
        <v>50</v>
      </c>
      <c r="B17" s="137">
        <f t="shared" si="0"/>
        <v>0.83333333333333337</v>
      </c>
      <c r="C17" s="132"/>
      <c r="D17" s="138">
        <v>0.5</v>
      </c>
      <c r="E17" s="136">
        <f t="shared" si="1"/>
        <v>30</v>
      </c>
    </row>
    <row r="18" spans="1:5" x14ac:dyDescent="0.2">
      <c r="A18" s="136">
        <v>55</v>
      </c>
      <c r="B18" s="137">
        <f t="shared" si="0"/>
        <v>0.91666666666666663</v>
      </c>
      <c r="C18" s="132"/>
      <c r="D18" s="138">
        <v>0.55000000000000004</v>
      </c>
      <c r="E18" s="136">
        <f t="shared" si="1"/>
        <v>33</v>
      </c>
    </row>
    <row r="19" spans="1:5" x14ac:dyDescent="0.2">
      <c r="A19" s="135"/>
      <c r="B19" s="135"/>
      <c r="D19" s="139">
        <v>0.6</v>
      </c>
      <c r="E19" s="136">
        <f t="shared" si="1"/>
        <v>36</v>
      </c>
    </row>
    <row r="20" spans="1:5" x14ac:dyDescent="0.2">
      <c r="A20" s="135"/>
      <c r="B20" s="135"/>
      <c r="D20" s="138">
        <v>0.65</v>
      </c>
      <c r="E20" s="136">
        <f t="shared" si="1"/>
        <v>39</v>
      </c>
    </row>
    <row r="21" spans="1:5" x14ac:dyDescent="0.2">
      <c r="A21" s="135"/>
      <c r="B21" s="135"/>
      <c r="D21" s="138">
        <v>0.7</v>
      </c>
      <c r="E21" s="136">
        <f t="shared" si="1"/>
        <v>42</v>
      </c>
    </row>
    <row r="22" spans="1:5" x14ac:dyDescent="0.2">
      <c r="A22" s="135"/>
      <c r="B22" s="135"/>
      <c r="D22" s="138">
        <v>0.75</v>
      </c>
      <c r="E22" s="136">
        <f t="shared" si="1"/>
        <v>45</v>
      </c>
    </row>
    <row r="23" spans="1:5" x14ac:dyDescent="0.2">
      <c r="A23" s="135"/>
      <c r="B23" s="135"/>
      <c r="D23" s="138">
        <v>0.8</v>
      </c>
      <c r="E23" s="136">
        <f t="shared" si="1"/>
        <v>48</v>
      </c>
    </row>
    <row r="24" spans="1:5" x14ac:dyDescent="0.2">
      <c r="A24" s="135"/>
      <c r="B24" s="135"/>
      <c r="D24" s="138">
        <v>0.85</v>
      </c>
      <c r="E24" s="136">
        <f t="shared" si="1"/>
        <v>51</v>
      </c>
    </row>
    <row r="25" spans="1:5" x14ac:dyDescent="0.2">
      <c r="A25" s="135"/>
      <c r="B25" s="135"/>
      <c r="D25" s="138">
        <v>0.9</v>
      </c>
      <c r="E25" s="136">
        <f t="shared" si="1"/>
        <v>54</v>
      </c>
    </row>
    <row r="26" spans="1:5" x14ac:dyDescent="0.2">
      <c r="A26" s="135"/>
      <c r="B26" s="135"/>
      <c r="D26" s="138">
        <v>0.95</v>
      </c>
      <c r="E26" s="136">
        <f t="shared" si="1"/>
        <v>57</v>
      </c>
    </row>
    <row r="27" spans="1:5" x14ac:dyDescent="0.2">
      <c r="D27" s="140"/>
    </row>
    <row r="28" spans="1:5" x14ac:dyDescent="0.2">
      <c r="D28" s="140"/>
    </row>
    <row r="29" spans="1:5" x14ac:dyDescent="0.2">
      <c r="D29" s="140"/>
    </row>
    <row r="30" spans="1:5" x14ac:dyDescent="0.2">
      <c r="D30" s="140"/>
    </row>
    <row r="31" spans="1:5" x14ac:dyDescent="0.2">
      <c r="D31" s="140"/>
    </row>
    <row r="32" spans="1:5" x14ac:dyDescent="0.2">
      <c r="D32" s="140"/>
    </row>
    <row r="33" spans="4:4" x14ac:dyDescent="0.2">
      <c r="D33" s="140"/>
    </row>
    <row r="34" spans="4:4" x14ac:dyDescent="0.2">
      <c r="D34" s="140"/>
    </row>
    <row r="35" spans="4:4" x14ac:dyDescent="0.2">
      <c r="D35" s="140"/>
    </row>
  </sheetData>
  <sheetProtection algorithmName="SHA-512" hashValue="S/ov5q0D4X42GnZIkT29UsCNWcvbU1ttlSY75nOeu/EN/23vTI1r1xD1Sqp6359ljRf7KL7K13wMEbrdR7VhOw==" saltValue="cJKkq1eI+4MqCEbKG73Z2A==" spinCount="100000" sheet="1" objects="1" scenarios="1" selectLockedCells="1" selectUnlockedCells="1"/>
  <printOptions gridLines="1" gridLinesSet="0"/>
  <pageMargins left="0.78740157499999996" right="0.78740157499999996" top="0.984251969" bottom="0.984251969" header="0.51181102300000003" footer="0.51181102300000003"/>
  <pageSetup paperSize="9" orientation="portrait" horizontalDpi="4294967292" r:id="rId1"/>
  <headerFooter alignWithMargins="0">
    <oddHeader>&amp;A</oddHeader>
    <oddFooter>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00"/>
  <sheetViews>
    <sheetView topLeftCell="A62" zoomScale="99" zoomScaleNormal="99" workbookViewId="0"/>
  </sheetViews>
  <sheetFormatPr baseColWidth="10" defaultColWidth="11.42578125" defaultRowHeight="12.75" x14ac:dyDescent="0.2"/>
  <cols>
    <col min="1" max="1" width="11.42578125" style="203" customWidth="1"/>
    <col min="2" max="11" width="11.42578125" style="203"/>
    <col min="12" max="12" width="11.42578125" style="203" customWidth="1"/>
    <col min="13" max="13" width="6.140625" style="203" customWidth="1"/>
    <col min="14" max="16384" width="11.42578125" style="203"/>
  </cols>
  <sheetData>
    <row r="1" spans="1:12" ht="18" x14ac:dyDescent="0.25">
      <c r="A1" s="202" t="s">
        <v>9</v>
      </c>
    </row>
    <row r="5" spans="1:12" s="204" customFormat="1" x14ac:dyDescent="0.2">
      <c r="A5" s="203"/>
      <c r="B5" s="203"/>
      <c r="C5" s="203"/>
      <c r="D5" s="203"/>
      <c r="E5" s="203"/>
      <c r="F5" s="203"/>
      <c r="G5" s="203"/>
      <c r="H5" s="203"/>
      <c r="I5" s="203"/>
      <c r="J5" s="203"/>
      <c r="K5" s="203"/>
      <c r="L5" s="203"/>
    </row>
    <row r="9" spans="1:12" s="204" customFormat="1" x14ac:dyDescent="0.2">
      <c r="A9" s="203"/>
      <c r="B9" s="203"/>
      <c r="C9" s="203"/>
      <c r="D9" s="203"/>
      <c r="E9" s="203"/>
      <c r="F9" s="203"/>
      <c r="G9" s="203"/>
      <c r="H9" s="203"/>
      <c r="I9" s="203"/>
      <c r="J9" s="203"/>
      <c r="K9" s="203"/>
      <c r="L9" s="203"/>
    </row>
    <row r="12" spans="1:12" x14ac:dyDescent="0.2">
      <c r="B12" s="203" t="s">
        <v>10</v>
      </c>
    </row>
    <row r="15" spans="1:12" s="204" customFormat="1" x14ac:dyDescent="0.2">
      <c r="A15" s="203"/>
      <c r="B15" s="203"/>
      <c r="C15" s="203"/>
      <c r="D15" s="203"/>
      <c r="E15" s="203"/>
      <c r="F15" s="203"/>
      <c r="G15" s="203"/>
      <c r="H15" s="203"/>
      <c r="I15" s="203"/>
      <c r="J15" s="203"/>
      <c r="K15" s="203"/>
      <c r="L15" s="203"/>
    </row>
    <row r="18" spans="1:12" s="204" customFormat="1" x14ac:dyDescent="0.2">
      <c r="A18" s="203"/>
      <c r="B18" s="203"/>
      <c r="C18" s="203"/>
      <c r="D18" s="203"/>
      <c r="E18" s="203"/>
      <c r="F18" s="203"/>
      <c r="G18" s="203"/>
      <c r="H18" s="203"/>
      <c r="I18" s="203"/>
      <c r="J18" s="203"/>
      <c r="K18" s="203"/>
      <c r="L18" s="203"/>
    </row>
    <row r="19" spans="1:12" x14ac:dyDescent="0.2">
      <c r="B19" s="203" t="s">
        <v>10</v>
      </c>
    </row>
    <row r="24" spans="1:12" s="204" customFormat="1" x14ac:dyDescent="0.2">
      <c r="A24" s="203"/>
      <c r="B24" s="203" t="s">
        <v>11</v>
      </c>
      <c r="C24" s="203"/>
      <c r="D24" s="203"/>
      <c r="E24" s="203"/>
      <c r="F24" s="203"/>
      <c r="G24" s="203"/>
      <c r="H24" s="203"/>
      <c r="I24" s="203"/>
      <c r="J24" s="203"/>
      <c r="K24" s="203"/>
      <c r="L24" s="203"/>
    </row>
    <row r="31" spans="1:12" s="171" customFormat="1" x14ac:dyDescent="0.2">
      <c r="A31" s="173" t="s">
        <v>12</v>
      </c>
      <c r="B31" s="172"/>
      <c r="C31" s="172"/>
      <c r="D31" s="172"/>
      <c r="E31" s="172"/>
      <c r="F31" s="172"/>
      <c r="G31" s="172"/>
      <c r="H31" s="172"/>
      <c r="I31" s="172"/>
      <c r="J31" s="172"/>
      <c r="K31" s="172"/>
      <c r="L31" s="172"/>
    </row>
    <row r="32" spans="1:12" s="172" customFormat="1" x14ac:dyDescent="0.2">
      <c r="A32" s="171" t="s">
        <v>13</v>
      </c>
      <c r="B32" s="171"/>
      <c r="C32" s="171"/>
      <c r="D32" s="171"/>
      <c r="E32" s="171"/>
      <c r="F32" s="171"/>
      <c r="G32" s="171"/>
      <c r="H32" s="171"/>
      <c r="I32" s="171"/>
      <c r="J32" s="171"/>
      <c r="K32" s="171"/>
      <c r="L32" s="171"/>
    </row>
    <row r="33" spans="1:12" s="172" customFormat="1" x14ac:dyDescent="0.2">
      <c r="A33" s="171" t="s">
        <v>14</v>
      </c>
      <c r="B33" s="171"/>
      <c r="C33" s="171"/>
      <c r="D33" s="171"/>
      <c r="E33" s="171"/>
      <c r="F33" s="171"/>
      <c r="G33" s="171"/>
      <c r="H33" s="171"/>
      <c r="I33" s="171"/>
      <c r="J33" s="171"/>
      <c r="K33" s="171"/>
      <c r="L33" s="171"/>
    </row>
    <row r="34" spans="1:12" s="171" customFormat="1" x14ac:dyDescent="0.2">
      <c r="A34" s="171" t="s">
        <v>15</v>
      </c>
    </row>
    <row r="35" spans="1:12" s="171" customFormat="1" ht="8.1" customHeight="1" x14ac:dyDescent="0.2"/>
    <row r="36" spans="1:12" s="171" customFormat="1" x14ac:dyDescent="0.2">
      <c r="A36" s="173" t="s">
        <v>16</v>
      </c>
      <c r="B36" s="172"/>
      <c r="C36" s="172"/>
      <c r="D36" s="172"/>
      <c r="E36" s="172"/>
      <c r="F36" s="172"/>
      <c r="G36" s="172"/>
      <c r="H36" s="172"/>
      <c r="I36" s="172"/>
      <c r="J36" s="172"/>
      <c r="K36" s="172"/>
      <c r="L36" s="172"/>
    </row>
    <row r="37" spans="1:12" s="171" customFormat="1" x14ac:dyDescent="0.2">
      <c r="A37" s="171" t="s">
        <v>17</v>
      </c>
    </row>
    <row r="38" spans="1:12" s="171" customFormat="1" x14ac:dyDescent="0.2">
      <c r="A38" s="171" t="s">
        <v>18</v>
      </c>
    </row>
    <row r="39" spans="1:12" s="171" customFormat="1" x14ac:dyDescent="0.2">
      <c r="A39" s="171" t="s">
        <v>19</v>
      </c>
    </row>
    <row r="40" spans="1:12" s="171" customFormat="1" x14ac:dyDescent="0.2">
      <c r="A40" s="171" t="s">
        <v>20</v>
      </c>
    </row>
    <row r="41" spans="1:12" s="171" customFormat="1" x14ac:dyDescent="0.2">
      <c r="A41" s="171" t="s">
        <v>21</v>
      </c>
    </row>
    <row r="42" spans="1:12" s="171" customFormat="1" x14ac:dyDescent="0.2">
      <c r="A42" s="171" t="s">
        <v>22</v>
      </c>
    </row>
    <row r="43" spans="1:12" s="171" customFormat="1" x14ac:dyDescent="0.2">
      <c r="A43" s="171" t="s">
        <v>23</v>
      </c>
    </row>
    <row r="44" spans="1:12" s="171" customFormat="1" x14ac:dyDescent="0.2">
      <c r="A44" s="171" t="s">
        <v>24</v>
      </c>
    </row>
    <row r="45" spans="1:12" s="171" customFormat="1" x14ac:dyDescent="0.2">
      <c r="A45" s="171" t="s">
        <v>25</v>
      </c>
    </row>
    <row r="46" spans="1:12" s="171" customFormat="1" ht="8.1" customHeight="1" x14ac:dyDescent="0.2"/>
    <row r="47" spans="1:12" s="171" customFormat="1" x14ac:dyDescent="0.2">
      <c r="A47" s="173" t="s">
        <v>26</v>
      </c>
      <c r="B47" s="172"/>
      <c r="C47" s="172"/>
      <c r="D47" s="172"/>
      <c r="E47" s="172"/>
      <c r="F47" s="172"/>
      <c r="G47" s="172"/>
      <c r="H47" s="172"/>
      <c r="I47" s="172"/>
      <c r="J47" s="172"/>
      <c r="K47" s="172"/>
      <c r="L47" s="172"/>
    </row>
    <row r="48" spans="1:12" s="171" customFormat="1" x14ac:dyDescent="0.2">
      <c r="A48" s="171" t="s">
        <v>27</v>
      </c>
    </row>
    <row r="49" spans="1:19" s="171" customFormat="1" x14ac:dyDescent="0.2">
      <c r="A49" s="171" t="s">
        <v>28</v>
      </c>
    </row>
    <row r="50" spans="1:19" s="171" customFormat="1" ht="8.1" customHeight="1" x14ac:dyDescent="0.2"/>
    <row r="51" spans="1:19" s="171" customFormat="1" x14ac:dyDescent="0.2">
      <c r="A51" s="173" t="s">
        <v>29</v>
      </c>
      <c r="B51" s="172"/>
      <c r="C51" s="172"/>
      <c r="D51" s="172"/>
      <c r="E51" s="172"/>
      <c r="F51" s="172"/>
      <c r="I51" s="172"/>
      <c r="J51" s="172"/>
      <c r="K51" s="172"/>
      <c r="L51" s="172"/>
    </row>
    <row r="52" spans="1:19" s="171" customFormat="1" x14ac:dyDescent="0.2">
      <c r="A52" s="174" t="s">
        <v>30</v>
      </c>
    </row>
    <row r="53" spans="1:19" s="171" customFormat="1" x14ac:dyDescent="0.2">
      <c r="A53" s="171" t="s">
        <v>31</v>
      </c>
    </row>
    <row r="54" spans="1:19" s="171" customFormat="1" x14ac:dyDescent="0.2">
      <c r="A54" s="174" t="s">
        <v>32</v>
      </c>
    </row>
    <row r="55" spans="1:19" s="171" customFormat="1" x14ac:dyDescent="0.2">
      <c r="A55" s="174" t="s">
        <v>33</v>
      </c>
    </row>
    <row r="56" spans="1:19" s="171" customFormat="1" x14ac:dyDescent="0.2">
      <c r="A56" s="174" t="s">
        <v>34</v>
      </c>
    </row>
    <row r="57" spans="1:19" s="171" customFormat="1" ht="8.1" customHeight="1" x14ac:dyDescent="0.2"/>
    <row r="58" spans="1:19" s="171" customFormat="1" x14ac:dyDescent="0.2">
      <c r="A58" s="173" t="s">
        <v>35</v>
      </c>
      <c r="B58" s="172"/>
      <c r="C58" s="172"/>
      <c r="D58" s="172"/>
      <c r="E58" s="172"/>
      <c r="F58" s="172"/>
      <c r="G58" s="172"/>
      <c r="H58" s="172"/>
      <c r="I58" s="172"/>
      <c r="J58" s="172"/>
      <c r="K58" s="172"/>
      <c r="L58" s="172"/>
    </row>
    <row r="59" spans="1:19" s="171" customFormat="1" x14ac:dyDescent="0.2">
      <c r="A59" s="171" t="s">
        <v>36</v>
      </c>
    </row>
    <row r="60" spans="1:19" s="171" customFormat="1" x14ac:dyDescent="0.2">
      <c r="A60" s="171" t="s">
        <v>37</v>
      </c>
    </row>
    <row r="61" spans="1:19" s="171" customFormat="1" x14ac:dyDescent="0.2">
      <c r="A61" s="171" t="s">
        <v>38</v>
      </c>
    </row>
    <row r="62" spans="1:19" s="171" customFormat="1" ht="8.1" customHeight="1" x14ac:dyDescent="0.2"/>
    <row r="63" spans="1:19" s="171" customFormat="1" x14ac:dyDescent="0.2">
      <c r="A63" s="173" t="s">
        <v>39</v>
      </c>
      <c r="B63" s="172"/>
      <c r="C63" s="172"/>
      <c r="D63" s="172"/>
      <c r="E63" s="172"/>
      <c r="F63" s="172"/>
      <c r="G63" s="172"/>
      <c r="H63" s="172"/>
      <c r="I63" s="172"/>
      <c r="J63" s="172"/>
      <c r="K63" s="172"/>
      <c r="L63" s="172"/>
    </row>
    <row r="64" spans="1:19" s="171" customFormat="1" x14ac:dyDescent="0.2">
      <c r="A64" s="171" t="s">
        <v>40</v>
      </c>
      <c r="M64" s="172"/>
      <c r="N64" s="172"/>
      <c r="O64" s="172"/>
      <c r="P64" s="172"/>
      <c r="Q64" s="172"/>
      <c r="R64" s="172"/>
      <c r="S64" s="172"/>
    </row>
    <row r="65" spans="1:19" s="171" customFormat="1" x14ac:dyDescent="0.2">
      <c r="A65" s="175" t="s">
        <v>41</v>
      </c>
      <c r="B65" s="172"/>
      <c r="C65" s="172"/>
      <c r="D65" s="172"/>
      <c r="E65" s="172"/>
      <c r="F65" s="172"/>
      <c r="G65" s="172"/>
      <c r="H65" s="172"/>
      <c r="I65" s="172"/>
      <c r="J65" s="172"/>
      <c r="K65" s="172"/>
      <c r="L65" s="172"/>
      <c r="M65" s="172"/>
      <c r="N65" s="172"/>
      <c r="O65" s="172"/>
      <c r="P65" s="172"/>
      <c r="Q65" s="172"/>
      <c r="R65" s="172"/>
      <c r="S65" s="172"/>
    </row>
    <row r="66" spans="1:19" s="172" customFormat="1" x14ac:dyDescent="0.2">
      <c r="A66" s="175" t="s">
        <v>42</v>
      </c>
    </row>
    <row r="67" spans="1:19" s="172" customFormat="1" x14ac:dyDescent="0.2">
      <c r="A67" s="174" t="s">
        <v>43</v>
      </c>
      <c r="B67" s="171"/>
      <c r="C67" s="171"/>
      <c r="D67" s="171"/>
      <c r="E67" s="171"/>
      <c r="F67" s="171"/>
      <c r="G67" s="171"/>
      <c r="H67" s="171"/>
      <c r="I67" s="171"/>
      <c r="J67" s="171"/>
      <c r="K67" s="171"/>
      <c r="L67" s="171"/>
    </row>
    <row r="68" spans="1:19" s="171" customFormat="1" x14ac:dyDescent="0.2">
      <c r="A68" s="174" t="s">
        <v>44</v>
      </c>
    </row>
    <row r="69" spans="1:19" s="171" customFormat="1" x14ac:dyDescent="0.2">
      <c r="A69" s="174" t="s">
        <v>45</v>
      </c>
    </row>
    <row r="70" spans="1:19" s="171" customFormat="1" x14ac:dyDescent="0.2">
      <c r="A70" s="174" t="s">
        <v>46</v>
      </c>
    </row>
    <row r="71" spans="1:19" s="171" customFormat="1" x14ac:dyDescent="0.2">
      <c r="A71" s="174" t="s">
        <v>47</v>
      </c>
    </row>
    <row r="72" spans="1:19" s="171" customFormat="1" x14ac:dyDescent="0.2">
      <c r="A72" s="174" t="s">
        <v>48</v>
      </c>
    </row>
    <row r="73" spans="1:19" s="171" customFormat="1" ht="8.1" customHeight="1" x14ac:dyDescent="0.2"/>
    <row r="74" spans="1:19" s="171" customFormat="1" x14ac:dyDescent="0.2">
      <c r="A74" s="173" t="s">
        <v>243</v>
      </c>
    </row>
    <row r="75" spans="1:19" s="171" customFormat="1" x14ac:dyDescent="0.2">
      <c r="A75" s="171" t="s">
        <v>49</v>
      </c>
    </row>
    <row r="76" spans="1:19" s="171" customFormat="1" ht="8.1" customHeight="1" x14ac:dyDescent="0.2"/>
    <row r="77" spans="1:19" s="171" customFormat="1" x14ac:dyDescent="0.2">
      <c r="A77" s="173" t="s">
        <v>244</v>
      </c>
    </row>
    <row r="78" spans="1:19" s="171" customFormat="1" x14ac:dyDescent="0.2">
      <c r="A78" s="171" t="s">
        <v>50</v>
      </c>
    </row>
    <row r="79" spans="1:19" s="171" customFormat="1" x14ac:dyDescent="0.2">
      <c r="A79" s="171" t="s">
        <v>51</v>
      </c>
    </row>
    <row r="80" spans="1:19" s="171" customFormat="1" x14ac:dyDescent="0.2">
      <c r="A80" s="171" t="s">
        <v>52</v>
      </c>
    </row>
    <row r="81" spans="1:1" s="171" customFormat="1" x14ac:dyDescent="0.2">
      <c r="A81" s="171" t="s">
        <v>53</v>
      </c>
    </row>
    <row r="82" spans="1:1" s="171" customFormat="1" ht="8.1" customHeight="1" x14ac:dyDescent="0.2"/>
    <row r="83" spans="1:1" s="171" customFormat="1" x14ac:dyDescent="0.2">
      <c r="A83" s="173" t="s">
        <v>255</v>
      </c>
    </row>
    <row r="84" spans="1:1" s="171" customFormat="1" x14ac:dyDescent="0.2">
      <c r="A84" s="171" t="s">
        <v>258</v>
      </c>
    </row>
    <row r="85" spans="1:1" s="171" customFormat="1" x14ac:dyDescent="0.2">
      <c r="A85" s="171" t="s">
        <v>259</v>
      </c>
    </row>
    <row r="86" spans="1:1" s="171" customFormat="1" ht="8.1" customHeight="1" x14ac:dyDescent="0.2"/>
    <row r="87" spans="1:1" s="171" customFormat="1" x14ac:dyDescent="0.2">
      <c r="A87" s="173" t="s">
        <v>54</v>
      </c>
    </row>
    <row r="88" spans="1:1" s="171" customFormat="1" x14ac:dyDescent="0.2">
      <c r="A88" s="174" t="s">
        <v>55</v>
      </c>
    </row>
    <row r="89" spans="1:1" s="171" customFormat="1" x14ac:dyDescent="0.2">
      <c r="A89" s="174" t="s">
        <v>56</v>
      </c>
    </row>
    <row r="90" spans="1:1" s="171" customFormat="1" x14ac:dyDescent="0.2">
      <c r="A90" s="174" t="s">
        <v>57</v>
      </c>
    </row>
    <row r="91" spans="1:1" s="171" customFormat="1" x14ac:dyDescent="0.2">
      <c r="A91" s="174" t="s">
        <v>58</v>
      </c>
    </row>
    <row r="92" spans="1:1" s="171" customFormat="1" x14ac:dyDescent="0.2">
      <c r="A92" s="174" t="s">
        <v>59</v>
      </c>
    </row>
    <row r="93" spans="1:1" s="171" customFormat="1" ht="8.1" customHeight="1" x14ac:dyDescent="0.2"/>
    <row r="94" spans="1:1" s="171" customFormat="1" x14ac:dyDescent="0.2">
      <c r="A94" s="173" t="s">
        <v>254</v>
      </c>
    </row>
    <row r="95" spans="1:1" s="171" customFormat="1" x14ac:dyDescent="0.2">
      <c r="A95" s="174" t="s">
        <v>256</v>
      </c>
    </row>
    <row r="96" spans="1:1" s="171" customFormat="1" x14ac:dyDescent="0.2">
      <c r="A96" s="174" t="s">
        <v>257</v>
      </c>
    </row>
    <row r="97" spans="1:12" s="171" customFormat="1" ht="8.1" customHeight="1" x14ac:dyDescent="0.2">
      <c r="A97" s="174"/>
    </row>
    <row r="98" spans="1:12" s="171" customFormat="1" x14ac:dyDescent="0.2">
      <c r="A98" s="172" t="s">
        <v>60</v>
      </c>
    </row>
    <row r="99" spans="1:12" s="171" customFormat="1" x14ac:dyDescent="0.2">
      <c r="A99" s="172" t="s">
        <v>253</v>
      </c>
    </row>
    <row r="100" spans="1:12" s="171" customFormat="1" x14ac:dyDescent="0.2">
      <c r="K100" s="172" t="s">
        <v>61</v>
      </c>
      <c r="L100" s="205">
        <f>'01'!V1</f>
        <v>44866</v>
      </c>
    </row>
  </sheetData>
  <sheetProtection algorithmName="SHA-512" hashValue="ra/6yFt+q3+0ndaS7Lf6IcpXm9Mpc7/ov9uozA8/kmUnzCFV8RbmU3x0S6ghRQEMwG5kuner2BmkLivQSms+Cw==" saltValue="mSC6JeMXVPL4mYC5G+ewxQ==" spinCount="100000" sheet="1" selectLockedCells="1" selectUnlockedCells="1"/>
  <pageMargins left="0.59055118110236227" right="0.39370078740157483" top="0.39370078740157483" bottom="0.39370078740157483" header="0.31496062992125984" footer="0.19685039370078741"/>
  <pageSetup paperSize="9" scale="91" fitToHeight="2" orientation="landscape" r:id="rId1"/>
  <headerFooter>
    <oddFooter>&amp;L&amp;8&amp;F&amp;R&amp;8Seite &amp;P / &amp;N</oddFooter>
  </headerFooter>
  <rowBreaks count="1" manualBreakCount="1">
    <brk id="47" max="11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BX52"/>
  <sheetViews>
    <sheetView zoomScaleNormal="100" workbookViewId="0">
      <pane ySplit="9" topLeftCell="A19" activePane="bottomLeft" state="frozen"/>
      <selection activeCell="B10" sqref="B10:B40"/>
      <selection pane="bottomLeft" activeCell="I40" sqref="I40"/>
    </sheetView>
  </sheetViews>
  <sheetFormatPr baseColWidth="10" defaultColWidth="11.42578125" defaultRowHeight="12.75" x14ac:dyDescent="0.2"/>
  <cols>
    <col min="1" max="1" width="8.7109375" style="14" customWidth="1"/>
    <col min="2" max="2" width="12.28515625" style="14" customWidth="1"/>
    <col min="3" max="4" width="8.5703125" style="14" customWidth="1"/>
    <col min="5" max="5" width="2.7109375" style="14" customWidth="1"/>
    <col min="6" max="7" width="8.5703125" style="14" customWidth="1"/>
    <col min="8" max="8" width="2.7109375" style="14" customWidth="1"/>
    <col min="9" max="9" width="8.5703125" style="14" customWidth="1"/>
    <col min="10" max="10" width="8.5703125" style="15" customWidth="1"/>
    <col min="11" max="11" width="2.7109375" style="15" customWidth="1"/>
    <col min="12" max="13" width="8.5703125" style="14" customWidth="1"/>
    <col min="14" max="14" width="2.7109375" style="14" hidden="1" customWidth="1"/>
    <col min="15" max="16" width="8.5703125" style="14" hidden="1" customWidth="1"/>
    <col min="17" max="18" width="11.42578125" style="14" customWidth="1"/>
    <col min="19" max="20" width="11.42578125" style="17" customWidth="1"/>
    <col min="21" max="22" width="11.42578125" style="14" customWidth="1"/>
    <col min="23" max="23" width="5.85546875" style="14" hidden="1" customWidth="1"/>
    <col min="24" max="29" width="11.42578125" style="14" hidden="1" customWidth="1"/>
    <col min="30" max="30" width="12.42578125" style="14" hidden="1" customWidth="1"/>
    <col min="31" max="34" width="11.42578125" style="14" hidden="1" customWidth="1"/>
    <col min="35" max="35" width="8.28515625" style="14" hidden="1" customWidth="1"/>
    <col min="36" max="36" width="13.28515625" style="14" hidden="1" customWidth="1"/>
    <col min="37" max="37" width="12.42578125" style="14" hidden="1" customWidth="1"/>
    <col min="38" max="69" width="11.42578125" style="14" hidden="1" customWidth="1"/>
    <col min="70" max="71" width="12.5703125" style="14" hidden="1" customWidth="1"/>
    <col min="72" max="72" width="12.5703125" style="14" customWidth="1"/>
    <col min="73" max="73" width="11.42578125" style="14" customWidth="1"/>
    <col min="74" max="16384" width="11.42578125" style="14"/>
  </cols>
  <sheetData>
    <row r="1" spans="1:72" ht="20.100000000000001" customHeight="1" x14ac:dyDescent="0.2">
      <c r="A1" s="12" t="s">
        <v>62</v>
      </c>
      <c r="B1" s="13"/>
      <c r="C1" s="13"/>
      <c r="D1" s="214" t="s">
        <v>264</v>
      </c>
      <c r="E1" s="215"/>
      <c r="F1" s="215"/>
      <c r="G1" s="216"/>
      <c r="J1" s="14"/>
      <c r="L1" s="15"/>
      <c r="Q1" s="16"/>
      <c r="U1" s="141" t="s">
        <v>61</v>
      </c>
      <c r="V1" s="142">
        <v>44866</v>
      </c>
    </row>
    <row r="2" spans="1:72" ht="20.100000000000001" customHeight="1" x14ac:dyDescent="0.2">
      <c r="A2" s="12" t="s">
        <v>63</v>
      </c>
      <c r="B2" s="18"/>
      <c r="C2" s="18"/>
      <c r="D2" s="217">
        <f>DATE(Feiertage!A1,1,1)</f>
        <v>44927</v>
      </c>
      <c r="E2" s="218"/>
      <c r="F2" s="15"/>
      <c r="G2" s="15"/>
      <c r="H2" s="15"/>
      <c r="I2" s="15"/>
      <c r="M2" s="19"/>
      <c r="P2" s="20"/>
      <c r="AK2" s="21"/>
    </row>
    <row r="3" spans="1:72" ht="20.100000000000001" customHeight="1" x14ac:dyDescent="0.2">
      <c r="A3" s="22" t="s">
        <v>64</v>
      </c>
      <c r="B3" s="23"/>
      <c r="C3" s="23"/>
      <c r="D3" s="219">
        <v>20</v>
      </c>
      <c r="E3" s="220"/>
      <c r="F3" s="24"/>
      <c r="G3" s="25"/>
      <c r="H3" s="15"/>
      <c r="I3" s="15"/>
      <c r="P3" s="20"/>
      <c r="AK3" s="21"/>
    </row>
    <row r="4" spans="1:72" ht="20.100000000000001" customHeight="1" x14ac:dyDescent="0.2">
      <c r="A4" s="22" t="s">
        <v>65</v>
      </c>
      <c r="B4" s="23"/>
      <c r="C4" s="23"/>
      <c r="D4" s="221">
        <v>5</v>
      </c>
      <c r="E4" s="222"/>
      <c r="F4" s="24"/>
      <c r="G4" s="25"/>
      <c r="H4" s="15"/>
      <c r="I4" s="15"/>
      <c r="P4" s="20"/>
      <c r="AK4" s="21"/>
    </row>
    <row r="5" spans="1:72" ht="20.100000000000001" customHeight="1" x14ac:dyDescent="0.2">
      <c r="A5" s="22" t="s">
        <v>66</v>
      </c>
      <c r="B5" s="23"/>
      <c r="C5" s="23"/>
      <c r="D5" s="223">
        <f>D3/D4</f>
        <v>4</v>
      </c>
      <c r="E5" s="224"/>
      <c r="F5" s="24" t="s">
        <v>67</v>
      </c>
      <c r="G5" s="25"/>
      <c r="H5" s="15"/>
      <c r="I5" s="15"/>
      <c r="P5" s="20"/>
      <c r="AK5" s="21"/>
      <c r="AL5" s="26"/>
      <c r="AM5" s="27"/>
      <c r="AN5" s="27"/>
      <c r="AO5" s="27"/>
      <c r="AP5" s="27"/>
      <c r="AQ5" s="27"/>
      <c r="AR5" s="27"/>
      <c r="AS5" s="27" t="s">
        <v>68</v>
      </c>
      <c r="AT5" s="27"/>
      <c r="AU5" s="27"/>
      <c r="AV5" s="27"/>
      <c r="AW5" s="27"/>
      <c r="AX5" s="27"/>
      <c r="AY5" s="27"/>
      <c r="AZ5" s="27"/>
      <c r="BA5" s="28"/>
      <c r="BB5" s="27"/>
      <c r="BC5" s="29"/>
      <c r="BD5" s="30"/>
      <c r="BE5" s="30"/>
      <c r="BF5" s="30"/>
      <c r="BG5" s="30"/>
      <c r="BH5" s="30"/>
      <c r="BI5" s="30"/>
      <c r="BJ5" s="30" t="s">
        <v>69</v>
      </c>
      <c r="BK5" s="30"/>
      <c r="BL5" s="30"/>
      <c r="BM5" s="30"/>
      <c r="BN5" s="30"/>
      <c r="BO5" s="30"/>
      <c r="BP5" s="30"/>
      <c r="BQ5" s="30"/>
      <c r="BR5" s="31"/>
      <c r="BS5" s="31"/>
    </row>
    <row r="6" spans="1:72" ht="13.5" thickBot="1" x14ac:dyDescent="0.25">
      <c r="A6" s="15"/>
      <c r="B6" s="15"/>
      <c r="C6" s="15"/>
      <c r="D6" s="15"/>
      <c r="E6" s="15"/>
      <c r="F6" s="15"/>
      <c r="G6" s="15"/>
      <c r="H6" s="15"/>
      <c r="I6" s="15"/>
      <c r="L6" s="15"/>
      <c r="M6" s="15"/>
      <c r="N6" s="15"/>
      <c r="O6" s="15"/>
      <c r="P6" s="19"/>
      <c r="Q6" s="22" t="s">
        <v>70</v>
      </c>
      <c r="R6" s="32"/>
      <c r="S6" s="33">
        <v>0</v>
      </c>
      <c r="T6" s="143" t="str">
        <f>CONCATENATE("( ",INT(ABS(S6)),"h ",ROUND(MOD(ABS(S6),1)*60,2),"min )")</f>
        <v>( 0h 0min )</v>
      </c>
      <c r="U6" s="144"/>
      <c r="V6" s="144"/>
      <c r="W6" s="15"/>
      <c r="X6" s="15"/>
      <c r="Y6" s="34"/>
      <c r="Z6" s="34"/>
      <c r="AB6" s="34"/>
      <c r="AC6" s="34"/>
      <c r="AD6" s="34"/>
      <c r="AE6" s="34" t="s">
        <v>71</v>
      </c>
      <c r="AF6" s="34" t="s">
        <v>72</v>
      </c>
      <c r="AG6" s="34" t="s">
        <v>73</v>
      </c>
      <c r="AH6" s="34" t="s">
        <v>74</v>
      </c>
      <c r="AI6" s="34"/>
      <c r="AJ6" s="34"/>
    </row>
    <row r="7" spans="1:72" s="44" customFormat="1" ht="51.75" hidden="1" thickBot="1" x14ac:dyDescent="0.25">
      <c r="A7" s="35" t="s">
        <v>75</v>
      </c>
      <c r="B7" s="36" t="s">
        <v>76</v>
      </c>
      <c r="C7" s="35" t="s">
        <v>77</v>
      </c>
      <c r="D7" s="35" t="s">
        <v>78</v>
      </c>
      <c r="E7" s="35"/>
      <c r="F7" s="35" t="s">
        <v>79</v>
      </c>
      <c r="G7" s="35" t="s">
        <v>80</v>
      </c>
      <c r="H7" s="35"/>
      <c r="I7" s="35" t="s">
        <v>81</v>
      </c>
      <c r="J7" s="35" t="s">
        <v>82</v>
      </c>
      <c r="K7" s="35"/>
      <c r="L7" s="35" t="s">
        <v>83</v>
      </c>
      <c r="M7" s="35" t="s">
        <v>84</v>
      </c>
      <c r="N7" s="35"/>
      <c r="O7" s="35" t="s">
        <v>85</v>
      </c>
      <c r="P7" s="35" t="s">
        <v>86</v>
      </c>
      <c r="Q7" s="36" t="s">
        <v>87</v>
      </c>
      <c r="R7" s="37" t="s">
        <v>88</v>
      </c>
      <c r="S7" s="38" t="s">
        <v>89</v>
      </c>
      <c r="T7" s="145"/>
      <c r="U7" s="146" t="s">
        <v>90</v>
      </c>
      <c r="V7" s="147" t="s">
        <v>91</v>
      </c>
      <c r="W7" s="36"/>
      <c r="X7" s="36" t="s">
        <v>91</v>
      </c>
      <c r="Y7" s="39" t="s">
        <v>92</v>
      </c>
      <c r="Z7" s="40" t="s">
        <v>93</v>
      </c>
      <c r="AA7" s="41" t="s">
        <v>94</v>
      </c>
      <c r="AB7" s="40"/>
      <c r="AC7" s="40"/>
      <c r="AD7" s="40"/>
      <c r="AE7" s="40"/>
      <c r="AF7" s="40"/>
      <c r="AG7" s="40"/>
      <c r="AH7" s="40"/>
      <c r="AI7" s="40" t="s">
        <v>95</v>
      </c>
      <c r="AJ7" s="40" t="s">
        <v>96</v>
      </c>
      <c r="AK7" s="42" t="s">
        <v>97</v>
      </c>
      <c r="AL7" s="206" t="s">
        <v>98</v>
      </c>
      <c r="AM7" s="207"/>
      <c r="AN7" s="207"/>
      <c r="AO7" s="207"/>
      <c r="AP7" s="207"/>
      <c r="AQ7" s="207"/>
      <c r="AR7" s="207"/>
      <c r="AS7" s="207"/>
      <c r="AT7" s="207"/>
      <c r="AU7" s="207"/>
      <c r="AV7" s="207"/>
      <c r="AW7" s="207"/>
      <c r="AX7" s="207"/>
      <c r="AY7" s="207"/>
      <c r="AZ7" s="208"/>
      <c r="BA7" s="43"/>
      <c r="BB7" s="43"/>
      <c r="BC7" s="206" t="s">
        <v>99</v>
      </c>
      <c r="BD7" s="207"/>
      <c r="BE7" s="207"/>
      <c r="BF7" s="207"/>
      <c r="BG7" s="207"/>
      <c r="BH7" s="207"/>
      <c r="BI7" s="207"/>
      <c r="BJ7" s="207"/>
      <c r="BK7" s="207"/>
      <c r="BL7" s="207"/>
      <c r="BM7" s="207"/>
      <c r="BN7" s="207"/>
      <c r="BO7" s="207"/>
      <c r="BP7" s="207"/>
      <c r="BQ7" s="208"/>
      <c r="BR7" s="43"/>
      <c r="BS7" s="43"/>
      <c r="BT7" s="14"/>
    </row>
    <row r="8" spans="1:72" s="44" customFormat="1" ht="13.5" hidden="1" thickBot="1" x14ac:dyDescent="0.25">
      <c r="A8" s="35" t="s">
        <v>100</v>
      </c>
      <c r="B8" s="36" t="s">
        <v>101</v>
      </c>
      <c r="C8" s="35" t="s">
        <v>102</v>
      </c>
      <c r="D8" s="35" t="s">
        <v>103</v>
      </c>
      <c r="E8" s="35"/>
      <c r="F8" s="35" t="s">
        <v>104</v>
      </c>
      <c r="G8" s="35" t="s">
        <v>105</v>
      </c>
      <c r="H8" s="35"/>
      <c r="I8" s="35" t="s">
        <v>106</v>
      </c>
      <c r="J8" s="35" t="s">
        <v>107</v>
      </c>
      <c r="K8" s="35"/>
      <c r="L8" s="35" t="s">
        <v>108</v>
      </c>
      <c r="M8" s="35" t="s">
        <v>109</v>
      </c>
      <c r="N8" s="35"/>
      <c r="O8" s="35" t="s">
        <v>110</v>
      </c>
      <c r="P8" s="35" t="s">
        <v>111</v>
      </c>
      <c r="Q8" s="36" t="s">
        <v>112</v>
      </c>
      <c r="R8" s="37" t="s">
        <v>113</v>
      </c>
      <c r="S8" s="35" t="s">
        <v>114</v>
      </c>
      <c r="T8" s="146"/>
      <c r="U8" s="146" t="s">
        <v>115</v>
      </c>
      <c r="V8" s="146" t="s">
        <v>116</v>
      </c>
      <c r="W8" s="35"/>
      <c r="X8" s="35" t="s">
        <v>116</v>
      </c>
      <c r="Y8" s="39" t="s">
        <v>117</v>
      </c>
      <c r="Z8" s="40" t="s">
        <v>118</v>
      </c>
      <c r="AA8" s="44" t="s">
        <v>119</v>
      </c>
      <c r="AB8" s="40"/>
      <c r="AC8" s="40"/>
      <c r="AD8" s="40"/>
      <c r="AE8" s="40"/>
      <c r="AF8" s="40"/>
      <c r="AG8" s="40"/>
      <c r="AH8" s="40"/>
      <c r="AI8" s="40" t="s">
        <v>120</v>
      </c>
      <c r="AJ8" s="40" t="s">
        <v>121</v>
      </c>
      <c r="AK8" s="44" t="s">
        <v>122</v>
      </c>
      <c r="AL8" s="45" t="s">
        <v>123</v>
      </c>
      <c r="AM8" s="46" t="s">
        <v>124</v>
      </c>
      <c r="AN8" s="46"/>
      <c r="AO8" s="46" t="s">
        <v>125</v>
      </c>
      <c r="AP8" s="46" t="s">
        <v>126</v>
      </c>
      <c r="AQ8" s="46"/>
      <c r="AR8" s="46" t="s">
        <v>127</v>
      </c>
      <c r="AS8" s="46" t="s">
        <v>128</v>
      </c>
      <c r="AT8" s="46"/>
      <c r="AU8" s="46" t="s">
        <v>129</v>
      </c>
      <c r="AV8" s="46" t="s">
        <v>130</v>
      </c>
      <c r="AW8" s="46"/>
      <c r="AX8" s="46" t="s">
        <v>131</v>
      </c>
      <c r="AY8" s="46"/>
      <c r="AZ8" s="47" t="s">
        <v>132</v>
      </c>
      <c r="BA8" s="46"/>
      <c r="BB8" s="46"/>
      <c r="BC8" s="48" t="s">
        <v>133</v>
      </c>
      <c r="BD8" s="49" t="s">
        <v>134</v>
      </c>
      <c r="BE8" s="49"/>
      <c r="BF8" s="49" t="s">
        <v>134</v>
      </c>
      <c r="BG8" s="49" t="s">
        <v>135</v>
      </c>
      <c r="BH8" s="49"/>
      <c r="BI8" s="49" t="s">
        <v>136</v>
      </c>
      <c r="BJ8" s="49" t="s">
        <v>137</v>
      </c>
      <c r="BK8" s="49"/>
      <c r="BL8" s="49" t="s">
        <v>138</v>
      </c>
      <c r="BM8" s="49" t="s">
        <v>139</v>
      </c>
      <c r="BN8" s="49"/>
      <c r="BO8" s="49" t="s">
        <v>140</v>
      </c>
      <c r="BP8" s="49"/>
      <c r="BQ8" s="50" t="s">
        <v>141</v>
      </c>
      <c r="BR8" s="46"/>
      <c r="BS8" s="46"/>
      <c r="BT8" s="14"/>
    </row>
    <row r="9" spans="1:72" ht="15.95" customHeight="1" x14ac:dyDescent="0.2">
      <c r="A9" s="51" t="s">
        <v>142</v>
      </c>
      <c r="B9" s="52" t="s">
        <v>143</v>
      </c>
      <c r="C9" s="53" t="s">
        <v>144</v>
      </c>
      <c r="D9" s="53" t="s">
        <v>145</v>
      </c>
      <c r="E9" s="209" t="s">
        <v>146</v>
      </c>
      <c r="F9" s="53" t="s">
        <v>147</v>
      </c>
      <c r="G9" s="53" t="s">
        <v>148</v>
      </c>
      <c r="H9" s="209" t="s">
        <v>146</v>
      </c>
      <c r="I9" s="53" t="s">
        <v>149</v>
      </c>
      <c r="J9" s="53" t="s">
        <v>150</v>
      </c>
      <c r="K9" s="209" t="s">
        <v>146</v>
      </c>
      <c r="L9" s="53" t="s">
        <v>151</v>
      </c>
      <c r="M9" s="53" t="s">
        <v>152</v>
      </c>
      <c r="N9" s="209" t="s">
        <v>146</v>
      </c>
      <c r="O9" s="53" t="s">
        <v>153</v>
      </c>
      <c r="P9" s="53" t="s">
        <v>154</v>
      </c>
      <c r="Q9" s="53" t="s">
        <v>155</v>
      </c>
      <c r="R9" s="54" t="s">
        <v>156</v>
      </c>
      <c r="S9" s="54" t="s">
        <v>157</v>
      </c>
      <c r="T9" s="53" t="s">
        <v>158</v>
      </c>
      <c r="U9" s="148" t="s">
        <v>159</v>
      </c>
      <c r="V9" s="149" t="s">
        <v>160</v>
      </c>
      <c r="W9" s="56" t="s">
        <v>161</v>
      </c>
      <c r="X9" s="55" t="s">
        <v>160</v>
      </c>
      <c r="Y9" s="57" t="s">
        <v>162</v>
      </c>
      <c r="Z9" s="57" t="s">
        <v>163</v>
      </c>
      <c r="AA9" s="58" t="s">
        <v>164</v>
      </c>
      <c r="AB9" s="59" t="s">
        <v>165</v>
      </c>
      <c r="AC9" s="60" t="s">
        <v>166</v>
      </c>
      <c r="AD9" s="56" t="s">
        <v>167</v>
      </c>
      <c r="AE9" s="56" t="s">
        <v>168</v>
      </c>
      <c r="AF9" s="56" t="s">
        <v>169</v>
      </c>
      <c r="AG9" s="56" t="s">
        <v>170</v>
      </c>
      <c r="AH9" s="56" t="s">
        <v>171</v>
      </c>
      <c r="AI9" s="55" t="s">
        <v>172</v>
      </c>
      <c r="AJ9" s="55" t="s">
        <v>173</v>
      </c>
      <c r="AK9" s="61" t="s">
        <v>174</v>
      </c>
      <c r="AL9" s="62" t="s">
        <v>175</v>
      </c>
      <c r="AM9" s="55" t="s">
        <v>176</v>
      </c>
      <c r="AN9" s="63" t="s">
        <v>177</v>
      </c>
      <c r="AO9" s="55" t="s">
        <v>178</v>
      </c>
      <c r="AP9" s="55" t="s">
        <v>179</v>
      </c>
      <c r="AQ9" s="63" t="s">
        <v>180</v>
      </c>
      <c r="AR9" s="55" t="s">
        <v>181</v>
      </c>
      <c r="AS9" s="55" t="s">
        <v>182</v>
      </c>
      <c r="AT9" s="63" t="s">
        <v>183</v>
      </c>
      <c r="AU9" s="55" t="s">
        <v>184</v>
      </c>
      <c r="AV9" s="64" t="s">
        <v>185</v>
      </c>
      <c r="AW9" s="63" t="s">
        <v>186</v>
      </c>
      <c r="AX9" s="64" t="s">
        <v>187</v>
      </c>
      <c r="AY9" s="56" t="s">
        <v>188</v>
      </c>
      <c r="AZ9" s="65" t="s">
        <v>189</v>
      </c>
      <c r="BA9" s="66" t="s">
        <v>190</v>
      </c>
      <c r="BB9" s="67" t="s">
        <v>191</v>
      </c>
      <c r="BC9" s="62" t="s">
        <v>175</v>
      </c>
      <c r="BD9" s="55" t="s">
        <v>176</v>
      </c>
      <c r="BE9" s="63" t="s">
        <v>177</v>
      </c>
      <c r="BF9" s="55" t="s">
        <v>178</v>
      </c>
      <c r="BG9" s="68" t="s">
        <v>192</v>
      </c>
      <c r="BH9" s="63" t="s">
        <v>180</v>
      </c>
      <c r="BI9" s="55" t="s">
        <v>181</v>
      </c>
      <c r="BJ9" s="55" t="s">
        <v>182</v>
      </c>
      <c r="BK9" s="63" t="s">
        <v>183</v>
      </c>
      <c r="BL9" s="55" t="s">
        <v>184</v>
      </c>
      <c r="BM9" s="64" t="s">
        <v>185</v>
      </c>
      <c r="BN9" s="63" t="s">
        <v>186</v>
      </c>
      <c r="BO9" s="64" t="s">
        <v>187</v>
      </c>
      <c r="BP9" s="56" t="s">
        <v>188</v>
      </c>
      <c r="BQ9" s="65" t="s">
        <v>189</v>
      </c>
      <c r="BR9" s="66" t="s">
        <v>193</v>
      </c>
      <c r="BS9" s="66" t="s">
        <v>194</v>
      </c>
    </row>
    <row r="10" spans="1:72" ht="12.75" customHeight="1" x14ac:dyDescent="0.2">
      <c r="A10" s="69">
        <f>D2</f>
        <v>44927</v>
      </c>
      <c r="B10" s="70" t="str">
        <f>IF(ISERROR(VLOOKUP(A10,Feiertage!$A$3:$E$24,2,FALSE))=FALSE,"Feiertag","")</f>
        <v>Feiertag</v>
      </c>
      <c r="C10" s="71"/>
      <c r="D10" s="71"/>
      <c r="E10" s="210"/>
      <c r="F10" s="71"/>
      <c r="G10" s="71"/>
      <c r="H10" s="210"/>
      <c r="I10" s="71"/>
      <c r="J10" s="71"/>
      <c r="K10" s="212"/>
      <c r="L10" s="71"/>
      <c r="M10" s="71"/>
      <c r="N10" s="210"/>
      <c r="O10" s="71"/>
      <c r="P10" s="71"/>
      <c r="Q10" s="72">
        <f t="shared" ref="Q10:Q40" si="0">AB10-T10</f>
        <v>0</v>
      </c>
      <c r="R10" s="73">
        <f t="shared" ref="R10:R40" si="1">IF(OR(AA10="freier Tag",AA10="Tausch-Tag",AA10="sa",AA10="so"),0,Q10-$D$5)</f>
        <v>0</v>
      </c>
      <c r="S10" s="74">
        <f>IF(OR(R10="",S6=""),"",R10+S6)</f>
        <v>0</v>
      </c>
      <c r="T10" s="74">
        <f>AD10</f>
        <v>0</v>
      </c>
      <c r="U10" s="75"/>
      <c r="V10" s="76" t="str">
        <f t="shared" ref="V10:V40" si="2">IF(BQ10&lt;&gt;"",BQ10&amp;"/","")&amp;IF(AZ10&lt;&gt;"",AZ10&amp;"/","")&amp;IF(AJ10&lt;&gt;"",AJ10&amp;"/","")&amp;IF(AI10&lt;&gt;"",AI10&amp;"/","")&amp;IF(AE10&lt;&gt;"",AE10&amp;"/","")&amp;IF(AF10&lt;&gt;"",AF10&amp;"/","")&amp;IF(AH10&lt;&gt;"",AH10,"")</f>
        <v/>
      </c>
      <c r="W10" s="76" t="s">
        <v>195</v>
      </c>
      <c r="X10" s="76" t="str">
        <f>IF(BQ10&lt;&gt;"",BQ10&amp;" /","")&amp;IF(AZ10&lt;&gt;""," "&amp;AZ10&amp;" /","")&amp;IF(AJ10&lt;&gt;""," "&amp;AJ10&amp;" /","")&amp;IF(AI10&lt;&gt;""," "&amp;AI10&amp;" /","")&amp;IF(AE10&lt;&gt;""," "&amp;AE10&amp;" /","")&amp;IF(AF10&lt;&gt;""," "&amp;AF10&amp;" /","")&amp;IF(AG10&lt;&gt;"",AG10,"")</f>
        <v/>
      </c>
      <c r="Y10" s="77">
        <f t="shared" ref="Y10:Y40" si="3">24*((D10-C10)+(G10-F10)+(J10-I10)+(M10-L10)+(P10-O10))</f>
        <v>0</v>
      </c>
      <c r="Z10" s="78">
        <f t="shared" ref="Z10:Z40" si="4">IF(OR(AA10="freier Tag",AA10="Sa",AA10="So",AA10="Tausch-Tag"),0,$D$5)</f>
        <v>0</v>
      </c>
      <c r="AA10" s="79" t="str">
        <f>IF(WEEKDAY($A10)=1,"So",IF(WEEKDAY($A10)=7,"Sa",IF(B10="freier Tag",B10,IF(ISERROR(VLOOKUP(A10,Feiertage!$A$3:$E$14,2,FALSE))=FALSE,"Feiertag",IF(B10="","",B10)))))</f>
        <v>So</v>
      </c>
      <c r="AB10" s="78">
        <f>IF(OR((AA10="freier Tag"),(AA10="Gleittag"),(AA10="Sa"),(AA10="So"),(AA10="Tausch-Tag")),0,IF(OR((AA10="Urlaub"),(AA10="Sonderregelg."),(AA10="Arbeitsbefr."),(AA10="Krank"),(AA10="Feiertag")),Z10,Y10))</f>
        <v>0</v>
      </c>
      <c r="AC10" s="80">
        <f>IF(BA10&gt;BR10,BA10,BR10)</f>
        <v>0</v>
      </c>
      <c r="AD10" s="80">
        <f t="shared" ref="AD10:AD12" si="5">IF(BB10&gt;BS10,ROUND(BB10,2),ROUND(BS10,2))</f>
        <v>0</v>
      </c>
      <c r="AE10" s="81" t="str">
        <f t="shared" ref="AE10:AE40" si="6">IF(C10="","",IF(D10="","",IF(D10&lt;C10,"Zeit1",IF(F10="","",IF(G10="","",IF(G10&lt;F10,"Zeit2",IF(I10="","",IF(J10="","",IF(J10&lt;I10,"Zeit3",IF(L10="","",IF(M10="","",IF(M10&lt;L10,"Zeit4",IF(O10="","",IF(P10="","",IF(P10&lt;O10,"Zeit5","")))))))))))))))</f>
        <v/>
      </c>
      <c r="AF10" s="81" t="str">
        <f t="shared" ref="AF10:AF40" si="7">IF(D10="","",IF(F10="","",IF(F10&lt;D10,"Zeit1",IF(G10="","",IF(I10="","",IF(I10&lt;G10,"Zeit2",IF(J10="","",IF(L10="","",IF(L10&lt;J10,"Zeit3",IF(M10="","",IF(O10="","",IF(O10&lt;M10,"Zeit4",""))))))))))))</f>
        <v/>
      </c>
      <c r="AG10" s="81" t="str">
        <f t="shared" ref="AG10:AG40" si="8">IF(OR(ISBLANK(C10)&lt;&gt;ISBLANK(D10),ISBLANK(F10)&lt;&gt;ISBLANK(G10),ISBLANK(I10)&lt;&gt;ISBLANK(J10),ISBLANK(L10)&lt;&gt;ISBLANK(M10),ISBLANK(O10)&lt;&gt;ISBLANK(P10))=TRUE,"Eingabe","")</f>
        <v/>
      </c>
      <c r="AH10" s="81" t="str">
        <f t="shared" ref="AH10:AH40" si="9">IF((ISBLANK(C10)&lt;&gt;ISBLANK(D10))=TRUE,"Leer1",IF((ISBLANK(F10)&lt;&gt;ISBLANK(G10))=TRUE,"Leer2",IF((ISBLANK(I10)&lt;&gt;ISBLANK(J10))=TRUE,"Leer3",IF((ISBLANK(L10)&lt;&gt;ISBLANK(M10))=TRUE,"Leer4",IF((ISBLANK(O10)&lt;&gt;ISBLANK(P10))=TRUE,"Leer5","")))))</f>
        <v/>
      </c>
      <c r="AI10" s="82" t="str">
        <f t="shared" ref="AI10:AI40" si="10">IF(Q10&gt;10,"&gt;10h","")</f>
        <v/>
      </c>
      <c r="AJ10" s="83"/>
      <c r="AK10" s="84"/>
      <c r="AL10" s="85">
        <f t="shared" ref="AL10:AL40" si="11">(D10-C10)*24</f>
        <v>0</v>
      </c>
      <c r="AM10" s="86">
        <f t="shared" ref="AM10:AM40" si="12">IF(F10&lt;&gt;"",(F10-D10)*24,0)</f>
        <v>0</v>
      </c>
      <c r="AN10" s="83">
        <f t="shared" ref="AN10:AN22" si="13">IF(AL10&lt;=9,,IF(AL10&lt;=9.75,AL10-9,IF(AL10&gt;9.75,0.75)))</f>
        <v>0</v>
      </c>
      <c r="AO10" s="86">
        <f t="shared" ref="AO10:AO40" si="14">(D10-C10)*24+(G10-F10)*24</f>
        <v>0</v>
      </c>
      <c r="AP10" s="86">
        <f t="shared" ref="AP10:AP40" si="15">IF(I10&lt;&gt;"",(I10-G10)*24+AM10,AM10)</f>
        <v>0</v>
      </c>
      <c r="AQ10" s="83">
        <f t="shared" ref="AQ10:AQ22" si="16">IF(AO10=AL10,0,IF(AN10&gt;0,0,IF(AO10&lt;=9,0,IF(AO10&gt;9,0.75-AM10))))</f>
        <v>0</v>
      </c>
      <c r="AR10" s="86">
        <f t="shared" ref="AR10:AR40" si="17">(D10-C10)*24+(G10-F10)*24+(J10-I10)*24</f>
        <v>0</v>
      </c>
      <c r="AS10" s="86">
        <f t="shared" ref="AS10:AS40" si="18">IF(L10&lt;&gt;"",(L10-J10)*24+AP10,AP10)</f>
        <v>0</v>
      </c>
      <c r="AT10" s="83">
        <f t="shared" ref="AT10:AT22" si="19">IF(AR10=AO10,0,IF(AQ10&gt;0,0,IF(AR10&lt;=9,0,IF(AR10&gt;9,0.75-AP10))))</f>
        <v>0</v>
      </c>
      <c r="AU10" s="86">
        <f t="shared" ref="AU10:AU40" si="20">(D10-C10)*24+(G10-F10)*24+(J10-I10)*24+(M10-L10)*24</f>
        <v>0</v>
      </c>
      <c r="AV10" s="87">
        <f t="shared" ref="AV10:AV40" si="21">IF(O10&lt;&gt;"",(O10-M10)*24+AS10,AS10)</f>
        <v>0</v>
      </c>
      <c r="AW10" s="83">
        <f t="shared" ref="AW10:AW22" si="22">IF(AU10=AR10,0,IF(AT10&gt;0,0,IF(AU10&lt;=9,0,IF(AU10&gt;9,0.75-AS10))))</f>
        <v>0</v>
      </c>
      <c r="AX10" s="87">
        <f t="shared" ref="AX10:AX40" si="23">(D10-C10)*24+(G10-F10)*24+(J10-I10)*24+(M10-L10)*24+(P10-O10)*24</f>
        <v>0</v>
      </c>
      <c r="AY10" s="83">
        <f t="shared" ref="AY10:AY22" si="24">IF(AX10=AU10,0,IF(AW10&gt;0,0,IF(AX10&lt;=9,0,IF(AX10&gt;9,0.75-AV10))))</f>
        <v>0</v>
      </c>
      <c r="AZ10" s="88" t="str">
        <f>IF(AX10=0,"",IF(AX10&lt;9,"",IF(AND(AL10=9,ROUND(AM10,2)&lt;0.75),"&gt;9h",IF(AL10&gt;9,"&gt;9h",IF(AND(AO10&gt;9,ROUND(AM10,2)&lt;0.75),"&gt;9h",IF(AND(AR10&gt;9,ROUND(AP10,2)&lt;0.75),"&gt;9h",IF(AND(AU10&gt;9,ROUND(AS10,2)&lt;0.75),"&gt;9h",IF(AND(AX10&gt;9,ROUND(AV10,2)&lt;0.75),"&gt;9h",""))))))))</f>
        <v/>
      </c>
      <c r="BA10" s="89">
        <f>AN10+AQ10+AT10+AW10</f>
        <v>0</v>
      </c>
      <c r="BB10" s="89">
        <f>IF(AX10=0,0,IF(AX10&lt;=9,0,IF(AND(AX10&lt;9.75,AV10&lt;0.75,AX10-9&lt;0.75-AV10),AX10-9,IF(AND(AX10&lt;9.75,AV10&lt;0.75,AX10-9&gt;=0.75-AV10),0.75-AV10,IF(AND(AX10&gt;=9.75,AV10&lt;0.75),0.75-AV10,0)))))</f>
        <v>0</v>
      </c>
      <c r="BC10" s="85">
        <f t="shared" ref="BC10:BC40" si="25">(D10-C10)*24</f>
        <v>0</v>
      </c>
      <c r="BD10" s="86">
        <f t="shared" ref="BD10:BD40" si="26">IF(F10&lt;&gt;"",(F10-D10)*24,0)</f>
        <v>0</v>
      </c>
      <c r="BE10" s="83">
        <f>IF(BC10&lt;=6,0,IF(BC10&lt;=6.5,BC10-6,IF(BC10&gt;6.5,0.5)))</f>
        <v>0</v>
      </c>
      <c r="BF10" s="86">
        <f t="shared" ref="BF10:BF40" si="27">(D10-C10)*24+(G10-F10)*24</f>
        <v>0</v>
      </c>
      <c r="BG10" s="86">
        <f t="shared" ref="BG10:BG40" si="28">IF(I10&lt;&gt;"",(I10-G10)*24+BD10,BD10)</f>
        <v>0</v>
      </c>
      <c r="BH10" s="83">
        <f>IF(BF10=BC10,0,IF(BE10&gt;0,0,IF(BF10&lt;=6,0,IF(BF10&gt;6,0.5-BD10))))</f>
        <v>0</v>
      </c>
      <c r="BI10" s="86">
        <f t="shared" ref="BI10:BI40" si="29">(D10-C10)*24+(G10-F10)*24+(J10-I10)*24</f>
        <v>0</v>
      </c>
      <c r="BJ10" s="86">
        <f t="shared" ref="BJ10:BJ40" si="30">IF(L10&lt;&gt;"",(L10-J10)*24+BG10,BG10)</f>
        <v>0</v>
      </c>
      <c r="BK10" s="83">
        <f>IF(BI10=BF10,0,IF(BH10&gt;0,0,IF(BI10&lt;=6,0,IF(BI10&gt;6,0.5-BG10))))</f>
        <v>0</v>
      </c>
      <c r="BL10" s="86">
        <f t="shared" ref="BL10:BL40" si="31">(D10-C10)*24+(G10-F10)*24+(J10-I10)*24+(M10-L10)*24</f>
        <v>0</v>
      </c>
      <c r="BM10" s="87">
        <f t="shared" ref="BM10:BM40" si="32">IF(O10&lt;&gt;"",(O10-M10)*24+BJ10,BJ10)</f>
        <v>0</v>
      </c>
      <c r="BN10" s="83">
        <f>IF(BL10=BI10,0,IF(BK10&gt;0,0,IF(BL10&lt;=6,0,IF(BL10&gt;6,0.5-BJ10))))</f>
        <v>0</v>
      </c>
      <c r="BO10" s="87">
        <f t="shared" ref="BO10:BO40" si="33">(D10-C10)*24+(G10-F10)*24+(J10-I10)*24+(M10-L10)*24+(P10-O10)*24</f>
        <v>0</v>
      </c>
      <c r="BP10" s="83">
        <f>IF(BO10=BL10,0,IF(BN10&gt;0,0,IF(BO10&lt;=6,0,IF(BO10&gt;6,0.5-BM10))))</f>
        <v>0</v>
      </c>
      <c r="BQ10" s="88" t="str">
        <f>IF(BO10=0,"",IF(BO10&lt;6,"",IF(BC10&gt;6,"&gt;6h",IF(AND(BF10&gt;6,ROUND(BD10,2)&lt;0.5),"&gt;6h",IF(AND(BI10&gt;6,ROUND(BG10,2)&lt;0.5),"&gt;6h",IF(AND(BL10&gt;6,ROUND(BJ10,2)&lt;0.5),"&gt;6h",IF(AND(BO10&gt;6,ROUND(BM10,2)&lt;0.5),"&gt;6h","")))))))</f>
        <v/>
      </c>
      <c r="BR10" s="89">
        <f>BE10+BH10+BK10+BN10+BP10</f>
        <v>0</v>
      </c>
      <c r="BS10" s="89">
        <f>IF(BO10=0,0,IF(BO10&lt;=6,0,IF(AND(BO10&lt;6.5,BM10&lt;0.5,BO10-6&lt;0.5-BM10),BO10-6,IF(AND(BO10&lt;6.5,BM10&lt;0.5,BO10-6&gt;=0.5-BM10),0.5-BM10,IF(AND(BO10&gt;=6.5,BM10&lt;0.5),0.5-BM10,0)))))</f>
        <v>0</v>
      </c>
    </row>
    <row r="11" spans="1:72" x14ac:dyDescent="0.2">
      <c r="A11" s="69">
        <f>A10+1</f>
        <v>44928</v>
      </c>
      <c r="B11" s="70" t="str">
        <f>IF(ISERROR(VLOOKUP(A11,Feiertage!$A$3:$E$24,2,FALSE))=FALSE,"Feiertag","")</f>
        <v/>
      </c>
      <c r="C11" s="71">
        <v>0.47222222222222227</v>
      </c>
      <c r="D11" s="71">
        <v>0.72916666666666663</v>
      </c>
      <c r="E11" s="210"/>
      <c r="F11" s="71"/>
      <c r="G11" s="71"/>
      <c r="H11" s="210"/>
      <c r="I11" s="71"/>
      <c r="J11" s="71"/>
      <c r="K11" s="212"/>
      <c r="L11" s="71"/>
      <c r="M11" s="71"/>
      <c r="N11" s="210"/>
      <c r="O11" s="71"/>
      <c r="P11" s="71"/>
      <c r="Q11" s="72">
        <f t="shared" si="0"/>
        <v>5.9966666666666644</v>
      </c>
      <c r="R11" s="73">
        <f t="shared" si="1"/>
        <v>1.9966666666666644</v>
      </c>
      <c r="S11" s="74">
        <f t="shared" ref="S11:S40" si="34">IF(OR(R11="",S10=""),"",R11+S10)</f>
        <v>1.9966666666666644</v>
      </c>
      <c r="T11" s="74">
        <f t="shared" ref="T11:T40" si="35">AD11</f>
        <v>0.17</v>
      </c>
      <c r="U11" s="75" t="s">
        <v>265</v>
      </c>
      <c r="V11" s="76" t="str">
        <f t="shared" si="2"/>
        <v>&gt;6h/</v>
      </c>
      <c r="W11" s="76" t="s">
        <v>195</v>
      </c>
      <c r="X11" s="76" t="str">
        <f t="shared" ref="X11:X40" si="36">IF(BQ11&lt;&gt;"",BQ11&amp;" /","")&amp;IF(AZ11&lt;&gt;""," "&amp;AZ11&amp;" /","")&amp;IF(AJ11&lt;&gt;""," "&amp;AJ11&amp;" /","")&amp;IF(AI11&lt;&gt;"",AI11,"")</f>
        <v>&gt;6h /</v>
      </c>
      <c r="Y11" s="77">
        <f t="shared" si="3"/>
        <v>6.1666666666666643</v>
      </c>
      <c r="Z11" s="78">
        <f t="shared" si="4"/>
        <v>4</v>
      </c>
      <c r="AA11" s="79" t="str">
        <f>IF(WEEKDAY($A11)=1,"So",IF(WEEKDAY($A11)=7,"Sa",IF(B11="freier Tag",B11,IF(ISERROR(VLOOKUP(A11,Feiertage!$A$3:$E$14,2,FALSE))=FALSE,"Feiertag",IF(B11="","",B11)))))</f>
        <v/>
      </c>
      <c r="AB11" s="78">
        <f t="shared" ref="AB11:AB40" si="37">IF(OR((AA11="freier Tag"),(AA11="Gleittag"),(AA11="Sa"),(AA11="So"),(AA11="Tausch-Tag")),0,IF(OR((AA11="Urlaub"),(AA11="Sonderregelg."),(AA11="Arbeitsbefr."),(AA11="Krank"),(AA11="Feiertag")),Z11,Y11))</f>
        <v>6.1666666666666643</v>
      </c>
      <c r="AC11" s="80">
        <f t="shared" ref="AC11:AC40" si="38">IF(BA11&gt;BR11,BA11,BR11)</f>
        <v>0.1666666666666643</v>
      </c>
      <c r="AD11" s="80">
        <f t="shared" si="5"/>
        <v>0.17</v>
      </c>
      <c r="AE11" s="81" t="str">
        <f t="shared" si="6"/>
        <v/>
      </c>
      <c r="AF11" s="81" t="str">
        <f t="shared" si="7"/>
        <v/>
      </c>
      <c r="AG11" s="81" t="str">
        <f t="shared" si="8"/>
        <v/>
      </c>
      <c r="AH11" s="81" t="str">
        <f t="shared" si="9"/>
        <v/>
      </c>
      <c r="AI11" s="82" t="str">
        <f t="shared" si="10"/>
        <v/>
      </c>
      <c r="AJ11" s="86" t="str">
        <f t="shared" ref="AJ11:AJ40" si="39">IF(AK11&lt;12,"&lt;12h","")</f>
        <v/>
      </c>
      <c r="AK11" s="91" t="str">
        <f t="shared" ref="AK11:AK40" si="40">IF(AND(ISNUMBER(P10),ISNUMBER(C11)),(C11-P10+1)*24,IF(AND(ISNUMBER(M10),ISNUMBER(C11)),(C11-M10+1)*24,IF(AND(ISNUMBER(J10),ISNUMBER(C11)),(C11-J10+1)*24,IF(AND(ISNUMBER(G10),ISNUMBER(C11)),(C11-G10+1)*24,IF(AND(ISNUMBER(D10),ISNUMBER(C11)),(C11-D10+1)*24,"0")))))</f>
        <v>0</v>
      </c>
      <c r="AL11" s="85">
        <f t="shared" si="11"/>
        <v>6.1666666666666643</v>
      </c>
      <c r="AM11" s="86">
        <f t="shared" si="12"/>
        <v>0</v>
      </c>
      <c r="AN11" s="83">
        <f t="shared" si="13"/>
        <v>0</v>
      </c>
      <c r="AO11" s="86">
        <f t="shared" si="14"/>
        <v>6.1666666666666643</v>
      </c>
      <c r="AP11" s="86">
        <f t="shared" si="15"/>
        <v>0</v>
      </c>
      <c r="AQ11" s="83">
        <f t="shared" si="16"/>
        <v>0</v>
      </c>
      <c r="AR11" s="86">
        <f t="shared" si="17"/>
        <v>6.1666666666666643</v>
      </c>
      <c r="AS11" s="86">
        <f t="shared" si="18"/>
        <v>0</v>
      </c>
      <c r="AT11" s="83">
        <f t="shared" si="19"/>
        <v>0</v>
      </c>
      <c r="AU11" s="86">
        <f t="shared" si="20"/>
        <v>6.1666666666666643</v>
      </c>
      <c r="AV11" s="87">
        <f t="shared" si="21"/>
        <v>0</v>
      </c>
      <c r="AW11" s="83">
        <f t="shared" si="22"/>
        <v>0</v>
      </c>
      <c r="AX11" s="87">
        <f t="shared" si="23"/>
        <v>6.1666666666666643</v>
      </c>
      <c r="AY11" s="83">
        <f t="shared" si="24"/>
        <v>0</v>
      </c>
      <c r="AZ11" s="88" t="str">
        <f t="shared" ref="AZ11:AZ40" si="41">IF(AX11=0,"",IF(AX11&lt;9,"",IF(AND(AL11=9,ROUND(AM11,2)&lt;0.75),"&gt;9h",IF(AL11&gt;9,"&gt;9h",IF(AND(AO11&gt;9,ROUND(AM11,2)&lt;0.75),"&gt;9h",IF(AND(AR11&gt;9,ROUND(AP11,2)&lt;0.75),"&gt;9h",IF(AND(AU11&gt;9,ROUND(AS11,2)&lt;0.75),"&gt;9h",IF(AND(AX11&gt;9,ROUND(AV11,2)&lt;0.75),"&gt;9h",""))))))))</f>
        <v/>
      </c>
      <c r="BA11" s="89">
        <f t="shared" ref="BA11:BA40" si="42">AN11+AQ11+AT11+AW11</f>
        <v>0</v>
      </c>
      <c r="BB11" s="89">
        <f t="shared" ref="BB11:BB40" si="43">IF(AX11=0,0,IF(AX11&lt;=9,0,IF(AND(AX11&lt;9.75,AV11&lt;0.75,AX11-9&lt;0.75-AV11),AX11-9,IF(AND(AX11&lt;9.75,AV11&lt;0.75,AX11-9&gt;=0.75-AV11),0.75-AV11,IF(AND(AX11&gt;=9.75,AV11&lt;0.75),0.75-AV11,0)))))</f>
        <v>0</v>
      </c>
      <c r="BC11" s="85">
        <f t="shared" si="25"/>
        <v>6.1666666666666643</v>
      </c>
      <c r="BD11" s="86">
        <f t="shared" si="26"/>
        <v>0</v>
      </c>
      <c r="BE11" s="83">
        <f t="shared" ref="BE11:BE40" si="44">IF(BC11&lt;=6,0,IF(BC11&lt;=6.5,BC11-6,IF(BC11&gt;6.5,0.5)))</f>
        <v>0.1666666666666643</v>
      </c>
      <c r="BF11" s="86">
        <f t="shared" si="27"/>
        <v>6.1666666666666643</v>
      </c>
      <c r="BG11" s="86">
        <f t="shared" si="28"/>
        <v>0</v>
      </c>
      <c r="BH11" s="83">
        <f t="shared" ref="BH11:BH40" si="45">IF(BF11=BC11,0,IF(BE11&gt;0,0,IF(BF11&lt;=6,0,IF(BF11&gt;6,0.5-BD11))))</f>
        <v>0</v>
      </c>
      <c r="BI11" s="86">
        <f t="shared" si="29"/>
        <v>6.1666666666666643</v>
      </c>
      <c r="BJ11" s="86">
        <f t="shared" si="30"/>
        <v>0</v>
      </c>
      <c r="BK11" s="83">
        <f t="shared" ref="BK11:BK40" si="46">IF(BI11=BF11,0,IF(BH11&gt;0,0,IF(BI11&lt;=6,0,IF(BI11&gt;6,0.5-BG11))))</f>
        <v>0</v>
      </c>
      <c r="BL11" s="86">
        <f t="shared" si="31"/>
        <v>6.1666666666666643</v>
      </c>
      <c r="BM11" s="87">
        <f t="shared" si="32"/>
        <v>0</v>
      </c>
      <c r="BN11" s="83">
        <f t="shared" ref="BN11:BN40" si="47">IF(BL11=BI11,0,IF(BK11&gt;0,0,IF(BL11&lt;=6,0,IF(BL11&gt;6,0.5-BJ11))))</f>
        <v>0</v>
      </c>
      <c r="BO11" s="87">
        <f t="shared" si="33"/>
        <v>6.1666666666666643</v>
      </c>
      <c r="BP11" s="83">
        <f t="shared" ref="BP11:BP40" si="48">IF(BO11=BL11,0,IF(BN11&gt;0,0,IF(BO11&lt;=6,0,IF(BO11&gt;6,0.5-BM11))))</f>
        <v>0</v>
      </c>
      <c r="BQ11" s="88" t="str">
        <f t="shared" ref="BQ11:BQ40" si="49">IF(BO11=0,"",IF(BO11&lt;6,"",IF(BC11&gt;6,"&gt;6h",IF(AND(BF11&gt;6,ROUND(BD11,2)&lt;0.5),"&gt;6h",IF(AND(BI11&gt;6,ROUND(BG11,2)&lt;0.5),"&gt;6h",IF(AND(BL11&gt;6,ROUND(BJ11,2)&lt;0.5),"&gt;6h",IF(AND(BO11&gt;6,ROUND(BM11,2)&lt;0.5),"&gt;6h","")))))))</f>
        <v>&gt;6h</v>
      </c>
      <c r="BR11" s="89">
        <f t="shared" ref="BR11:BR40" si="50">BE11+BH11+BK11+BN11+BP11</f>
        <v>0.1666666666666643</v>
      </c>
      <c r="BS11" s="89">
        <f t="shared" ref="BS11:BS40" si="51">IF(BO11=0,0,IF(BO11&lt;=6,0,IF(AND(BO11&lt;6.5,BM11&lt;0.5,BO11-6&lt;0.5-BM11),BO11-6,IF(AND(BO11&lt;6.5,BM11&lt;0.5,BO11-6&gt;=0.5-BM11),0.5-BM11,IF(AND(BO11&gt;=6.5,BM11&lt;0.5),0.5-BM11,0)))))</f>
        <v>0.1666666666666643</v>
      </c>
    </row>
    <row r="12" spans="1:72" x14ac:dyDescent="0.2">
      <c r="A12" s="69">
        <f>A11+1</f>
        <v>44929</v>
      </c>
      <c r="B12" s="70" t="str">
        <f>IF(ISERROR(VLOOKUP(A12,Feiertage!$A$3:$E$24,2,FALSE))=FALSE,"Feiertag","")</f>
        <v/>
      </c>
      <c r="C12" s="71">
        <v>0.47222222222222227</v>
      </c>
      <c r="D12" s="71">
        <v>0.51388888888888895</v>
      </c>
      <c r="E12" s="210"/>
      <c r="F12" s="71">
        <v>0.54861111111111105</v>
      </c>
      <c r="G12" s="71">
        <v>0.6875</v>
      </c>
      <c r="H12" s="210"/>
      <c r="I12" s="71"/>
      <c r="J12" s="71"/>
      <c r="K12" s="212"/>
      <c r="L12" s="71"/>
      <c r="M12" s="71"/>
      <c r="N12" s="210"/>
      <c r="O12" s="71"/>
      <c r="P12" s="71"/>
      <c r="Q12" s="72">
        <f t="shared" si="0"/>
        <v>4.3333333333333357</v>
      </c>
      <c r="R12" s="73">
        <f t="shared" si="1"/>
        <v>0.3333333333333357</v>
      </c>
      <c r="S12" s="74">
        <f t="shared" si="34"/>
        <v>2.33</v>
      </c>
      <c r="T12" s="74">
        <f t="shared" si="35"/>
        <v>0</v>
      </c>
      <c r="U12" s="75"/>
      <c r="V12" s="76" t="str">
        <f t="shared" si="2"/>
        <v/>
      </c>
      <c r="W12" s="76" t="s">
        <v>195</v>
      </c>
      <c r="X12" s="76" t="str">
        <f t="shared" si="36"/>
        <v/>
      </c>
      <c r="Y12" s="77">
        <f t="shared" si="3"/>
        <v>4.3333333333333357</v>
      </c>
      <c r="Z12" s="78">
        <f t="shared" si="4"/>
        <v>4</v>
      </c>
      <c r="AA12" s="79" t="str">
        <f>IF(WEEKDAY($A12)=1,"So",IF(WEEKDAY($A12)=7,"Sa",IF(B12="freier Tag",B12,IF(ISERROR(VLOOKUP(A12,Feiertage!$A$3:$E$14,2,FALSE))=FALSE,"Feiertag",IF(B12="","",B12)))))</f>
        <v/>
      </c>
      <c r="AB12" s="78">
        <f t="shared" si="37"/>
        <v>4.3333333333333357</v>
      </c>
      <c r="AC12" s="80">
        <f t="shared" si="38"/>
        <v>0</v>
      </c>
      <c r="AD12" s="80">
        <f t="shared" si="5"/>
        <v>0</v>
      </c>
      <c r="AE12" s="81" t="str">
        <f t="shared" si="6"/>
        <v/>
      </c>
      <c r="AF12" s="81" t="str">
        <f t="shared" si="7"/>
        <v/>
      </c>
      <c r="AG12" s="81" t="str">
        <f t="shared" si="8"/>
        <v/>
      </c>
      <c r="AH12" s="81" t="str">
        <f t="shared" si="9"/>
        <v/>
      </c>
      <c r="AI12" s="82" t="str">
        <f t="shared" si="10"/>
        <v/>
      </c>
      <c r="AJ12" s="86" t="str">
        <f t="shared" si="39"/>
        <v/>
      </c>
      <c r="AK12" s="91">
        <f t="shared" si="40"/>
        <v>17.833333333333336</v>
      </c>
      <c r="AL12" s="85">
        <f t="shared" si="11"/>
        <v>1.0000000000000004</v>
      </c>
      <c r="AM12" s="86">
        <f t="shared" si="12"/>
        <v>0.83333333333333037</v>
      </c>
      <c r="AN12" s="83">
        <f t="shared" si="13"/>
        <v>0</v>
      </c>
      <c r="AO12" s="86">
        <f t="shared" si="14"/>
        <v>4.3333333333333357</v>
      </c>
      <c r="AP12" s="86">
        <f t="shared" si="15"/>
        <v>0.83333333333333037</v>
      </c>
      <c r="AQ12" s="83">
        <f t="shared" si="16"/>
        <v>0</v>
      </c>
      <c r="AR12" s="86">
        <f t="shared" si="17"/>
        <v>4.3333333333333357</v>
      </c>
      <c r="AS12" s="86">
        <f t="shared" si="18"/>
        <v>0.83333333333333037</v>
      </c>
      <c r="AT12" s="83">
        <f t="shared" si="19"/>
        <v>0</v>
      </c>
      <c r="AU12" s="86">
        <f t="shared" si="20"/>
        <v>4.3333333333333357</v>
      </c>
      <c r="AV12" s="87">
        <f t="shared" si="21"/>
        <v>0.83333333333333037</v>
      </c>
      <c r="AW12" s="83">
        <f t="shared" si="22"/>
        <v>0</v>
      </c>
      <c r="AX12" s="87">
        <f t="shared" si="23"/>
        <v>4.3333333333333357</v>
      </c>
      <c r="AY12" s="83">
        <f t="shared" si="24"/>
        <v>0</v>
      </c>
      <c r="AZ12" s="88" t="str">
        <f t="shared" si="41"/>
        <v/>
      </c>
      <c r="BA12" s="89">
        <f t="shared" si="42"/>
        <v>0</v>
      </c>
      <c r="BB12" s="89">
        <f t="shared" si="43"/>
        <v>0</v>
      </c>
      <c r="BC12" s="85">
        <f t="shared" si="25"/>
        <v>1.0000000000000004</v>
      </c>
      <c r="BD12" s="86">
        <f t="shared" si="26"/>
        <v>0.83333333333333037</v>
      </c>
      <c r="BE12" s="83">
        <f t="shared" si="44"/>
        <v>0</v>
      </c>
      <c r="BF12" s="86">
        <f t="shared" si="27"/>
        <v>4.3333333333333357</v>
      </c>
      <c r="BG12" s="86">
        <f t="shared" si="28"/>
        <v>0.83333333333333037</v>
      </c>
      <c r="BH12" s="83">
        <f t="shared" si="45"/>
        <v>0</v>
      </c>
      <c r="BI12" s="86">
        <f t="shared" si="29"/>
        <v>4.3333333333333357</v>
      </c>
      <c r="BJ12" s="86">
        <f t="shared" si="30"/>
        <v>0.83333333333333037</v>
      </c>
      <c r="BK12" s="83">
        <f t="shared" si="46"/>
        <v>0</v>
      </c>
      <c r="BL12" s="86">
        <f t="shared" si="31"/>
        <v>4.3333333333333357</v>
      </c>
      <c r="BM12" s="87">
        <f t="shared" si="32"/>
        <v>0.83333333333333037</v>
      </c>
      <c r="BN12" s="83">
        <f t="shared" si="47"/>
        <v>0</v>
      </c>
      <c r="BO12" s="87">
        <f t="shared" si="33"/>
        <v>4.3333333333333357</v>
      </c>
      <c r="BP12" s="83">
        <f t="shared" si="48"/>
        <v>0</v>
      </c>
      <c r="BQ12" s="88" t="str">
        <f t="shared" si="49"/>
        <v/>
      </c>
      <c r="BR12" s="89">
        <f t="shared" si="50"/>
        <v>0</v>
      </c>
      <c r="BS12" s="89">
        <f t="shared" si="51"/>
        <v>0</v>
      </c>
    </row>
    <row r="13" spans="1:72" x14ac:dyDescent="0.2">
      <c r="A13" s="69">
        <f t="shared" ref="A13:A40" si="52">A12+1</f>
        <v>44930</v>
      </c>
      <c r="B13" s="70" t="str">
        <f>IF(ISERROR(VLOOKUP(A13,Feiertage!$A$3:$E$24,2,FALSE))=FALSE,"Feiertag","")</f>
        <v/>
      </c>
      <c r="C13" s="71">
        <v>0.47916666666666669</v>
      </c>
      <c r="D13" s="71">
        <v>0.5625</v>
      </c>
      <c r="E13" s="210"/>
      <c r="F13" s="71">
        <v>0.58333333333333337</v>
      </c>
      <c r="G13" s="71">
        <v>0.74305555555555547</v>
      </c>
      <c r="H13" s="210"/>
      <c r="I13" s="71"/>
      <c r="J13" s="71"/>
      <c r="K13" s="212"/>
      <c r="L13" s="71"/>
      <c r="M13" s="71"/>
      <c r="N13" s="210"/>
      <c r="O13" s="71"/>
      <c r="P13" s="71"/>
      <c r="Q13" s="72">
        <f t="shared" si="0"/>
        <v>5.8333333333333304</v>
      </c>
      <c r="R13" s="73">
        <f t="shared" si="1"/>
        <v>1.8333333333333304</v>
      </c>
      <c r="S13" s="74">
        <f t="shared" si="34"/>
        <v>4.1633333333333304</v>
      </c>
      <c r="T13" s="74">
        <f t="shared" si="35"/>
        <v>0</v>
      </c>
      <c r="U13" s="75"/>
      <c r="V13" s="76" t="str">
        <f t="shared" si="2"/>
        <v/>
      </c>
      <c r="W13" s="76" t="s">
        <v>195</v>
      </c>
      <c r="X13" s="76" t="str">
        <f t="shared" si="36"/>
        <v/>
      </c>
      <c r="Y13" s="77">
        <f t="shared" si="3"/>
        <v>5.8333333333333304</v>
      </c>
      <c r="Z13" s="78">
        <f t="shared" si="4"/>
        <v>4</v>
      </c>
      <c r="AA13" s="79" t="str">
        <f>IF(WEEKDAY($A13)=1,"So",IF(WEEKDAY($A13)=7,"Sa",IF(B13="freier Tag",B13,IF(ISERROR(VLOOKUP(A13,Feiertage!$A$3:$E$14,2,FALSE))=FALSE,"Feiertag",IF(B13="","",B13)))))</f>
        <v/>
      </c>
      <c r="AB13" s="78">
        <f t="shared" si="37"/>
        <v>5.8333333333333304</v>
      </c>
      <c r="AC13" s="80">
        <f t="shared" si="38"/>
        <v>0</v>
      </c>
      <c r="AD13" s="80">
        <f>IF(BB13&gt;BS13,ROUND(BB13,2),ROUND(BS13,2))</f>
        <v>0</v>
      </c>
      <c r="AE13" s="81" t="str">
        <f t="shared" si="6"/>
        <v/>
      </c>
      <c r="AF13" s="81" t="str">
        <f t="shared" si="7"/>
        <v/>
      </c>
      <c r="AG13" s="81" t="str">
        <f t="shared" si="8"/>
        <v/>
      </c>
      <c r="AH13" s="81" t="str">
        <f t="shared" si="9"/>
        <v/>
      </c>
      <c r="AI13" s="82" t="str">
        <f t="shared" si="10"/>
        <v/>
      </c>
      <c r="AJ13" s="86" t="str">
        <f t="shared" si="39"/>
        <v/>
      </c>
      <c r="AK13" s="91">
        <f t="shared" si="40"/>
        <v>19</v>
      </c>
      <c r="AL13" s="85">
        <f t="shared" si="11"/>
        <v>1.9999999999999996</v>
      </c>
      <c r="AM13" s="86">
        <f t="shared" si="12"/>
        <v>0.50000000000000089</v>
      </c>
      <c r="AN13" s="83">
        <f t="shared" si="13"/>
        <v>0</v>
      </c>
      <c r="AO13" s="86">
        <f t="shared" si="14"/>
        <v>5.8333333333333304</v>
      </c>
      <c r="AP13" s="86">
        <f t="shared" si="15"/>
        <v>0.50000000000000089</v>
      </c>
      <c r="AQ13" s="83">
        <f t="shared" si="16"/>
        <v>0</v>
      </c>
      <c r="AR13" s="86">
        <f t="shared" si="17"/>
        <v>5.8333333333333304</v>
      </c>
      <c r="AS13" s="86">
        <f t="shared" si="18"/>
        <v>0.50000000000000089</v>
      </c>
      <c r="AT13" s="83">
        <f t="shared" si="19"/>
        <v>0</v>
      </c>
      <c r="AU13" s="86">
        <f t="shared" si="20"/>
        <v>5.8333333333333304</v>
      </c>
      <c r="AV13" s="87">
        <f t="shared" si="21"/>
        <v>0.50000000000000089</v>
      </c>
      <c r="AW13" s="83">
        <f t="shared" si="22"/>
        <v>0</v>
      </c>
      <c r="AX13" s="87">
        <f t="shared" si="23"/>
        <v>5.8333333333333304</v>
      </c>
      <c r="AY13" s="83">
        <f t="shared" si="24"/>
        <v>0</v>
      </c>
      <c r="AZ13" s="88" t="str">
        <f t="shared" si="41"/>
        <v/>
      </c>
      <c r="BA13" s="89">
        <f t="shared" si="42"/>
        <v>0</v>
      </c>
      <c r="BB13" s="89">
        <f t="shared" si="43"/>
        <v>0</v>
      </c>
      <c r="BC13" s="85">
        <f t="shared" si="25"/>
        <v>1.9999999999999996</v>
      </c>
      <c r="BD13" s="86">
        <f t="shared" si="26"/>
        <v>0.50000000000000089</v>
      </c>
      <c r="BE13" s="83">
        <f t="shared" si="44"/>
        <v>0</v>
      </c>
      <c r="BF13" s="86">
        <f t="shared" si="27"/>
        <v>5.8333333333333304</v>
      </c>
      <c r="BG13" s="86">
        <f t="shared" si="28"/>
        <v>0.50000000000000089</v>
      </c>
      <c r="BH13" s="83">
        <f t="shared" si="45"/>
        <v>0</v>
      </c>
      <c r="BI13" s="86">
        <f t="shared" si="29"/>
        <v>5.8333333333333304</v>
      </c>
      <c r="BJ13" s="86">
        <f t="shared" si="30"/>
        <v>0.50000000000000089</v>
      </c>
      <c r="BK13" s="83">
        <f t="shared" si="46"/>
        <v>0</v>
      </c>
      <c r="BL13" s="86">
        <f t="shared" si="31"/>
        <v>5.8333333333333304</v>
      </c>
      <c r="BM13" s="87">
        <f t="shared" si="32"/>
        <v>0.50000000000000089</v>
      </c>
      <c r="BN13" s="83">
        <f t="shared" si="47"/>
        <v>0</v>
      </c>
      <c r="BO13" s="87">
        <f t="shared" si="33"/>
        <v>5.8333333333333304</v>
      </c>
      <c r="BP13" s="83">
        <f t="shared" si="48"/>
        <v>0</v>
      </c>
      <c r="BQ13" s="88" t="str">
        <f t="shared" si="49"/>
        <v/>
      </c>
      <c r="BR13" s="89">
        <f t="shared" si="50"/>
        <v>0</v>
      </c>
      <c r="BS13" s="89">
        <f t="shared" si="51"/>
        <v>0</v>
      </c>
    </row>
    <row r="14" spans="1:72" x14ac:dyDescent="0.2">
      <c r="A14" s="69">
        <f t="shared" si="52"/>
        <v>44931</v>
      </c>
      <c r="B14" s="70" t="str">
        <f>IF(ISERROR(VLOOKUP(A14,Feiertage!$A$3:$E$24,2,FALSE))=FALSE,"Feiertag","")</f>
        <v/>
      </c>
      <c r="C14" s="71">
        <v>0.46527777777777773</v>
      </c>
      <c r="D14" s="71">
        <v>0.54166666666666663</v>
      </c>
      <c r="E14" s="210"/>
      <c r="F14" s="71">
        <v>0.5625</v>
      </c>
      <c r="G14" s="71">
        <v>0.69444444444444453</v>
      </c>
      <c r="H14" s="210"/>
      <c r="I14" s="71"/>
      <c r="J14" s="71"/>
      <c r="K14" s="212"/>
      <c r="L14" s="71"/>
      <c r="M14" s="71"/>
      <c r="N14" s="210"/>
      <c r="O14" s="71"/>
      <c r="P14" s="71"/>
      <c r="Q14" s="72">
        <f t="shared" si="0"/>
        <v>5.0000000000000018</v>
      </c>
      <c r="R14" s="73">
        <f t="shared" si="1"/>
        <v>1.0000000000000018</v>
      </c>
      <c r="S14" s="74">
        <f t="shared" si="34"/>
        <v>5.1633333333333322</v>
      </c>
      <c r="T14" s="74">
        <f t="shared" si="35"/>
        <v>0</v>
      </c>
      <c r="U14" s="75"/>
      <c r="V14" s="76" t="str">
        <f t="shared" si="2"/>
        <v/>
      </c>
      <c r="W14" s="76" t="s">
        <v>195</v>
      </c>
      <c r="X14" s="76" t="str">
        <f t="shared" si="36"/>
        <v/>
      </c>
      <c r="Y14" s="77">
        <f t="shared" si="3"/>
        <v>5.0000000000000018</v>
      </c>
      <c r="Z14" s="78">
        <f t="shared" si="4"/>
        <v>4</v>
      </c>
      <c r="AA14" s="79" t="str">
        <f>IF(WEEKDAY($A14)=1,"So",IF(WEEKDAY($A14)=7,"Sa",IF(B14="freier Tag",B14,IF(ISERROR(VLOOKUP(A14,Feiertage!$A$3:$E$14,2,FALSE))=FALSE,"Feiertag",IF(B14="","",B14)))))</f>
        <v/>
      </c>
      <c r="AB14" s="78">
        <f t="shared" si="37"/>
        <v>5.0000000000000018</v>
      </c>
      <c r="AC14" s="80">
        <f t="shared" si="38"/>
        <v>0</v>
      </c>
      <c r="AD14" s="80">
        <f t="shared" ref="AD14:AD40" si="53">IF(BB14&gt;BS14,ROUND(BB14,2),ROUND(BS14,2))</f>
        <v>0</v>
      </c>
      <c r="AE14" s="81" t="str">
        <f t="shared" si="6"/>
        <v/>
      </c>
      <c r="AF14" s="81" t="str">
        <f t="shared" si="7"/>
        <v/>
      </c>
      <c r="AG14" s="81" t="str">
        <f t="shared" si="8"/>
        <v/>
      </c>
      <c r="AH14" s="81" t="str">
        <f t="shared" si="9"/>
        <v/>
      </c>
      <c r="AI14" s="82" t="str">
        <f t="shared" si="10"/>
        <v/>
      </c>
      <c r="AJ14" s="86" t="str">
        <f t="shared" si="39"/>
        <v/>
      </c>
      <c r="AK14" s="91">
        <f t="shared" si="40"/>
        <v>17.333333333333336</v>
      </c>
      <c r="AL14" s="85">
        <f t="shared" si="11"/>
        <v>1.8333333333333335</v>
      </c>
      <c r="AM14" s="86">
        <f t="shared" si="12"/>
        <v>0.50000000000000089</v>
      </c>
      <c r="AN14" s="83">
        <f t="shared" si="13"/>
        <v>0</v>
      </c>
      <c r="AO14" s="86">
        <f t="shared" si="14"/>
        <v>5.0000000000000018</v>
      </c>
      <c r="AP14" s="86">
        <f t="shared" si="15"/>
        <v>0.50000000000000089</v>
      </c>
      <c r="AQ14" s="83">
        <f t="shared" si="16"/>
        <v>0</v>
      </c>
      <c r="AR14" s="86">
        <f t="shared" si="17"/>
        <v>5.0000000000000018</v>
      </c>
      <c r="AS14" s="86">
        <f t="shared" si="18"/>
        <v>0.50000000000000089</v>
      </c>
      <c r="AT14" s="83">
        <f t="shared" si="19"/>
        <v>0</v>
      </c>
      <c r="AU14" s="86">
        <f t="shared" si="20"/>
        <v>5.0000000000000018</v>
      </c>
      <c r="AV14" s="87">
        <f t="shared" si="21"/>
        <v>0.50000000000000089</v>
      </c>
      <c r="AW14" s="83">
        <f t="shared" si="22"/>
        <v>0</v>
      </c>
      <c r="AX14" s="87">
        <f t="shared" si="23"/>
        <v>5.0000000000000018</v>
      </c>
      <c r="AY14" s="83">
        <f t="shared" si="24"/>
        <v>0</v>
      </c>
      <c r="AZ14" s="88" t="str">
        <f t="shared" si="41"/>
        <v/>
      </c>
      <c r="BA14" s="89">
        <f t="shared" si="42"/>
        <v>0</v>
      </c>
      <c r="BB14" s="89">
        <f t="shared" si="43"/>
        <v>0</v>
      </c>
      <c r="BC14" s="85">
        <f t="shared" si="25"/>
        <v>1.8333333333333335</v>
      </c>
      <c r="BD14" s="86">
        <f t="shared" si="26"/>
        <v>0.50000000000000089</v>
      </c>
      <c r="BE14" s="83">
        <f t="shared" si="44"/>
        <v>0</v>
      </c>
      <c r="BF14" s="86">
        <f t="shared" si="27"/>
        <v>5.0000000000000018</v>
      </c>
      <c r="BG14" s="86">
        <f t="shared" si="28"/>
        <v>0.50000000000000089</v>
      </c>
      <c r="BH14" s="83">
        <f t="shared" si="45"/>
        <v>0</v>
      </c>
      <c r="BI14" s="86">
        <f t="shared" si="29"/>
        <v>5.0000000000000018</v>
      </c>
      <c r="BJ14" s="86">
        <f t="shared" si="30"/>
        <v>0.50000000000000089</v>
      </c>
      <c r="BK14" s="83">
        <f t="shared" si="46"/>
        <v>0</v>
      </c>
      <c r="BL14" s="86">
        <f t="shared" si="31"/>
        <v>5.0000000000000018</v>
      </c>
      <c r="BM14" s="87">
        <f t="shared" si="32"/>
        <v>0.50000000000000089</v>
      </c>
      <c r="BN14" s="83">
        <f t="shared" si="47"/>
        <v>0</v>
      </c>
      <c r="BO14" s="87">
        <f t="shared" si="33"/>
        <v>5.0000000000000018</v>
      </c>
      <c r="BP14" s="83">
        <f t="shared" si="48"/>
        <v>0</v>
      </c>
      <c r="BQ14" s="88" t="str">
        <f t="shared" si="49"/>
        <v/>
      </c>
      <c r="BR14" s="89">
        <f t="shared" si="50"/>
        <v>0</v>
      </c>
      <c r="BS14" s="89">
        <f t="shared" si="51"/>
        <v>0</v>
      </c>
    </row>
    <row r="15" spans="1:72" x14ac:dyDescent="0.2">
      <c r="A15" s="69">
        <f t="shared" si="52"/>
        <v>44932</v>
      </c>
      <c r="B15" s="70" t="str">
        <f>IF(ISERROR(VLOOKUP(A15,Feiertage!$A$3:$E$24,2,FALSE))=FALSE,"Feiertag","")</f>
        <v/>
      </c>
      <c r="C15" s="71">
        <v>0.4861111111111111</v>
      </c>
      <c r="D15" s="71">
        <v>0.57291666666666663</v>
      </c>
      <c r="E15" s="210"/>
      <c r="F15" s="71">
        <v>0.58333333333333337</v>
      </c>
      <c r="G15" s="71">
        <v>0.66666666666666663</v>
      </c>
      <c r="H15" s="210"/>
      <c r="I15" s="71">
        <v>0.76041666666666663</v>
      </c>
      <c r="J15" s="71">
        <v>0.77430555555555547</v>
      </c>
      <c r="K15" s="212"/>
      <c r="L15" s="71"/>
      <c r="M15" s="71"/>
      <c r="N15" s="210"/>
      <c r="O15" s="71"/>
      <c r="P15" s="71"/>
      <c r="Q15" s="72">
        <f t="shared" si="0"/>
        <v>4.4166666666666625</v>
      </c>
      <c r="R15" s="73">
        <f t="shared" si="1"/>
        <v>0.41666666666666252</v>
      </c>
      <c r="S15" s="74">
        <f t="shared" si="34"/>
        <v>5.5799999999999947</v>
      </c>
      <c r="T15" s="74">
        <f t="shared" si="35"/>
        <v>0</v>
      </c>
      <c r="U15" s="75"/>
      <c r="V15" s="76" t="str">
        <f t="shared" si="2"/>
        <v/>
      </c>
      <c r="W15" s="76" t="s">
        <v>195</v>
      </c>
      <c r="X15" s="76" t="str">
        <f t="shared" si="36"/>
        <v/>
      </c>
      <c r="Y15" s="77">
        <f t="shared" si="3"/>
        <v>4.4166666666666625</v>
      </c>
      <c r="Z15" s="78">
        <f t="shared" si="4"/>
        <v>4</v>
      </c>
      <c r="AA15" s="79" t="str">
        <f>IF(WEEKDAY($A15)=1,"So",IF(WEEKDAY($A15)=7,"Sa",IF(B15="freier Tag",B15,IF(ISERROR(VLOOKUP(A15,Feiertage!$A$3:$E$14,2,FALSE))=FALSE,"Feiertag",IF(B15="","",B15)))))</f>
        <v/>
      </c>
      <c r="AB15" s="78">
        <f t="shared" si="37"/>
        <v>4.4166666666666625</v>
      </c>
      <c r="AC15" s="80">
        <f t="shared" si="38"/>
        <v>0</v>
      </c>
      <c r="AD15" s="80">
        <f t="shared" si="53"/>
        <v>0</v>
      </c>
      <c r="AE15" s="81" t="str">
        <f t="shared" si="6"/>
        <v/>
      </c>
      <c r="AF15" s="81" t="str">
        <f t="shared" si="7"/>
        <v/>
      </c>
      <c r="AG15" s="81" t="str">
        <f t="shared" si="8"/>
        <v/>
      </c>
      <c r="AH15" s="81" t="str">
        <f t="shared" si="9"/>
        <v/>
      </c>
      <c r="AI15" s="82" t="str">
        <f t="shared" si="10"/>
        <v/>
      </c>
      <c r="AJ15" s="86" t="str">
        <f t="shared" si="39"/>
        <v/>
      </c>
      <c r="AK15" s="91">
        <f t="shared" si="40"/>
        <v>18.999999999999996</v>
      </c>
      <c r="AL15" s="85">
        <f t="shared" si="11"/>
        <v>2.0833333333333326</v>
      </c>
      <c r="AM15" s="86">
        <f t="shared" si="12"/>
        <v>0.25000000000000178</v>
      </c>
      <c r="AN15" s="83">
        <f t="shared" si="13"/>
        <v>0</v>
      </c>
      <c r="AO15" s="86">
        <f t="shared" si="14"/>
        <v>4.0833333333333304</v>
      </c>
      <c r="AP15" s="86">
        <f t="shared" si="15"/>
        <v>2.5000000000000018</v>
      </c>
      <c r="AQ15" s="83">
        <f t="shared" si="16"/>
        <v>0</v>
      </c>
      <c r="AR15" s="86">
        <f t="shared" si="17"/>
        <v>4.4166666666666625</v>
      </c>
      <c r="AS15" s="86">
        <f t="shared" si="18"/>
        <v>2.5000000000000018</v>
      </c>
      <c r="AT15" s="83">
        <f t="shared" si="19"/>
        <v>0</v>
      </c>
      <c r="AU15" s="86">
        <f t="shared" si="20"/>
        <v>4.4166666666666625</v>
      </c>
      <c r="AV15" s="87">
        <f t="shared" si="21"/>
        <v>2.5000000000000018</v>
      </c>
      <c r="AW15" s="83">
        <f t="shared" si="22"/>
        <v>0</v>
      </c>
      <c r="AX15" s="87">
        <f t="shared" si="23"/>
        <v>4.4166666666666625</v>
      </c>
      <c r="AY15" s="83">
        <f t="shared" si="24"/>
        <v>0</v>
      </c>
      <c r="AZ15" s="88" t="str">
        <f t="shared" si="41"/>
        <v/>
      </c>
      <c r="BA15" s="89">
        <f t="shared" si="42"/>
        <v>0</v>
      </c>
      <c r="BB15" s="89">
        <f t="shared" si="43"/>
        <v>0</v>
      </c>
      <c r="BC15" s="85">
        <f t="shared" si="25"/>
        <v>2.0833333333333326</v>
      </c>
      <c r="BD15" s="86">
        <f t="shared" si="26"/>
        <v>0.25000000000000178</v>
      </c>
      <c r="BE15" s="83">
        <f t="shared" si="44"/>
        <v>0</v>
      </c>
      <c r="BF15" s="86">
        <f t="shared" si="27"/>
        <v>4.0833333333333304</v>
      </c>
      <c r="BG15" s="86">
        <f t="shared" si="28"/>
        <v>2.5000000000000018</v>
      </c>
      <c r="BH15" s="83">
        <f t="shared" si="45"/>
        <v>0</v>
      </c>
      <c r="BI15" s="86">
        <f t="shared" si="29"/>
        <v>4.4166666666666625</v>
      </c>
      <c r="BJ15" s="86">
        <f t="shared" si="30"/>
        <v>2.5000000000000018</v>
      </c>
      <c r="BK15" s="83">
        <f t="shared" si="46"/>
        <v>0</v>
      </c>
      <c r="BL15" s="86">
        <f t="shared" si="31"/>
        <v>4.4166666666666625</v>
      </c>
      <c r="BM15" s="87">
        <f t="shared" si="32"/>
        <v>2.5000000000000018</v>
      </c>
      <c r="BN15" s="83">
        <f t="shared" si="47"/>
        <v>0</v>
      </c>
      <c r="BO15" s="87">
        <f t="shared" si="33"/>
        <v>4.4166666666666625</v>
      </c>
      <c r="BP15" s="83">
        <f t="shared" si="48"/>
        <v>0</v>
      </c>
      <c r="BQ15" s="88" t="str">
        <f t="shared" si="49"/>
        <v/>
      </c>
      <c r="BR15" s="89">
        <f t="shared" si="50"/>
        <v>0</v>
      </c>
      <c r="BS15" s="89">
        <f t="shared" si="51"/>
        <v>0</v>
      </c>
    </row>
    <row r="16" spans="1:72" x14ac:dyDescent="0.2">
      <c r="A16" s="69">
        <f t="shared" si="52"/>
        <v>44933</v>
      </c>
      <c r="B16" s="70" t="str">
        <f>IF(ISERROR(VLOOKUP(A16,Feiertage!$A$3:$E$24,2,FALSE))=FALSE,"Feiertag","")</f>
        <v/>
      </c>
      <c r="C16" s="71"/>
      <c r="D16" s="71"/>
      <c r="E16" s="210"/>
      <c r="F16" s="71"/>
      <c r="G16" s="71"/>
      <c r="H16" s="210"/>
      <c r="I16" s="71"/>
      <c r="J16" s="71"/>
      <c r="K16" s="212"/>
      <c r="L16" s="71"/>
      <c r="M16" s="71"/>
      <c r="N16" s="210"/>
      <c r="O16" s="71"/>
      <c r="P16" s="71"/>
      <c r="Q16" s="72">
        <f t="shared" si="0"/>
        <v>0</v>
      </c>
      <c r="R16" s="73">
        <f t="shared" si="1"/>
        <v>0</v>
      </c>
      <c r="S16" s="74">
        <f t="shared" si="34"/>
        <v>5.5799999999999947</v>
      </c>
      <c r="T16" s="74">
        <f t="shared" si="35"/>
        <v>0</v>
      </c>
      <c r="U16" s="75"/>
      <c r="V16" s="76" t="str">
        <f t="shared" si="2"/>
        <v/>
      </c>
      <c r="W16" s="76" t="s">
        <v>195</v>
      </c>
      <c r="X16" s="76" t="str">
        <f t="shared" si="36"/>
        <v/>
      </c>
      <c r="Y16" s="77">
        <f t="shared" si="3"/>
        <v>0</v>
      </c>
      <c r="Z16" s="78">
        <f t="shared" si="4"/>
        <v>0</v>
      </c>
      <c r="AA16" s="79" t="str">
        <f>IF(WEEKDAY($A16)=1,"So",IF(WEEKDAY($A16)=7,"Sa",IF(B16="freier Tag",B16,IF(ISERROR(VLOOKUP(A16,Feiertage!$A$3:$E$14,2,FALSE))=FALSE,"Feiertag",IF(B16="","",B16)))))</f>
        <v>Sa</v>
      </c>
      <c r="AB16" s="78">
        <f t="shared" si="37"/>
        <v>0</v>
      </c>
      <c r="AC16" s="80">
        <f t="shared" si="38"/>
        <v>0</v>
      </c>
      <c r="AD16" s="80">
        <f t="shared" si="53"/>
        <v>0</v>
      </c>
      <c r="AE16" s="81" t="str">
        <f t="shared" si="6"/>
        <v/>
      </c>
      <c r="AF16" s="81" t="str">
        <f t="shared" si="7"/>
        <v/>
      </c>
      <c r="AG16" s="81" t="str">
        <f t="shared" si="8"/>
        <v/>
      </c>
      <c r="AH16" s="81" t="str">
        <f t="shared" si="9"/>
        <v/>
      </c>
      <c r="AI16" s="82" t="str">
        <f t="shared" si="10"/>
        <v/>
      </c>
      <c r="AJ16" s="86" t="str">
        <f t="shared" si="39"/>
        <v/>
      </c>
      <c r="AK16" s="91" t="str">
        <f t="shared" si="40"/>
        <v>0</v>
      </c>
      <c r="AL16" s="85">
        <f t="shared" si="11"/>
        <v>0</v>
      </c>
      <c r="AM16" s="86">
        <f t="shared" si="12"/>
        <v>0</v>
      </c>
      <c r="AN16" s="83">
        <f t="shared" si="13"/>
        <v>0</v>
      </c>
      <c r="AO16" s="86">
        <f t="shared" si="14"/>
        <v>0</v>
      </c>
      <c r="AP16" s="86">
        <f t="shared" si="15"/>
        <v>0</v>
      </c>
      <c r="AQ16" s="83">
        <f t="shared" si="16"/>
        <v>0</v>
      </c>
      <c r="AR16" s="86">
        <f t="shared" si="17"/>
        <v>0</v>
      </c>
      <c r="AS16" s="86">
        <f t="shared" si="18"/>
        <v>0</v>
      </c>
      <c r="AT16" s="83">
        <f t="shared" si="19"/>
        <v>0</v>
      </c>
      <c r="AU16" s="86">
        <f t="shared" si="20"/>
        <v>0</v>
      </c>
      <c r="AV16" s="87">
        <f t="shared" si="21"/>
        <v>0</v>
      </c>
      <c r="AW16" s="83">
        <f t="shared" si="22"/>
        <v>0</v>
      </c>
      <c r="AX16" s="87">
        <f t="shared" si="23"/>
        <v>0</v>
      </c>
      <c r="AY16" s="83">
        <f t="shared" si="24"/>
        <v>0</v>
      </c>
      <c r="AZ16" s="88" t="str">
        <f t="shared" si="41"/>
        <v/>
      </c>
      <c r="BA16" s="89">
        <f t="shared" si="42"/>
        <v>0</v>
      </c>
      <c r="BB16" s="89">
        <f t="shared" si="43"/>
        <v>0</v>
      </c>
      <c r="BC16" s="85">
        <f t="shared" si="25"/>
        <v>0</v>
      </c>
      <c r="BD16" s="86">
        <f t="shared" si="26"/>
        <v>0</v>
      </c>
      <c r="BE16" s="83">
        <f t="shared" si="44"/>
        <v>0</v>
      </c>
      <c r="BF16" s="86">
        <f t="shared" si="27"/>
        <v>0</v>
      </c>
      <c r="BG16" s="86">
        <f t="shared" si="28"/>
        <v>0</v>
      </c>
      <c r="BH16" s="83">
        <f t="shared" si="45"/>
        <v>0</v>
      </c>
      <c r="BI16" s="86">
        <f t="shared" si="29"/>
        <v>0</v>
      </c>
      <c r="BJ16" s="86">
        <f t="shared" si="30"/>
        <v>0</v>
      </c>
      <c r="BK16" s="83">
        <f t="shared" si="46"/>
        <v>0</v>
      </c>
      <c r="BL16" s="86">
        <f t="shared" si="31"/>
        <v>0</v>
      </c>
      <c r="BM16" s="87">
        <f t="shared" si="32"/>
        <v>0</v>
      </c>
      <c r="BN16" s="83">
        <f t="shared" si="47"/>
        <v>0</v>
      </c>
      <c r="BO16" s="87">
        <f t="shared" si="33"/>
        <v>0</v>
      </c>
      <c r="BP16" s="83">
        <f t="shared" si="48"/>
        <v>0</v>
      </c>
      <c r="BQ16" s="88" t="str">
        <f t="shared" si="49"/>
        <v/>
      </c>
      <c r="BR16" s="89">
        <f t="shared" si="50"/>
        <v>0</v>
      </c>
      <c r="BS16" s="89">
        <f t="shared" si="51"/>
        <v>0</v>
      </c>
    </row>
    <row r="17" spans="1:76" x14ac:dyDescent="0.2">
      <c r="A17" s="69">
        <f t="shared" si="52"/>
        <v>44934</v>
      </c>
      <c r="B17" s="70" t="str">
        <f>IF(ISERROR(VLOOKUP(A17,Feiertage!$A$3:$E$24,2,FALSE))=FALSE,"Feiertag","")</f>
        <v/>
      </c>
      <c r="C17" s="71"/>
      <c r="D17" s="71"/>
      <c r="E17" s="210"/>
      <c r="F17" s="71"/>
      <c r="G17" s="71"/>
      <c r="H17" s="210"/>
      <c r="I17" s="71"/>
      <c r="J17" s="71"/>
      <c r="K17" s="212"/>
      <c r="L17" s="71"/>
      <c r="M17" s="71"/>
      <c r="N17" s="210"/>
      <c r="O17" s="71"/>
      <c r="P17" s="71"/>
      <c r="Q17" s="72">
        <f t="shared" si="0"/>
        <v>0</v>
      </c>
      <c r="R17" s="73">
        <f t="shared" si="1"/>
        <v>0</v>
      </c>
      <c r="S17" s="74">
        <f t="shared" si="34"/>
        <v>5.5799999999999947</v>
      </c>
      <c r="T17" s="74">
        <f t="shared" si="35"/>
        <v>0</v>
      </c>
      <c r="U17" s="75"/>
      <c r="V17" s="76" t="str">
        <f t="shared" si="2"/>
        <v/>
      </c>
      <c r="W17" s="76" t="s">
        <v>195</v>
      </c>
      <c r="X17" s="76" t="str">
        <f t="shared" si="36"/>
        <v/>
      </c>
      <c r="Y17" s="77">
        <f t="shared" si="3"/>
        <v>0</v>
      </c>
      <c r="Z17" s="78">
        <f t="shared" si="4"/>
        <v>0</v>
      </c>
      <c r="AA17" s="79" t="str">
        <f>IF(WEEKDAY($A17)=1,"So",IF(WEEKDAY($A17)=7,"Sa",IF(B17="freier Tag",B17,IF(ISERROR(VLOOKUP(A17,Feiertage!$A$3:$E$14,2,FALSE))=FALSE,"Feiertag",IF(B17="","",B17)))))</f>
        <v>So</v>
      </c>
      <c r="AB17" s="78">
        <f t="shared" si="37"/>
        <v>0</v>
      </c>
      <c r="AC17" s="80">
        <f t="shared" si="38"/>
        <v>0</v>
      </c>
      <c r="AD17" s="80">
        <f t="shared" si="53"/>
        <v>0</v>
      </c>
      <c r="AE17" s="81" t="str">
        <f t="shared" si="6"/>
        <v/>
      </c>
      <c r="AF17" s="81" t="str">
        <f t="shared" si="7"/>
        <v/>
      </c>
      <c r="AG17" s="81" t="str">
        <f t="shared" si="8"/>
        <v/>
      </c>
      <c r="AH17" s="81" t="str">
        <f t="shared" si="9"/>
        <v/>
      </c>
      <c r="AI17" s="82" t="str">
        <f t="shared" si="10"/>
        <v/>
      </c>
      <c r="AJ17" s="86" t="str">
        <f t="shared" si="39"/>
        <v/>
      </c>
      <c r="AK17" s="91" t="str">
        <f t="shared" si="40"/>
        <v>0</v>
      </c>
      <c r="AL17" s="85">
        <f t="shared" si="11"/>
        <v>0</v>
      </c>
      <c r="AM17" s="86">
        <f t="shared" si="12"/>
        <v>0</v>
      </c>
      <c r="AN17" s="83">
        <f t="shared" si="13"/>
        <v>0</v>
      </c>
      <c r="AO17" s="86">
        <f t="shared" si="14"/>
        <v>0</v>
      </c>
      <c r="AP17" s="86">
        <f t="shared" si="15"/>
        <v>0</v>
      </c>
      <c r="AQ17" s="83">
        <f t="shared" si="16"/>
        <v>0</v>
      </c>
      <c r="AR17" s="86">
        <f t="shared" si="17"/>
        <v>0</v>
      </c>
      <c r="AS17" s="86">
        <f t="shared" si="18"/>
        <v>0</v>
      </c>
      <c r="AT17" s="83">
        <f t="shared" si="19"/>
        <v>0</v>
      </c>
      <c r="AU17" s="86">
        <f t="shared" si="20"/>
        <v>0</v>
      </c>
      <c r="AV17" s="87">
        <f t="shared" si="21"/>
        <v>0</v>
      </c>
      <c r="AW17" s="83">
        <f t="shared" si="22"/>
        <v>0</v>
      </c>
      <c r="AX17" s="87">
        <f t="shared" si="23"/>
        <v>0</v>
      </c>
      <c r="AY17" s="83">
        <f t="shared" si="24"/>
        <v>0</v>
      </c>
      <c r="AZ17" s="88" t="str">
        <f t="shared" si="41"/>
        <v/>
      </c>
      <c r="BA17" s="89">
        <f t="shared" si="42"/>
        <v>0</v>
      </c>
      <c r="BB17" s="89">
        <f t="shared" si="43"/>
        <v>0</v>
      </c>
      <c r="BC17" s="85">
        <f t="shared" si="25"/>
        <v>0</v>
      </c>
      <c r="BD17" s="86">
        <f t="shared" si="26"/>
        <v>0</v>
      </c>
      <c r="BE17" s="83">
        <f t="shared" si="44"/>
        <v>0</v>
      </c>
      <c r="BF17" s="86">
        <f t="shared" si="27"/>
        <v>0</v>
      </c>
      <c r="BG17" s="86">
        <f t="shared" si="28"/>
        <v>0</v>
      </c>
      <c r="BH17" s="83">
        <f t="shared" si="45"/>
        <v>0</v>
      </c>
      <c r="BI17" s="86">
        <f t="shared" si="29"/>
        <v>0</v>
      </c>
      <c r="BJ17" s="86">
        <f t="shared" si="30"/>
        <v>0</v>
      </c>
      <c r="BK17" s="83">
        <f t="shared" si="46"/>
        <v>0</v>
      </c>
      <c r="BL17" s="86">
        <f t="shared" si="31"/>
        <v>0</v>
      </c>
      <c r="BM17" s="87">
        <f t="shared" si="32"/>
        <v>0</v>
      </c>
      <c r="BN17" s="83">
        <f t="shared" si="47"/>
        <v>0</v>
      </c>
      <c r="BO17" s="87">
        <f t="shared" si="33"/>
        <v>0</v>
      </c>
      <c r="BP17" s="83">
        <f t="shared" si="48"/>
        <v>0</v>
      </c>
      <c r="BQ17" s="88" t="str">
        <f t="shared" si="49"/>
        <v/>
      </c>
      <c r="BR17" s="92">
        <f t="shared" si="50"/>
        <v>0</v>
      </c>
      <c r="BS17" s="89">
        <f t="shared" si="51"/>
        <v>0</v>
      </c>
    </row>
    <row r="18" spans="1:76" x14ac:dyDescent="0.2">
      <c r="A18" s="69">
        <f t="shared" si="52"/>
        <v>44935</v>
      </c>
      <c r="B18" s="70" t="str">
        <f>IF(ISERROR(VLOOKUP(A18,Feiertage!$A$3:$E$24,2,FALSE))=FALSE,"Feiertag","")</f>
        <v/>
      </c>
      <c r="C18" s="71">
        <v>0.34722222222222227</v>
      </c>
      <c r="D18" s="71">
        <v>0.51041666666666663</v>
      </c>
      <c r="E18" s="210"/>
      <c r="F18" s="71">
        <v>0.57291666666666663</v>
      </c>
      <c r="G18" s="71">
        <v>0.6875</v>
      </c>
      <c r="H18" s="210"/>
      <c r="I18" s="71"/>
      <c r="J18" s="71"/>
      <c r="K18" s="212"/>
      <c r="L18" s="71"/>
      <c r="M18" s="71"/>
      <c r="N18" s="210"/>
      <c r="O18" s="71"/>
      <c r="P18" s="71"/>
      <c r="Q18" s="72">
        <f t="shared" si="0"/>
        <v>6.6666666666666661</v>
      </c>
      <c r="R18" s="73">
        <f t="shared" si="1"/>
        <v>2.6666666666666661</v>
      </c>
      <c r="S18" s="74">
        <f t="shared" si="34"/>
        <v>8.2466666666666608</v>
      </c>
      <c r="T18" s="74">
        <f t="shared" si="35"/>
        <v>0</v>
      </c>
      <c r="U18" s="75"/>
      <c r="V18" s="76" t="str">
        <f t="shared" si="2"/>
        <v/>
      </c>
      <c r="W18" s="76"/>
      <c r="X18" s="76" t="str">
        <f t="shared" si="36"/>
        <v/>
      </c>
      <c r="Y18" s="77">
        <f t="shared" si="3"/>
        <v>6.6666666666666661</v>
      </c>
      <c r="Z18" s="78">
        <f t="shared" si="4"/>
        <v>4</v>
      </c>
      <c r="AA18" s="79" t="str">
        <f>IF(WEEKDAY($A18)=1,"So",IF(WEEKDAY($A18)=7,"Sa",IF(B18="freier Tag",B18,IF(ISERROR(VLOOKUP(A18,Feiertage!$A$3:$E$14,2,FALSE))=FALSE,"Feiertag",IF(B18="","",B18)))))</f>
        <v/>
      </c>
      <c r="AB18" s="78">
        <f t="shared" si="37"/>
        <v>6.6666666666666661</v>
      </c>
      <c r="AC18" s="80">
        <f t="shared" si="38"/>
        <v>0</v>
      </c>
      <c r="AD18" s="80">
        <f t="shared" si="53"/>
        <v>0</v>
      </c>
      <c r="AE18" s="81" t="str">
        <f t="shared" si="6"/>
        <v/>
      </c>
      <c r="AF18" s="81" t="str">
        <f t="shared" si="7"/>
        <v/>
      </c>
      <c r="AG18" s="81" t="str">
        <f t="shared" si="8"/>
        <v/>
      </c>
      <c r="AH18" s="81" t="str">
        <f t="shared" si="9"/>
        <v/>
      </c>
      <c r="AI18" s="82" t="str">
        <f t="shared" si="10"/>
        <v/>
      </c>
      <c r="AJ18" s="86" t="str">
        <f t="shared" si="39"/>
        <v/>
      </c>
      <c r="AK18" s="91" t="str">
        <f t="shared" si="40"/>
        <v>0</v>
      </c>
      <c r="AL18" s="85">
        <f t="shared" si="11"/>
        <v>3.9166666666666647</v>
      </c>
      <c r="AM18" s="86">
        <f t="shared" si="12"/>
        <v>1.5</v>
      </c>
      <c r="AN18" s="83">
        <f t="shared" si="13"/>
        <v>0</v>
      </c>
      <c r="AO18" s="86">
        <f t="shared" si="14"/>
        <v>6.6666666666666661</v>
      </c>
      <c r="AP18" s="86">
        <f t="shared" si="15"/>
        <v>1.5</v>
      </c>
      <c r="AQ18" s="83">
        <f t="shared" si="16"/>
        <v>0</v>
      </c>
      <c r="AR18" s="86">
        <f t="shared" si="17"/>
        <v>6.6666666666666661</v>
      </c>
      <c r="AS18" s="86">
        <f t="shared" si="18"/>
        <v>1.5</v>
      </c>
      <c r="AT18" s="83">
        <f t="shared" si="19"/>
        <v>0</v>
      </c>
      <c r="AU18" s="86">
        <f t="shared" si="20"/>
        <v>6.6666666666666661</v>
      </c>
      <c r="AV18" s="87">
        <f t="shared" si="21"/>
        <v>1.5</v>
      </c>
      <c r="AW18" s="83">
        <f t="shared" si="22"/>
        <v>0</v>
      </c>
      <c r="AX18" s="87">
        <f t="shared" si="23"/>
        <v>6.6666666666666661</v>
      </c>
      <c r="AY18" s="83">
        <f t="shared" si="24"/>
        <v>0</v>
      </c>
      <c r="AZ18" s="88" t="str">
        <f t="shared" si="41"/>
        <v/>
      </c>
      <c r="BA18" s="89">
        <f t="shared" si="42"/>
        <v>0</v>
      </c>
      <c r="BB18" s="89">
        <f t="shared" si="43"/>
        <v>0</v>
      </c>
      <c r="BC18" s="85">
        <f t="shared" si="25"/>
        <v>3.9166666666666647</v>
      </c>
      <c r="BD18" s="86">
        <f t="shared" si="26"/>
        <v>1.5</v>
      </c>
      <c r="BE18" s="83">
        <f t="shared" si="44"/>
        <v>0</v>
      </c>
      <c r="BF18" s="86">
        <f t="shared" si="27"/>
        <v>6.6666666666666661</v>
      </c>
      <c r="BG18" s="86">
        <f t="shared" si="28"/>
        <v>1.5</v>
      </c>
      <c r="BH18" s="83">
        <f t="shared" si="45"/>
        <v>-1</v>
      </c>
      <c r="BI18" s="86">
        <f t="shared" si="29"/>
        <v>6.6666666666666661</v>
      </c>
      <c r="BJ18" s="86">
        <f t="shared" si="30"/>
        <v>1.5</v>
      </c>
      <c r="BK18" s="83">
        <f t="shared" si="46"/>
        <v>0</v>
      </c>
      <c r="BL18" s="86">
        <f t="shared" si="31"/>
        <v>6.6666666666666661</v>
      </c>
      <c r="BM18" s="87">
        <f t="shared" si="32"/>
        <v>1.5</v>
      </c>
      <c r="BN18" s="83">
        <f t="shared" si="47"/>
        <v>0</v>
      </c>
      <c r="BO18" s="87">
        <f t="shared" si="33"/>
        <v>6.6666666666666661</v>
      </c>
      <c r="BP18" s="83">
        <f t="shared" si="48"/>
        <v>0</v>
      </c>
      <c r="BQ18" s="88" t="str">
        <f t="shared" si="49"/>
        <v/>
      </c>
      <c r="BR18" s="92">
        <f t="shared" si="50"/>
        <v>-1</v>
      </c>
      <c r="BS18" s="89">
        <f t="shared" si="51"/>
        <v>0</v>
      </c>
    </row>
    <row r="19" spans="1:76" x14ac:dyDescent="0.2">
      <c r="A19" s="69">
        <f t="shared" si="52"/>
        <v>44936</v>
      </c>
      <c r="B19" s="70" t="str">
        <f>IF(ISERROR(VLOOKUP(A19,Feiertage!$A$3:$E$24,2,FALSE))=FALSE,"Feiertag","")</f>
        <v/>
      </c>
      <c r="C19" s="71">
        <v>0.4513888888888889</v>
      </c>
      <c r="D19" s="71">
        <v>0.50694444444444442</v>
      </c>
      <c r="E19" s="210"/>
      <c r="F19" s="71">
        <v>0.53472222222222221</v>
      </c>
      <c r="G19" s="71">
        <v>0.75694444444444453</v>
      </c>
      <c r="H19" s="210"/>
      <c r="I19" s="71"/>
      <c r="J19" s="71"/>
      <c r="K19" s="212"/>
      <c r="L19" s="71"/>
      <c r="M19" s="71"/>
      <c r="N19" s="210"/>
      <c r="O19" s="71"/>
      <c r="P19" s="71"/>
      <c r="Q19" s="72">
        <f t="shared" si="0"/>
        <v>6.6666666666666679</v>
      </c>
      <c r="R19" s="73">
        <f t="shared" si="1"/>
        <v>2.6666666666666679</v>
      </c>
      <c r="S19" s="74">
        <f t="shared" si="34"/>
        <v>10.913333333333329</v>
      </c>
      <c r="T19" s="74">
        <f t="shared" si="35"/>
        <v>0</v>
      </c>
      <c r="U19" s="75"/>
      <c r="V19" s="76" t="str">
        <f t="shared" si="2"/>
        <v/>
      </c>
      <c r="W19" s="76"/>
      <c r="X19" s="76" t="str">
        <f t="shared" si="36"/>
        <v/>
      </c>
      <c r="Y19" s="77">
        <f t="shared" si="3"/>
        <v>6.6666666666666679</v>
      </c>
      <c r="Z19" s="78">
        <f t="shared" si="4"/>
        <v>4</v>
      </c>
      <c r="AA19" s="79" t="str">
        <f>IF(WEEKDAY($A19)=1,"So",IF(WEEKDAY($A19)=7,"Sa",IF(B19="freier Tag",B19,IF(ISERROR(VLOOKUP(A19,Feiertage!$A$3:$E$14,2,FALSE))=FALSE,"Feiertag",IF(B19="","",B19)))))</f>
        <v/>
      </c>
      <c r="AB19" s="78">
        <f t="shared" si="37"/>
        <v>6.6666666666666679</v>
      </c>
      <c r="AC19" s="80">
        <f t="shared" si="38"/>
        <v>0</v>
      </c>
      <c r="AD19" s="80">
        <f t="shared" si="53"/>
        <v>0</v>
      </c>
      <c r="AE19" s="81" t="str">
        <f t="shared" si="6"/>
        <v/>
      </c>
      <c r="AF19" s="81" t="str">
        <f t="shared" si="7"/>
        <v/>
      </c>
      <c r="AG19" s="81" t="str">
        <f t="shared" si="8"/>
        <v/>
      </c>
      <c r="AH19" s="81" t="str">
        <f t="shared" si="9"/>
        <v/>
      </c>
      <c r="AI19" s="82" t="str">
        <f t="shared" si="10"/>
        <v/>
      </c>
      <c r="AJ19" s="86" t="str">
        <f t="shared" si="39"/>
        <v/>
      </c>
      <c r="AK19" s="91">
        <f t="shared" si="40"/>
        <v>18.333333333333332</v>
      </c>
      <c r="AL19" s="85">
        <f t="shared" si="11"/>
        <v>1.3333333333333326</v>
      </c>
      <c r="AM19" s="86">
        <f t="shared" si="12"/>
        <v>0.66666666666666696</v>
      </c>
      <c r="AN19" s="83">
        <f t="shared" si="13"/>
        <v>0</v>
      </c>
      <c r="AO19" s="86">
        <f t="shared" si="14"/>
        <v>6.6666666666666679</v>
      </c>
      <c r="AP19" s="86">
        <f t="shared" si="15"/>
        <v>0.66666666666666696</v>
      </c>
      <c r="AQ19" s="83">
        <f t="shared" si="16"/>
        <v>0</v>
      </c>
      <c r="AR19" s="86">
        <f t="shared" si="17"/>
        <v>6.6666666666666679</v>
      </c>
      <c r="AS19" s="86">
        <f t="shared" si="18"/>
        <v>0.66666666666666696</v>
      </c>
      <c r="AT19" s="83">
        <f t="shared" si="19"/>
        <v>0</v>
      </c>
      <c r="AU19" s="86">
        <f t="shared" si="20"/>
        <v>6.6666666666666679</v>
      </c>
      <c r="AV19" s="87">
        <f t="shared" si="21"/>
        <v>0.66666666666666696</v>
      </c>
      <c r="AW19" s="83">
        <f t="shared" si="22"/>
        <v>0</v>
      </c>
      <c r="AX19" s="87">
        <f t="shared" si="23"/>
        <v>6.6666666666666679</v>
      </c>
      <c r="AY19" s="83">
        <f t="shared" si="24"/>
        <v>0</v>
      </c>
      <c r="AZ19" s="88" t="str">
        <f t="shared" si="41"/>
        <v/>
      </c>
      <c r="BA19" s="89">
        <f t="shared" si="42"/>
        <v>0</v>
      </c>
      <c r="BB19" s="89">
        <f t="shared" si="43"/>
        <v>0</v>
      </c>
      <c r="BC19" s="85">
        <f t="shared" si="25"/>
        <v>1.3333333333333326</v>
      </c>
      <c r="BD19" s="86">
        <f t="shared" si="26"/>
        <v>0.66666666666666696</v>
      </c>
      <c r="BE19" s="83">
        <f t="shared" si="44"/>
        <v>0</v>
      </c>
      <c r="BF19" s="86">
        <f t="shared" si="27"/>
        <v>6.6666666666666679</v>
      </c>
      <c r="BG19" s="86">
        <f t="shared" si="28"/>
        <v>0.66666666666666696</v>
      </c>
      <c r="BH19" s="83">
        <f t="shared" si="45"/>
        <v>-0.16666666666666696</v>
      </c>
      <c r="BI19" s="86">
        <f t="shared" si="29"/>
        <v>6.6666666666666679</v>
      </c>
      <c r="BJ19" s="86">
        <f t="shared" si="30"/>
        <v>0.66666666666666696</v>
      </c>
      <c r="BK19" s="83">
        <f t="shared" si="46"/>
        <v>0</v>
      </c>
      <c r="BL19" s="86">
        <f t="shared" si="31"/>
        <v>6.6666666666666679</v>
      </c>
      <c r="BM19" s="87">
        <f t="shared" si="32"/>
        <v>0.66666666666666696</v>
      </c>
      <c r="BN19" s="83">
        <f t="shared" si="47"/>
        <v>0</v>
      </c>
      <c r="BO19" s="87">
        <f t="shared" si="33"/>
        <v>6.6666666666666679</v>
      </c>
      <c r="BP19" s="83">
        <f t="shared" si="48"/>
        <v>0</v>
      </c>
      <c r="BQ19" s="88" t="str">
        <f t="shared" si="49"/>
        <v/>
      </c>
      <c r="BR19" s="92">
        <f t="shared" si="50"/>
        <v>-0.16666666666666696</v>
      </c>
      <c r="BS19" s="89">
        <f t="shared" si="51"/>
        <v>0</v>
      </c>
    </row>
    <row r="20" spans="1:76" x14ac:dyDescent="0.2">
      <c r="A20" s="69">
        <f t="shared" si="52"/>
        <v>44937</v>
      </c>
      <c r="B20" s="70" t="str">
        <f>IF(ISERROR(VLOOKUP(A20,Feiertage!$A$3:$E$24,2,FALSE))=FALSE,"Feiertag","")</f>
        <v/>
      </c>
      <c r="C20" s="71">
        <v>0.44791666666666669</v>
      </c>
      <c r="D20" s="71">
        <v>0.50694444444444442</v>
      </c>
      <c r="E20" s="210"/>
      <c r="F20" s="71">
        <v>0.53472222222222221</v>
      </c>
      <c r="G20" s="71">
        <v>0.74305555555555547</v>
      </c>
      <c r="H20" s="210"/>
      <c r="I20" s="71"/>
      <c r="J20" s="71"/>
      <c r="K20" s="212"/>
      <c r="L20" s="71"/>
      <c r="M20" s="71"/>
      <c r="N20" s="210"/>
      <c r="O20" s="71"/>
      <c r="P20" s="71"/>
      <c r="Q20" s="72">
        <f t="shared" si="0"/>
        <v>6.4166666666666643</v>
      </c>
      <c r="R20" s="73">
        <f t="shared" si="1"/>
        <v>2.4166666666666643</v>
      </c>
      <c r="S20" s="74">
        <f t="shared" si="34"/>
        <v>13.329999999999993</v>
      </c>
      <c r="T20" s="74">
        <f t="shared" si="35"/>
        <v>0</v>
      </c>
      <c r="U20" s="75"/>
      <c r="V20" s="76" t="str">
        <f t="shared" si="2"/>
        <v/>
      </c>
      <c r="W20" s="76"/>
      <c r="X20" s="76" t="str">
        <f t="shared" si="36"/>
        <v/>
      </c>
      <c r="Y20" s="77">
        <f t="shared" si="3"/>
        <v>6.4166666666666643</v>
      </c>
      <c r="Z20" s="78">
        <f t="shared" si="4"/>
        <v>4</v>
      </c>
      <c r="AA20" s="79" t="str">
        <f>IF(WEEKDAY($A20)=1,"So",IF(WEEKDAY($A20)=7,"Sa",IF(B20="freier Tag",B20,IF(ISERROR(VLOOKUP(A20,Feiertage!$A$3:$E$14,2,FALSE))=FALSE,"Feiertag",IF(B20="","",B20)))))</f>
        <v/>
      </c>
      <c r="AB20" s="78">
        <f t="shared" si="37"/>
        <v>6.4166666666666643</v>
      </c>
      <c r="AC20" s="80">
        <f t="shared" si="38"/>
        <v>0</v>
      </c>
      <c r="AD20" s="80">
        <f t="shared" si="53"/>
        <v>0</v>
      </c>
      <c r="AE20" s="81" t="str">
        <f t="shared" si="6"/>
        <v/>
      </c>
      <c r="AF20" s="81" t="str">
        <f t="shared" si="7"/>
        <v/>
      </c>
      <c r="AG20" s="81" t="str">
        <f t="shared" si="8"/>
        <v/>
      </c>
      <c r="AH20" s="81" t="str">
        <f t="shared" si="9"/>
        <v/>
      </c>
      <c r="AI20" s="82" t="str">
        <f t="shared" si="10"/>
        <v/>
      </c>
      <c r="AJ20" s="86" t="str">
        <f t="shared" si="39"/>
        <v/>
      </c>
      <c r="AK20" s="91">
        <f t="shared" si="40"/>
        <v>16.583333333333329</v>
      </c>
      <c r="AL20" s="85">
        <f t="shared" si="11"/>
        <v>1.4166666666666656</v>
      </c>
      <c r="AM20" s="86">
        <f t="shared" si="12"/>
        <v>0.66666666666666696</v>
      </c>
      <c r="AN20" s="83">
        <f t="shared" si="13"/>
        <v>0</v>
      </c>
      <c r="AO20" s="86">
        <f t="shared" si="14"/>
        <v>6.4166666666666643</v>
      </c>
      <c r="AP20" s="86">
        <f t="shared" si="15"/>
        <v>0.66666666666666696</v>
      </c>
      <c r="AQ20" s="83">
        <f t="shared" si="16"/>
        <v>0</v>
      </c>
      <c r="AR20" s="86">
        <f t="shared" si="17"/>
        <v>6.4166666666666643</v>
      </c>
      <c r="AS20" s="86">
        <f t="shared" si="18"/>
        <v>0.66666666666666696</v>
      </c>
      <c r="AT20" s="83">
        <f t="shared" si="19"/>
        <v>0</v>
      </c>
      <c r="AU20" s="86">
        <f t="shared" si="20"/>
        <v>6.4166666666666643</v>
      </c>
      <c r="AV20" s="87">
        <f t="shared" si="21"/>
        <v>0.66666666666666696</v>
      </c>
      <c r="AW20" s="83">
        <f t="shared" si="22"/>
        <v>0</v>
      </c>
      <c r="AX20" s="87">
        <f t="shared" si="23"/>
        <v>6.4166666666666643</v>
      </c>
      <c r="AY20" s="83">
        <f t="shared" si="24"/>
        <v>0</v>
      </c>
      <c r="AZ20" s="88" t="str">
        <f t="shared" si="41"/>
        <v/>
      </c>
      <c r="BA20" s="89">
        <f t="shared" si="42"/>
        <v>0</v>
      </c>
      <c r="BB20" s="89">
        <f t="shared" si="43"/>
        <v>0</v>
      </c>
      <c r="BC20" s="85">
        <f t="shared" si="25"/>
        <v>1.4166666666666656</v>
      </c>
      <c r="BD20" s="86">
        <f t="shared" si="26"/>
        <v>0.66666666666666696</v>
      </c>
      <c r="BE20" s="83">
        <f t="shared" si="44"/>
        <v>0</v>
      </c>
      <c r="BF20" s="86">
        <f t="shared" si="27"/>
        <v>6.4166666666666643</v>
      </c>
      <c r="BG20" s="86">
        <f t="shared" si="28"/>
        <v>0.66666666666666696</v>
      </c>
      <c r="BH20" s="83">
        <f t="shared" si="45"/>
        <v>-0.16666666666666696</v>
      </c>
      <c r="BI20" s="86">
        <f t="shared" si="29"/>
        <v>6.4166666666666643</v>
      </c>
      <c r="BJ20" s="86">
        <f t="shared" si="30"/>
        <v>0.66666666666666696</v>
      </c>
      <c r="BK20" s="83">
        <f t="shared" si="46"/>
        <v>0</v>
      </c>
      <c r="BL20" s="86">
        <f t="shared" si="31"/>
        <v>6.4166666666666643</v>
      </c>
      <c r="BM20" s="87">
        <f t="shared" si="32"/>
        <v>0.66666666666666696</v>
      </c>
      <c r="BN20" s="83">
        <f t="shared" si="47"/>
        <v>0</v>
      </c>
      <c r="BO20" s="87">
        <f t="shared" si="33"/>
        <v>6.4166666666666643</v>
      </c>
      <c r="BP20" s="83">
        <f t="shared" si="48"/>
        <v>0</v>
      </c>
      <c r="BQ20" s="88" t="str">
        <f t="shared" si="49"/>
        <v/>
      </c>
      <c r="BR20" s="92">
        <f t="shared" si="50"/>
        <v>-0.16666666666666696</v>
      </c>
      <c r="BS20" s="89">
        <f t="shared" si="51"/>
        <v>0</v>
      </c>
    </row>
    <row r="21" spans="1:76" x14ac:dyDescent="0.2">
      <c r="A21" s="69">
        <f t="shared" si="52"/>
        <v>44938</v>
      </c>
      <c r="B21" s="70" t="str">
        <f>IF(ISERROR(VLOOKUP(A21,Feiertage!$A$3:$E$24,2,FALSE))=FALSE,"Feiertag","")</f>
        <v/>
      </c>
      <c r="C21" s="71">
        <v>0.41666666666666669</v>
      </c>
      <c r="D21" s="71">
        <v>0.54861111111111105</v>
      </c>
      <c r="E21" s="210"/>
      <c r="F21" s="71">
        <v>0.58333333333333337</v>
      </c>
      <c r="G21" s="71">
        <v>0.76736111111111116</v>
      </c>
      <c r="H21" s="210"/>
      <c r="I21" s="71"/>
      <c r="J21" s="71"/>
      <c r="K21" s="212"/>
      <c r="L21" s="71"/>
      <c r="M21" s="71"/>
      <c r="N21" s="210"/>
      <c r="O21" s="71"/>
      <c r="P21" s="71"/>
      <c r="Q21" s="72">
        <f t="shared" si="0"/>
        <v>7.5833333333333321</v>
      </c>
      <c r="R21" s="73">
        <f t="shared" si="1"/>
        <v>3.5833333333333321</v>
      </c>
      <c r="S21" s="74">
        <f t="shared" si="34"/>
        <v>16.913333333333327</v>
      </c>
      <c r="T21" s="74">
        <f t="shared" si="35"/>
        <v>0</v>
      </c>
      <c r="U21" s="75"/>
      <c r="V21" s="76" t="str">
        <f t="shared" si="2"/>
        <v/>
      </c>
      <c r="W21" s="76"/>
      <c r="X21" s="76" t="str">
        <f t="shared" si="36"/>
        <v/>
      </c>
      <c r="Y21" s="77">
        <f t="shared" si="3"/>
        <v>7.5833333333333321</v>
      </c>
      <c r="Z21" s="78">
        <f t="shared" si="4"/>
        <v>4</v>
      </c>
      <c r="AA21" s="79" t="str">
        <f>IF(WEEKDAY($A21)=1,"So",IF(WEEKDAY($A21)=7,"Sa",IF(B21="freier Tag",B21,IF(ISERROR(VLOOKUP(A21,Feiertage!$A$3:$E$14,2,FALSE))=FALSE,"Feiertag",IF(B21="","",B21)))))</f>
        <v/>
      </c>
      <c r="AB21" s="78">
        <f t="shared" si="37"/>
        <v>7.5833333333333321</v>
      </c>
      <c r="AC21" s="80">
        <f t="shared" si="38"/>
        <v>0</v>
      </c>
      <c r="AD21" s="80">
        <f t="shared" si="53"/>
        <v>0</v>
      </c>
      <c r="AE21" s="81" t="str">
        <f t="shared" si="6"/>
        <v/>
      </c>
      <c r="AF21" s="81" t="str">
        <f t="shared" si="7"/>
        <v/>
      </c>
      <c r="AG21" s="81" t="str">
        <f t="shared" si="8"/>
        <v/>
      </c>
      <c r="AH21" s="81" t="str">
        <f t="shared" si="9"/>
        <v/>
      </c>
      <c r="AI21" s="82" t="str">
        <f t="shared" si="10"/>
        <v/>
      </c>
      <c r="AJ21" s="86" t="str">
        <f t="shared" si="39"/>
        <v/>
      </c>
      <c r="AK21" s="91">
        <f t="shared" si="40"/>
        <v>16.166666666666668</v>
      </c>
      <c r="AL21" s="85">
        <f t="shared" si="11"/>
        <v>3.1666666666666647</v>
      </c>
      <c r="AM21" s="86">
        <f t="shared" si="12"/>
        <v>0.8333333333333357</v>
      </c>
      <c r="AN21" s="83">
        <f t="shared" si="13"/>
        <v>0</v>
      </c>
      <c r="AO21" s="86">
        <f t="shared" si="14"/>
        <v>7.5833333333333321</v>
      </c>
      <c r="AP21" s="86">
        <f t="shared" si="15"/>
        <v>0.8333333333333357</v>
      </c>
      <c r="AQ21" s="83">
        <f t="shared" si="16"/>
        <v>0</v>
      </c>
      <c r="AR21" s="86">
        <f t="shared" si="17"/>
        <v>7.5833333333333321</v>
      </c>
      <c r="AS21" s="86">
        <f t="shared" si="18"/>
        <v>0.8333333333333357</v>
      </c>
      <c r="AT21" s="83">
        <f t="shared" si="19"/>
        <v>0</v>
      </c>
      <c r="AU21" s="86">
        <f t="shared" si="20"/>
        <v>7.5833333333333321</v>
      </c>
      <c r="AV21" s="87">
        <f t="shared" si="21"/>
        <v>0.8333333333333357</v>
      </c>
      <c r="AW21" s="83">
        <f t="shared" si="22"/>
        <v>0</v>
      </c>
      <c r="AX21" s="87">
        <f t="shared" si="23"/>
        <v>7.5833333333333321</v>
      </c>
      <c r="AY21" s="83">
        <f t="shared" si="24"/>
        <v>0</v>
      </c>
      <c r="AZ21" s="88" t="str">
        <f t="shared" si="41"/>
        <v/>
      </c>
      <c r="BA21" s="89">
        <f t="shared" si="42"/>
        <v>0</v>
      </c>
      <c r="BB21" s="89">
        <f t="shared" si="43"/>
        <v>0</v>
      </c>
      <c r="BC21" s="85">
        <f t="shared" si="25"/>
        <v>3.1666666666666647</v>
      </c>
      <c r="BD21" s="86">
        <f t="shared" si="26"/>
        <v>0.8333333333333357</v>
      </c>
      <c r="BE21" s="83">
        <f t="shared" si="44"/>
        <v>0</v>
      </c>
      <c r="BF21" s="86">
        <f t="shared" si="27"/>
        <v>7.5833333333333321</v>
      </c>
      <c r="BG21" s="86">
        <f t="shared" si="28"/>
        <v>0.8333333333333357</v>
      </c>
      <c r="BH21" s="83">
        <f t="shared" si="45"/>
        <v>-0.3333333333333357</v>
      </c>
      <c r="BI21" s="86">
        <f t="shared" si="29"/>
        <v>7.5833333333333321</v>
      </c>
      <c r="BJ21" s="86">
        <f t="shared" si="30"/>
        <v>0.8333333333333357</v>
      </c>
      <c r="BK21" s="83">
        <f t="shared" si="46"/>
        <v>0</v>
      </c>
      <c r="BL21" s="86">
        <f t="shared" si="31"/>
        <v>7.5833333333333321</v>
      </c>
      <c r="BM21" s="87">
        <f t="shared" si="32"/>
        <v>0.8333333333333357</v>
      </c>
      <c r="BN21" s="83">
        <f t="shared" si="47"/>
        <v>0</v>
      </c>
      <c r="BO21" s="87">
        <f t="shared" si="33"/>
        <v>7.5833333333333321</v>
      </c>
      <c r="BP21" s="83">
        <f t="shared" si="48"/>
        <v>0</v>
      </c>
      <c r="BQ21" s="88" t="str">
        <f t="shared" si="49"/>
        <v/>
      </c>
      <c r="BR21" s="92">
        <f t="shared" si="50"/>
        <v>-0.3333333333333357</v>
      </c>
      <c r="BS21" s="89">
        <f t="shared" si="51"/>
        <v>0</v>
      </c>
    </row>
    <row r="22" spans="1:76" x14ac:dyDescent="0.2">
      <c r="A22" s="69">
        <f t="shared" si="52"/>
        <v>44939</v>
      </c>
      <c r="B22" s="70" t="str">
        <f>IF(ISERROR(VLOOKUP(A22,Feiertage!$A$3:$E$24,2,FALSE))=FALSE,"Feiertag","")</f>
        <v/>
      </c>
      <c r="C22" s="71">
        <v>0.46527777777777773</v>
      </c>
      <c r="D22" s="71">
        <v>0.71527777777777779</v>
      </c>
      <c r="E22" s="210"/>
      <c r="F22" s="71">
        <v>0.73611111111111116</v>
      </c>
      <c r="G22" s="71">
        <v>0.77777777777777779</v>
      </c>
      <c r="H22" s="210"/>
      <c r="I22" s="71"/>
      <c r="J22" s="71"/>
      <c r="K22" s="212"/>
      <c r="L22" s="71"/>
      <c r="M22" s="71"/>
      <c r="N22" s="210"/>
      <c r="O22" s="71"/>
      <c r="P22" s="71"/>
      <c r="Q22" s="72">
        <f t="shared" si="0"/>
        <v>7</v>
      </c>
      <c r="R22" s="73">
        <f t="shared" si="1"/>
        <v>3</v>
      </c>
      <c r="S22" s="74">
        <f t="shared" si="34"/>
        <v>19.913333333333327</v>
      </c>
      <c r="T22" s="74">
        <f t="shared" si="35"/>
        <v>0</v>
      </c>
      <c r="U22" s="75"/>
      <c r="V22" s="76" t="str">
        <f t="shared" si="2"/>
        <v/>
      </c>
      <c r="W22" s="76"/>
      <c r="X22" s="76" t="str">
        <f t="shared" si="36"/>
        <v/>
      </c>
      <c r="Y22" s="77">
        <f t="shared" si="3"/>
        <v>7</v>
      </c>
      <c r="Z22" s="78">
        <f t="shared" si="4"/>
        <v>4</v>
      </c>
      <c r="AA22" s="79" t="str">
        <f>IF(WEEKDAY($A22)=1,"So",IF(WEEKDAY($A22)=7,"Sa",IF(B22="freier Tag",B22,IF(ISERROR(VLOOKUP(A22,Feiertage!$A$3:$E$14,2,FALSE))=FALSE,"Feiertag",IF(B22="","",B22)))))</f>
        <v/>
      </c>
      <c r="AB22" s="78">
        <f t="shared" si="37"/>
        <v>7</v>
      </c>
      <c r="AC22" s="80">
        <f t="shared" si="38"/>
        <v>0</v>
      </c>
      <c r="AD22" s="80">
        <f t="shared" si="53"/>
        <v>0</v>
      </c>
      <c r="AE22" s="81" t="str">
        <f t="shared" si="6"/>
        <v/>
      </c>
      <c r="AF22" s="81" t="str">
        <f t="shared" si="7"/>
        <v/>
      </c>
      <c r="AG22" s="81" t="str">
        <f t="shared" si="8"/>
        <v/>
      </c>
      <c r="AH22" s="81" t="str">
        <f t="shared" si="9"/>
        <v/>
      </c>
      <c r="AI22" s="82" t="str">
        <f t="shared" si="10"/>
        <v/>
      </c>
      <c r="AJ22" s="86" t="str">
        <f t="shared" si="39"/>
        <v/>
      </c>
      <c r="AK22" s="91">
        <f t="shared" si="40"/>
        <v>16.749999999999996</v>
      </c>
      <c r="AL22" s="85">
        <f t="shared" si="11"/>
        <v>6.0000000000000018</v>
      </c>
      <c r="AM22" s="86">
        <f t="shared" si="12"/>
        <v>0.50000000000000089</v>
      </c>
      <c r="AN22" s="83">
        <f t="shared" si="13"/>
        <v>0</v>
      </c>
      <c r="AO22" s="86">
        <f t="shared" si="14"/>
        <v>7.0000000000000009</v>
      </c>
      <c r="AP22" s="86">
        <f t="shared" si="15"/>
        <v>0.50000000000000089</v>
      </c>
      <c r="AQ22" s="83">
        <f t="shared" si="16"/>
        <v>0</v>
      </c>
      <c r="AR22" s="86">
        <f t="shared" si="17"/>
        <v>7.0000000000000009</v>
      </c>
      <c r="AS22" s="86">
        <f t="shared" si="18"/>
        <v>0.50000000000000089</v>
      </c>
      <c r="AT22" s="83">
        <f t="shared" si="19"/>
        <v>0</v>
      </c>
      <c r="AU22" s="86">
        <f t="shared" si="20"/>
        <v>7.0000000000000009</v>
      </c>
      <c r="AV22" s="87">
        <f t="shared" si="21"/>
        <v>0.50000000000000089</v>
      </c>
      <c r="AW22" s="83">
        <f t="shared" si="22"/>
        <v>0</v>
      </c>
      <c r="AX22" s="87">
        <f t="shared" si="23"/>
        <v>7.0000000000000009</v>
      </c>
      <c r="AY22" s="83">
        <f t="shared" si="24"/>
        <v>0</v>
      </c>
      <c r="AZ22" s="88" t="str">
        <f t="shared" si="41"/>
        <v/>
      </c>
      <c r="BA22" s="89">
        <f t="shared" si="42"/>
        <v>0</v>
      </c>
      <c r="BB22" s="89">
        <f t="shared" si="43"/>
        <v>0</v>
      </c>
      <c r="BC22" s="85">
        <f t="shared" si="25"/>
        <v>6.0000000000000018</v>
      </c>
      <c r="BD22" s="86">
        <f t="shared" si="26"/>
        <v>0.50000000000000089</v>
      </c>
      <c r="BE22" s="83">
        <f t="shared" si="44"/>
        <v>0</v>
      </c>
      <c r="BF22" s="86">
        <f t="shared" si="27"/>
        <v>7.0000000000000009</v>
      </c>
      <c r="BG22" s="86">
        <f t="shared" si="28"/>
        <v>0.50000000000000089</v>
      </c>
      <c r="BH22" s="83">
        <f t="shared" si="45"/>
        <v>-8.8817841970012523E-16</v>
      </c>
      <c r="BI22" s="86">
        <f t="shared" si="29"/>
        <v>7.0000000000000009</v>
      </c>
      <c r="BJ22" s="86">
        <f t="shared" si="30"/>
        <v>0.50000000000000089</v>
      </c>
      <c r="BK22" s="83">
        <f t="shared" si="46"/>
        <v>0</v>
      </c>
      <c r="BL22" s="86">
        <f t="shared" si="31"/>
        <v>7.0000000000000009</v>
      </c>
      <c r="BM22" s="87">
        <f t="shared" si="32"/>
        <v>0.50000000000000089</v>
      </c>
      <c r="BN22" s="83">
        <f t="shared" si="47"/>
        <v>0</v>
      </c>
      <c r="BO22" s="87">
        <f t="shared" si="33"/>
        <v>7.0000000000000009</v>
      </c>
      <c r="BP22" s="83">
        <f t="shared" si="48"/>
        <v>0</v>
      </c>
      <c r="BQ22" s="88" t="str">
        <f t="shared" si="49"/>
        <v/>
      </c>
      <c r="BR22" s="92">
        <f t="shared" si="50"/>
        <v>-8.8817841970012523E-16</v>
      </c>
      <c r="BS22" s="89">
        <f t="shared" si="51"/>
        <v>0</v>
      </c>
    </row>
    <row r="23" spans="1:76" x14ac:dyDescent="0.2">
      <c r="A23" s="69">
        <f t="shared" si="52"/>
        <v>44940</v>
      </c>
      <c r="B23" s="70" t="str">
        <f>IF(ISERROR(VLOOKUP(A23,Feiertage!$A$3:$E$24,2,FALSE))=FALSE,"Feiertag","")</f>
        <v/>
      </c>
      <c r="C23" s="71"/>
      <c r="D23" s="71"/>
      <c r="E23" s="210"/>
      <c r="F23" s="71"/>
      <c r="G23" s="71"/>
      <c r="H23" s="210"/>
      <c r="I23" s="71"/>
      <c r="J23" s="71"/>
      <c r="K23" s="212"/>
      <c r="L23" s="71"/>
      <c r="M23" s="71"/>
      <c r="N23" s="210"/>
      <c r="O23" s="71"/>
      <c r="P23" s="71"/>
      <c r="Q23" s="72">
        <f t="shared" si="0"/>
        <v>0</v>
      </c>
      <c r="R23" s="73">
        <f t="shared" si="1"/>
        <v>0</v>
      </c>
      <c r="S23" s="74">
        <f t="shared" si="34"/>
        <v>19.913333333333327</v>
      </c>
      <c r="T23" s="74">
        <f t="shared" si="35"/>
        <v>0</v>
      </c>
      <c r="U23" s="75"/>
      <c r="V23" s="76" t="str">
        <f t="shared" si="2"/>
        <v/>
      </c>
      <c r="W23" s="76"/>
      <c r="X23" s="76" t="str">
        <f t="shared" si="36"/>
        <v/>
      </c>
      <c r="Y23" s="77">
        <f t="shared" si="3"/>
        <v>0</v>
      </c>
      <c r="Z23" s="78">
        <f t="shared" si="4"/>
        <v>0</v>
      </c>
      <c r="AA23" s="79" t="str">
        <f>IF(WEEKDAY($A23)=1,"So",IF(WEEKDAY($A23)=7,"Sa",IF(B23="freier Tag",B23,IF(ISERROR(VLOOKUP(A23,Feiertage!$A$3:$E$14,2,FALSE))=FALSE,"Feiertag",IF(B23="","",B23)))))</f>
        <v>Sa</v>
      </c>
      <c r="AB23" s="78">
        <f t="shared" si="37"/>
        <v>0</v>
      </c>
      <c r="AC23" s="80">
        <f t="shared" si="38"/>
        <v>0</v>
      </c>
      <c r="AD23" s="80">
        <f t="shared" si="53"/>
        <v>0</v>
      </c>
      <c r="AE23" s="81" t="str">
        <f t="shared" si="6"/>
        <v/>
      </c>
      <c r="AF23" s="81" t="str">
        <f t="shared" si="7"/>
        <v/>
      </c>
      <c r="AG23" s="81" t="str">
        <f t="shared" si="8"/>
        <v/>
      </c>
      <c r="AH23" s="81" t="str">
        <f t="shared" si="9"/>
        <v/>
      </c>
      <c r="AI23" s="82" t="str">
        <f t="shared" si="10"/>
        <v/>
      </c>
      <c r="AJ23" s="86" t="str">
        <f t="shared" si="39"/>
        <v/>
      </c>
      <c r="AK23" s="91" t="str">
        <f t="shared" si="40"/>
        <v>0</v>
      </c>
      <c r="AL23" s="85">
        <f t="shared" si="11"/>
        <v>0</v>
      </c>
      <c r="AM23" s="86">
        <f t="shared" si="12"/>
        <v>0</v>
      </c>
      <c r="AN23" s="83">
        <f>IF(AL23&lt;=9,,IF(AL23&lt;=9.75,AL23-9,IF(AL23&gt;9.75,0.75)))</f>
        <v>0</v>
      </c>
      <c r="AO23" s="86">
        <f t="shared" si="14"/>
        <v>0</v>
      </c>
      <c r="AP23" s="86">
        <f t="shared" si="15"/>
        <v>0</v>
      </c>
      <c r="AQ23" s="83">
        <f>IF(AO23=AL23,0,IF(AN23&gt;0,0,IF(AO23&lt;=9,0,IF(AO23&gt;9,0.75-AM23))))</f>
        <v>0</v>
      </c>
      <c r="AR23" s="86">
        <f t="shared" si="17"/>
        <v>0</v>
      </c>
      <c r="AS23" s="86">
        <f t="shared" si="18"/>
        <v>0</v>
      </c>
      <c r="AT23" s="83">
        <f>IF(AR23=AO23,0,IF(AQ23&gt;0,0,IF(AR23&lt;=9,0,IF(AR23&gt;9,0.75-AP23))))</f>
        <v>0</v>
      </c>
      <c r="AU23" s="86">
        <f t="shared" si="20"/>
        <v>0</v>
      </c>
      <c r="AV23" s="87">
        <f t="shared" si="21"/>
        <v>0</v>
      </c>
      <c r="AW23" s="83">
        <f>IF(AU23=AR23,0,IF(AT23&gt;0,0,IF(AU23&lt;=9,0,IF(AU23&gt;9,0.75-AS23))))</f>
        <v>0</v>
      </c>
      <c r="AX23" s="87">
        <f t="shared" si="23"/>
        <v>0</v>
      </c>
      <c r="AY23" s="83">
        <f>IF(AX23=AU23,0,IF(AW23&gt;0,0,IF(AX23&lt;=9,0,IF(AX23&gt;9,0.75-AV23))))</f>
        <v>0</v>
      </c>
      <c r="AZ23" s="88" t="str">
        <f t="shared" si="41"/>
        <v/>
      </c>
      <c r="BA23" s="89">
        <f t="shared" si="42"/>
        <v>0</v>
      </c>
      <c r="BB23" s="89">
        <f t="shared" si="43"/>
        <v>0</v>
      </c>
      <c r="BC23" s="85">
        <f t="shared" si="25"/>
        <v>0</v>
      </c>
      <c r="BD23" s="86">
        <f t="shared" si="26"/>
        <v>0</v>
      </c>
      <c r="BE23" s="83">
        <f t="shared" si="44"/>
        <v>0</v>
      </c>
      <c r="BF23" s="86">
        <f t="shared" si="27"/>
        <v>0</v>
      </c>
      <c r="BG23" s="86">
        <f t="shared" si="28"/>
        <v>0</v>
      </c>
      <c r="BH23" s="83">
        <f t="shared" si="45"/>
        <v>0</v>
      </c>
      <c r="BI23" s="86">
        <f t="shared" si="29"/>
        <v>0</v>
      </c>
      <c r="BJ23" s="86">
        <f t="shared" si="30"/>
        <v>0</v>
      </c>
      <c r="BK23" s="83">
        <f t="shared" si="46"/>
        <v>0</v>
      </c>
      <c r="BL23" s="86">
        <f t="shared" si="31"/>
        <v>0</v>
      </c>
      <c r="BM23" s="87">
        <f t="shared" si="32"/>
        <v>0</v>
      </c>
      <c r="BN23" s="83">
        <f t="shared" si="47"/>
        <v>0</v>
      </c>
      <c r="BO23" s="87">
        <f t="shared" si="33"/>
        <v>0</v>
      </c>
      <c r="BP23" s="83">
        <f t="shared" si="48"/>
        <v>0</v>
      </c>
      <c r="BQ23" s="88" t="str">
        <f t="shared" si="49"/>
        <v/>
      </c>
      <c r="BR23" s="92">
        <f t="shared" si="50"/>
        <v>0</v>
      </c>
      <c r="BS23" s="89">
        <f t="shared" si="51"/>
        <v>0</v>
      </c>
    </row>
    <row r="24" spans="1:76" x14ac:dyDescent="0.2">
      <c r="A24" s="69">
        <f t="shared" si="52"/>
        <v>44941</v>
      </c>
      <c r="B24" s="70" t="str">
        <f>IF(ISERROR(VLOOKUP(A24,Feiertage!$A$3:$E$24,2,FALSE))=FALSE,"Feiertag","")</f>
        <v/>
      </c>
      <c r="C24" s="71"/>
      <c r="D24" s="71"/>
      <c r="E24" s="210"/>
      <c r="F24" s="71"/>
      <c r="G24" s="71"/>
      <c r="H24" s="210"/>
      <c r="I24" s="71"/>
      <c r="J24" s="71"/>
      <c r="K24" s="212"/>
      <c r="L24" s="71"/>
      <c r="M24" s="71"/>
      <c r="N24" s="210"/>
      <c r="O24" s="71"/>
      <c r="P24" s="71"/>
      <c r="Q24" s="72">
        <f t="shared" si="0"/>
        <v>0</v>
      </c>
      <c r="R24" s="73">
        <f t="shared" si="1"/>
        <v>0</v>
      </c>
      <c r="S24" s="74">
        <f t="shared" si="34"/>
        <v>19.913333333333327</v>
      </c>
      <c r="T24" s="74">
        <f t="shared" si="35"/>
        <v>0</v>
      </c>
      <c r="U24" s="75"/>
      <c r="V24" s="76" t="str">
        <f t="shared" si="2"/>
        <v/>
      </c>
      <c r="W24" s="76"/>
      <c r="X24" s="76" t="str">
        <f t="shared" si="36"/>
        <v/>
      </c>
      <c r="Y24" s="77">
        <f t="shared" si="3"/>
        <v>0</v>
      </c>
      <c r="Z24" s="78">
        <f t="shared" si="4"/>
        <v>0</v>
      </c>
      <c r="AA24" s="79" t="str">
        <f>IF(WEEKDAY($A24)=1,"So",IF(WEEKDAY($A24)=7,"Sa",IF(B24="freier Tag",B24,IF(ISERROR(VLOOKUP(A24,Feiertage!$A$3:$E$14,2,FALSE))=FALSE,"Feiertag",IF(B24="","",B24)))))</f>
        <v>So</v>
      </c>
      <c r="AB24" s="78">
        <f t="shared" si="37"/>
        <v>0</v>
      </c>
      <c r="AC24" s="80">
        <f t="shared" si="38"/>
        <v>0</v>
      </c>
      <c r="AD24" s="80">
        <f t="shared" si="53"/>
        <v>0</v>
      </c>
      <c r="AE24" s="81" t="str">
        <f t="shared" si="6"/>
        <v/>
      </c>
      <c r="AF24" s="81" t="str">
        <f t="shared" si="7"/>
        <v/>
      </c>
      <c r="AG24" s="81" t="str">
        <f t="shared" si="8"/>
        <v/>
      </c>
      <c r="AH24" s="81" t="str">
        <f t="shared" si="9"/>
        <v/>
      </c>
      <c r="AI24" s="82" t="str">
        <f t="shared" si="10"/>
        <v/>
      </c>
      <c r="AJ24" s="86" t="str">
        <f t="shared" si="39"/>
        <v/>
      </c>
      <c r="AK24" s="91" t="str">
        <f t="shared" si="40"/>
        <v>0</v>
      </c>
      <c r="AL24" s="85">
        <f t="shared" si="11"/>
        <v>0</v>
      </c>
      <c r="AM24" s="86">
        <f t="shared" si="12"/>
        <v>0</v>
      </c>
      <c r="AN24" s="83">
        <f t="shared" ref="AN24:AN40" si="54">IF(AL24&lt;=9,,IF(AL24&lt;=9.75,AL24-9,IF(AL24&gt;9.75,0.75)))</f>
        <v>0</v>
      </c>
      <c r="AO24" s="86">
        <f t="shared" si="14"/>
        <v>0</v>
      </c>
      <c r="AP24" s="86">
        <f t="shared" si="15"/>
        <v>0</v>
      </c>
      <c r="AQ24" s="83">
        <f t="shared" ref="AQ24:AQ40" si="55">IF(AO24=AL24,0,IF(AN24&gt;0,0,IF(AO24&lt;=9,0,IF(AO24&gt;9,0.75-AM24))))</f>
        <v>0</v>
      </c>
      <c r="AR24" s="86">
        <f t="shared" si="17"/>
        <v>0</v>
      </c>
      <c r="AS24" s="86">
        <f t="shared" si="18"/>
        <v>0</v>
      </c>
      <c r="AT24" s="83">
        <f t="shared" ref="AT24:AT40" si="56">IF(AR24=AO24,0,IF(AQ24&gt;0,0,IF(AR24&lt;=9,0,IF(AR24&gt;9,0.75-AP24))))</f>
        <v>0</v>
      </c>
      <c r="AU24" s="86">
        <f t="shared" si="20"/>
        <v>0</v>
      </c>
      <c r="AV24" s="87">
        <f t="shared" si="21"/>
        <v>0</v>
      </c>
      <c r="AW24" s="83">
        <f t="shared" ref="AW24:AW40" si="57">IF(AU24=AR24,0,IF(AT24&gt;0,0,IF(AU24&lt;=9,0,IF(AU24&gt;9,0.75-AS24))))</f>
        <v>0</v>
      </c>
      <c r="AX24" s="87">
        <f t="shared" si="23"/>
        <v>0</v>
      </c>
      <c r="AY24" s="83">
        <f t="shared" ref="AY24:AY40" si="58">IF(AX24=AU24,0,IF(AW24&gt;0,0,IF(AX24&lt;=9,0,IF(AX24&gt;9,0.75-AV24))))</f>
        <v>0</v>
      </c>
      <c r="AZ24" s="88" t="str">
        <f t="shared" si="41"/>
        <v/>
      </c>
      <c r="BA24" s="89">
        <f t="shared" si="42"/>
        <v>0</v>
      </c>
      <c r="BB24" s="89">
        <f t="shared" si="43"/>
        <v>0</v>
      </c>
      <c r="BC24" s="85">
        <f t="shared" si="25"/>
        <v>0</v>
      </c>
      <c r="BD24" s="86">
        <f t="shared" si="26"/>
        <v>0</v>
      </c>
      <c r="BE24" s="83">
        <f t="shared" si="44"/>
        <v>0</v>
      </c>
      <c r="BF24" s="86">
        <f t="shared" si="27"/>
        <v>0</v>
      </c>
      <c r="BG24" s="86">
        <f t="shared" si="28"/>
        <v>0</v>
      </c>
      <c r="BH24" s="83">
        <f t="shared" si="45"/>
        <v>0</v>
      </c>
      <c r="BI24" s="86">
        <f t="shared" si="29"/>
        <v>0</v>
      </c>
      <c r="BJ24" s="86">
        <f t="shared" si="30"/>
        <v>0</v>
      </c>
      <c r="BK24" s="83">
        <f t="shared" si="46"/>
        <v>0</v>
      </c>
      <c r="BL24" s="86">
        <f t="shared" si="31"/>
        <v>0</v>
      </c>
      <c r="BM24" s="87">
        <f t="shared" si="32"/>
        <v>0</v>
      </c>
      <c r="BN24" s="83">
        <f t="shared" si="47"/>
        <v>0</v>
      </c>
      <c r="BO24" s="87">
        <f t="shared" si="33"/>
        <v>0</v>
      </c>
      <c r="BP24" s="83">
        <f t="shared" si="48"/>
        <v>0</v>
      </c>
      <c r="BQ24" s="88" t="str">
        <f t="shared" si="49"/>
        <v/>
      </c>
      <c r="BR24" s="92">
        <f t="shared" si="50"/>
        <v>0</v>
      </c>
      <c r="BS24" s="89">
        <f t="shared" si="51"/>
        <v>0</v>
      </c>
      <c r="BX24" s="93"/>
    </row>
    <row r="25" spans="1:76" x14ac:dyDescent="0.2">
      <c r="A25" s="69">
        <f t="shared" si="52"/>
        <v>44942</v>
      </c>
      <c r="B25" s="70" t="str">
        <f>IF(ISERROR(VLOOKUP(A25,Feiertage!$A$3:$E$24,2,FALSE))=FALSE,"Feiertag","")</f>
        <v/>
      </c>
      <c r="C25" s="71">
        <v>0.43055555555555558</v>
      </c>
      <c r="D25" s="71">
        <v>0.52083333333333337</v>
      </c>
      <c r="E25" s="210"/>
      <c r="F25" s="71">
        <v>0.55555555555555558</v>
      </c>
      <c r="G25" s="71">
        <v>0.6875</v>
      </c>
      <c r="H25" s="210"/>
      <c r="I25" s="71">
        <v>0.76388888888888884</v>
      </c>
      <c r="J25" s="71">
        <v>0.85416666666666663</v>
      </c>
      <c r="K25" s="212"/>
      <c r="L25" s="71"/>
      <c r="M25" s="71"/>
      <c r="N25" s="210"/>
      <c r="O25" s="71"/>
      <c r="P25" s="71"/>
      <c r="Q25" s="72">
        <f t="shared" si="0"/>
        <v>7.5</v>
      </c>
      <c r="R25" s="73">
        <f t="shared" si="1"/>
        <v>3.5</v>
      </c>
      <c r="S25" s="74">
        <f t="shared" si="34"/>
        <v>23.413333333333327</v>
      </c>
      <c r="T25" s="74">
        <f t="shared" si="35"/>
        <v>0</v>
      </c>
      <c r="U25" s="75"/>
      <c r="V25" s="76" t="str">
        <f t="shared" si="2"/>
        <v/>
      </c>
      <c r="W25" s="76"/>
      <c r="X25" s="76" t="str">
        <f t="shared" si="36"/>
        <v/>
      </c>
      <c r="Y25" s="77">
        <f t="shared" si="3"/>
        <v>7.5</v>
      </c>
      <c r="Z25" s="78">
        <f t="shared" si="4"/>
        <v>4</v>
      </c>
      <c r="AA25" s="79" t="str">
        <f>IF(WEEKDAY($A25)=1,"So",IF(WEEKDAY($A25)=7,"Sa",IF(B25="freier Tag",B25,IF(ISERROR(VLOOKUP(A25,Feiertage!$A$3:$E$14,2,FALSE))=FALSE,"Feiertag",IF(B25="","",B25)))))</f>
        <v/>
      </c>
      <c r="AB25" s="78">
        <f t="shared" si="37"/>
        <v>7.5</v>
      </c>
      <c r="AC25" s="80">
        <f t="shared" si="38"/>
        <v>0</v>
      </c>
      <c r="AD25" s="80">
        <f t="shared" si="53"/>
        <v>0</v>
      </c>
      <c r="AE25" s="81" t="str">
        <f t="shared" si="6"/>
        <v/>
      </c>
      <c r="AF25" s="81" t="str">
        <f t="shared" si="7"/>
        <v/>
      </c>
      <c r="AG25" s="81" t="str">
        <f t="shared" si="8"/>
        <v/>
      </c>
      <c r="AH25" s="81" t="str">
        <f t="shared" si="9"/>
        <v/>
      </c>
      <c r="AI25" s="82" t="str">
        <f t="shared" si="10"/>
        <v/>
      </c>
      <c r="AJ25" s="86" t="str">
        <f t="shared" si="39"/>
        <v/>
      </c>
      <c r="AK25" s="91" t="str">
        <f t="shared" si="40"/>
        <v>0</v>
      </c>
      <c r="AL25" s="85">
        <f t="shared" si="11"/>
        <v>2.166666666666667</v>
      </c>
      <c r="AM25" s="86">
        <f t="shared" si="12"/>
        <v>0.83333333333333304</v>
      </c>
      <c r="AN25" s="83">
        <f t="shared" si="54"/>
        <v>0</v>
      </c>
      <c r="AO25" s="86">
        <f t="shared" si="14"/>
        <v>5.333333333333333</v>
      </c>
      <c r="AP25" s="86">
        <f t="shared" si="15"/>
        <v>2.6666666666666652</v>
      </c>
      <c r="AQ25" s="83">
        <f t="shared" si="55"/>
        <v>0</v>
      </c>
      <c r="AR25" s="86">
        <f t="shared" si="17"/>
        <v>7.5</v>
      </c>
      <c r="AS25" s="86">
        <f t="shared" si="18"/>
        <v>2.6666666666666652</v>
      </c>
      <c r="AT25" s="83">
        <f t="shared" si="56"/>
        <v>0</v>
      </c>
      <c r="AU25" s="86">
        <f t="shared" si="20"/>
        <v>7.5</v>
      </c>
      <c r="AV25" s="87">
        <f t="shared" si="21"/>
        <v>2.6666666666666652</v>
      </c>
      <c r="AW25" s="83">
        <f t="shared" si="57"/>
        <v>0</v>
      </c>
      <c r="AX25" s="87">
        <f t="shared" si="23"/>
        <v>7.5</v>
      </c>
      <c r="AY25" s="83">
        <f t="shared" si="58"/>
        <v>0</v>
      </c>
      <c r="AZ25" s="88" t="str">
        <f t="shared" si="41"/>
        <v/>
      </c>
      <c r="BA25" s="89">
        <f t="shared" si="42"/>
        <v>0</v>
      </c>
      <c r="BB25" s="89">
        <f t="shared" si="43"/>
        <v>0</v>
      </c>
      <c r="BC25" s="85">
        <f t="shared" si="25"/>
        <v>2.166666666666667</v>
      </c>
      <c r="BD25" s="86">
        <f t="shared" si="26"/>
        <v>0.83333333333333304</v>
      </c>
      <c r="BE25" s="83">
        <f t="shared" si="44"/>
        <v>0</v>
      </c>
      <c r="BF25" s="86">
        <f t="shared" si="27"/>
        <v>5.333333333333333</v>
      </c>
      <c r="BG25" s="86">
        <f t="shared" si="28"/>
        <v>2.6666666666666652</v>
      </c>
      <c r="BH25" s="83">
        <f t="shared" si="45"/>
        <v>0</v>
      </c>
      <c r="BI25" s="86">
        <f t="shared" si="29"/>
        <v>7.5</v>
      </c>
      <c r="BJ25" s="86">
        <f t="shared" si="30"/>
        <v>2.6666666666666652</v>
      </c>
      <c r="BK25" s="83">
        <f t="shared" si="46"/>
        <v>-2.1666666666666652</v>
      </c>
      <c r="BL25" s="86">
        <f t="shared" si="31"/>
        <v>7.5</v>
      </c>
      <c r="BM25" s="87">
        <f t="shared" si="32"/>
        <v>2.6666666666666652</v>
      </c>
      <c r="BN25" s="83">
        <f t="shared" si="47"/>
        <v>0</v>
      </c>
      <c r="BO25" s="87">
        <f t="shared" si="33"/>
        <v>7.5</v>
      </c>
      <c r="BP25" s="83">
        <f t="shared" si="48"/>
        <v>0</v>
      </c>
      <c r="BQ25" s="88" t="str">
        <f t="shared" si="49"/>
        <v/>
      </c>
      <c r="BR25" s="92">
        <f t="shared" si="50"/>
        <v>-2.1666666666666652</v>
      </c>
      <c r="BS25" s="89">
        <f t="shared" si="51"/>
        <v>0</v>
      </c>
    </row>
    <row r="26" spans="1:76" x14ac:dyDescent="0.2">
      <c r="A26" s="69">
        <f t="shared" si="52"/>
        <v>44943</v>
      </c>
      <c r="B26" s="70" t="str">
        <f>IF(ISERROR(VLOOKUP(A26,Feiertage!$A$3:$E$24,2,FALSE))=FALSE,"Feiertag","")</f>
        <v/>
      </c>
      <c r="C26" s="71">
        <v>0.45833333333333331</v>
      </c>
      <c r="D26" s="71">
        <v>0.52083333333333337</v>
      </c>
      <c r="E26" s="210"/>
      <c r="F26" s="71">
        <v>0.55555555555555558</v>
      </c>
      <c r="G26" s="71">
        <v>0.67361111111111116</v>
      </c>
      <c r="H26" s="210"/>
      <c r="I26" s="71">
        <v>0.77083333333333337</v>
      </c>
      <c r="J26" s="71">
        <v>0.80208333333333337</v>
      </c>
      <c r="K26" s="212"/>
      <c r="L26" s="71"/>
      <c r="M26" s="71"/>
      <c r="N26" s="210"/>
      <c r="O26" s="71"/>
      <c r="P26" s="71"/>
      <c r="Q26" s="72">
        <f t="shared" si="0"/>
        <v>5.0833333333333357</v>
      </c>
      <c r="R26" s="73">
        <f t="shared" si="1"/>
        <v>1.0833333333333357</v>
      </c>
      <c r="S26" s="74">
        <f t="shared" si="34"/>
        <v>24.496666666666663</v>
      </c>
      <c r="T26" s="74">
        <f t="shared" si="35"/>
        <v>0</v>
      </c>
      <c r="U26" s="75"/>
      <c r="V26" s="76" t="str">
        <f t="shared" si="2"/>
        <v/>
      </c>
      <c r="W26" s="76"/>
      <c r="X26" s="76" t="str">
        <f t="shared" si="36"/>
        <v/>
      </c>
      <c r="Y26" s="77">
        <f t="shared" si="3"/>
        <v>5.0833333333333357</v>
      </c>
      <c r="Z26" s="78">
        <f t="shared" si="4"/>
        <v>4</v>
      </c>
      <c r="AA26" s="79" t="str">
        <f>IF(WEEKDAY($A26)=1,"So",IF(WEEKDAY($A26)=7,"Sa",IF(B26="freier Tag",B26,IF(ISERROR(VLOOKUP(A26,Feiertage!$A$3:$E$14,2,FALSE))=FALSE,"Feiertag",IF(B26="","",B26)))))</f>
        <v/>
      </c>
      <c r="AB26" s="78">
        <f t="shared" si="37"/>
        <v>5.0833333333333357</v>
      </c>
      <c r="AC26" s="80">
        <f t="shared" si="38"/>
        <v>0</v>
      </c>
      <c r="AD26" s="80">
        <f t="shared" si="53"/>
        <v>0</v>
      </c>
      <c r="AE26" s="81" t="str">
        <f t="shared" si="6"/>
        <v/>
      </c>
      <c r="AF26" s="81" t="str">
        <f t="shared" si="7"/>
        <v/>
      </c>
      <c r="AG26" s="81" t="str">
        <f t="shared" si="8"/>
        <v/>
      </c>
      <c r="AH26" s="81" t="str">
        <f t="shared" si="9"/>
        <v/>
      </c>
      <c r="AI26" s="82" t="str">
        <f t="shared" si="10"/>
        <v/>
      </c>
      <c r="AJ26" s="86" t="str">
        <f t="shared" si="39"/>
        <v/>
      </c>
      <c r="AK26" s="91">
        <f t="shared" si="40"/>
        <v>14.500000000000002</v>
      </c>
      <c r="AL26" s="85">
        <f t="shared" si="11"/>
        <v>1.5000000000000013</v>
      </c>
      <c r="AM26" s="86">
        <f t="shared" si="12"/>
        <v>0.83333333333333304</v>
      </c>
      <c r="AN26" s="83">
        <f t="shared" si="54"/>
        <v>0</v>
      </c>
      <c r="AO26" s="86">
        <f t="shared" si="14"/>
        <v>4.3333333333333357</v>
      </c>
      <c r="AP26" s="86">
        <f t="shared" si="15"/>
        <v>3.1666666666666661</v>
      </c>
      <c r="AQ26" s="83">
        <f t="shared" si="55"/>
        <v>0</v>
      </c>
      <c r="AR26" s="86">
        <f t="shared" si="17"/>
        <v>5.0833333333333357</v>
      </c>
      <c r="AS26" s="86">
        <f t="shared" si="18"/>
        <v>3.1666666666666661</v>
      </c>
      <c r="AT26" s="83">
        <f t="shared" si="56"/>
        <v>0</v>
      </c>
      <c r="AU26" s="86">
        <f t="shared" si="20"/>
        <v>5.0833333333333357</v>
      </c>
      <c r="AV26" s="87">
        <f t="shared" si="21"/>
        <v>3.1666666666666661</v>
      </c>
      <c r="AW26" s="83">
        <f t="shared" si="57"/>
        <v>0</v>
      </c>
      <c r="AX26" s="87">
        <f t="shared" si="23"/>
        <v>5.0833333333333357</v>
      </c>
      <c r="AY26" s="83">
        <f t="shared" si="58"/>
        <v>0</v>
      </c>
      <c r="AZ26" s="88" t="str">
        <f t="shared" si="41"/>
        <v/>
      </c>
      <c r="BA26" s="89">
        <f t="shared" si="42"/>
        <v>0</v>
      </c>
      <c r="BB26" s="89">
        <f t="shared" si="43"/>
        <v>0</v>
      </c>
      <c r="BC26" s="85">
        <f t="shared" si="25"/>
        <v>1.5000000000000013</v>
      </c>
      <c r="BD26" s="86">
        <f t="shared" si="26"/>
        <v>0.83333333333333304</v>
      </c>
      <c r="BE26" s="83">
        <f t="shared" si="44"/>
        <v>0</v>
      </c>
      <c r="BF26" s="86">
        <f t="shared" si="27"/>
        <v>4.3333333333333357</v>
      </c>
      <c r="BG26" s="86">
        <f t="shared" si="28"/>
        <v>3.1666666666666661</v>
      </c>
      <c r="BH26" s="83">
        <f t="shared" si="45"/>
        <v>0</v>
      </c>
      <c r="BI26" s="86">
        <f t="shared" si="29"/>
        <v>5.0833333333333357</v>
      </c>
      <c r="BJ26" s="86">
        <f t="shared" si="30"/>
        <v>3.1666666666666661</v>
      </c>
      <c r="BK26" s="83">
        <f t="shared" si="46"/>
        <v>0</v>
      </c>
      <c r="BL26" s="86">
        <f t="shared" si="31"/>
        <v>5.0833333333333357</v>
      </c>
      <c r="BM26" s="87">
        <f t="shared" si="32"/>
        <v>3.1666666666666661</v>
      </c>
      <c r="BN26" s="83">
        <f t="shared" si="47"/>
        <v>0</v>
      </c>
      <c r="BO26" s="87">
        <f t="shared" si="33"/>
        <v>5.0833333333333357</v>
      </c>
      <c r="BP26" s="83">
        <f t="shared" si="48"/>
        <v>0</v>
      </c>
      <c r="BQ26" s="88" t="str">
        <f t="shared" si="49"/>
        <v/>
      </c>
      <c r="BR26" s="92">
        <f t="shared" si="50"/>
        <v>0</v>
      </c>
      <c r="BS26" s="89">
        <f t="shared" si="51"/>
        <v>0</v>
      </c>
    </row>
    <row r="27" spans="1:76" x14ac:dyDescent="0.2">
      <c r="A27" s="69">
        <f t="shared" si="52"/>
        <v>44944</v>
      </c>
      <c r="B27" s="70" t="str">
        <f>IF(ISERROR(VLOOKUP(A27,Feiertage!$A$3:$E$24,2,FALSE))=FALSE,"Feiertag","")</f>
        <v/>
      </c>
      <c r="C27" s="71">
        <v>0.44444444444444442</v>
      </c>
      <c r="D27" s="71">
        <v>0.52083333333333337</v>
      </c>
      <c r="E27" s="210"/>
      <c r="F27" s="71">
        <v>0.55555555555555558</v>
      </c>
      <c r="G27" s="71">
        <v>0.6875</v>
      </c>
      <c r="H27" s="210"/>
      <c r="I27" s="71">
        <v>0.76041666666666663</v>
      </c>
      <c r="J27" s="71">
        <v>0.78472222222222221</v>
      </c>
      <c r="K27" s="212"/>
      <c r="L27" s="71"/>
      <c r="M27" s="71"/>
      <c r="N27" s="210"/>
      <c r="O27" s="71"/>
      <c r="P27" s="71"/>
      <c r="Q27" s="72">
        <f t="shared" si="0"/>
        <v>5.5833333333333348</v>
      </c>
      <c r="R27" s="73">
        <f t="shared" si="1"/>
        <v>1.5833333333333348</v>
      </c>
      <c r="S27" s="74">
        <f t="shared" si="34"/>
        <v>26.08</v>
      </c>
      <c r="T27" s="74">
        <f t="shared" si="35"/>
        <v>0</v>
      </c>
      <c r="U27" s="75"/>
      <c r="V27" s="76" t="str">
        <f t="shared" si="2"/>
        <v/>
      </c>
      <c r="W27" s="76"/>
      <c r="X27" s="76" t="str">
        <f t="shared" si="36"/>
        <v/>
      </c>
      <c r="Y27" s="77">
        <f t="shared" si="3"/>
        <v>5.5833333333333348</v>
      </c>
      <c r="Z27" s="78">
        <f t="shared" si="4"/>
        <v>4</v>
      </c>
      <c r="AA27" s="79" t="str">
        <f>IF(WEEKDAY($A27)=1,"So",IF(WEEKDAY($A27)=7,"Sa",IF(B27="freier Tag",B27,IF(ISERROR(VLOOKUP(A27,Feiertage!$A$3:$E$14,2,FALSE))=FALSE,"Feiertag",IF(B27="","",B27)))))</f>
        <v/>
      </c>
      <c r="AB27" s="78">
        <f t="shared" si="37"/>
        <v>5.5833333333333348</v>
      </c>
      <c r="AC27" s="80">
        <f t="shared" si="38"/>
        <v>0</v>
      </c>
      <c r="AD27" s="80">
        <f t="shared" si="53"/>
        <v>0</v>
      </c>
      <c r="AE27" s="81" t="str">
        <f t="shared" si="6"/>
        <v/>
      </c>
      <c r="AF27" s="81" t="str">
        <f t="shared" si="7"/>
        <v/>
      </c>
      <c r="AG27" s="81" t="str">
        <f t="shared" si="8"/>
        <v/>
      </c>
      <c r="AH27" s="81" t="str">
        <f t="shared" si="9"/>
        <v/>
      </c>
      <c r="AI27" s="82" t="str">
        <f t="shared" si="10"/>
        <v/>
      </c>
      <c r="AJ27" s="86" t="str">
        <f t="shared" si="39"/>
        <v/>
      </c>
      <c r="AK27" s="91">
        <f t="shared" si="40"/>
        <v>15.416666666666664</v>
      </c>
      <c r="AL27" s="85">
        <f t="shared" si="11"/>
        <v>1.8333333333333348</v>
      </c>
      <c r="AM27" s="86">
        <f t="shared" si="12"/>
        <v>0.83333333333333304</v>
      </c>
      <c r="AN27" s="83">
        <f t="shared" si="54"/>
        <v>0</v>
      </c>
      <c r="AO27" s="86">
        <f t="shared" si="14"/>
        <v>5.0000000000000009</v>
      </c>
      <c r="AP27" s="86">
        <f t="shared" si="15"/>
        <v>2.5833333333333321</v>
      </c>
      <c r="AQ27" s="83">
        <f t="shared" si="55"/>
        <v>0</v>
      </c>
      <c r="AR27" s="86">
        <f t="shared" si="17"/>
        <v>5.5833333333333348</v>
      </c>
      <c r="AS27" s="86">
        <f t="shared" si="18"/>
        <v>2.5833333333333321</v>
      </c>
      <c r="AT27" s="83">
        <f t="shared" si="56"/>
        <v>0</v>
      </c>
      <c r="AU27" s="86">
        <f t="shared" si="20"/>
        <v>5.5833333333333348</v>
      </c>
      <c r="AV27" s="87">
        <f t="shared" si="21"/>
        <v>2.5833333333333321</v>
      </c>
      <c r="AW27" s="83">
        <f t="shared" si="57"/>
        <v>0</v>
      </c>
      <c r="AX27" s="87">
        <f t="shared" si="23"/>
        <v>5.5833333333333348</v>
      </c>
      <c r="AY27" s="83">
        <f t="shared" si="58"/>
        <v>0</v>
      </c>
      <c r="AZ27" s="88" t="str">
        <f t="shared" si="41"/>
        <v/>
      </c>
      <c r="BA27" s="89">
        <f t="shared" si="42"/>
        <v>0</v>
      </c>
      <c r="BB27" s="89">
        <f t="shared" si="43"/>
        <v>0</v>
      </c>
      <c r="BC27" s="85">
        <f t="shared" si="25"/>
        <v>1.8333333333333348</v>
      </c>
      <c r="BD27" s="86">
        <f t="shared" si="26"/>
        <v>0.83333333333333304</v>
      </c>
      <c r="BE27" s="83">
        <f t="shared" si="44"/>
        <v>0</v>
      </c>
      <c r="BF27" s="86">
        <f t="shared" si="27"/>
        <v>5.0000000000000009</v>
      </c>
      <c r="BG27" s="86">
        <f t="shared" si="28"/>
        <v>2.5833333333333321</v>
      </c>
      <c r="BH27" s="83">
        <f t="shared" si="45"/>
        <v>0</v>
      </c>
      <c r="BI27" s="86">
        <f t="shared" si="29"/>
        <v>5.5833333333333348</v>
      </c>
      <c r="BJ27" s="86">
        <f t="shared" si="30"/>
        <v>2.5833333333333321</v>
      </c>
      <c r="BK27" s="83">
        <f t="shared" si="46"/>
        <v>0</v>
      </c>
      <c r="BL27" s="86">
        <f t="shared" si="31"/>
        <v>5.5833333333333348</v>
      </c>
      <c r="BM27" s="87">
        <f t="shared" si="32"/>
        <v>2.5833333333333321</v>
      </c>
      <c r="BN27" s="83">
        <f t="shared" si="47"/>
        <v>0</v>
      </c>
      <c r="BO27" s="87">
        <f t="shared" si="33"/>
        <v>5.5833333333333348</v>
      </c>
      <c r="BP27" s="83">
        <f t="shared" si="48"/>
        <v>0</v>
      </c>
      <c r="BQ27" s="88" t="str">
        <f t="shared" si="49"/>
        <v/>
      </c>
      <c r="BR27" s="92">
        <f t="shared" si="50"/>
        <v>0</v>
      </c>
      <c r="BS27" s="89">
        <f t="shared" si="51"/>
        <v>0</v>
      </c>
    </row>
    <row r="28" spans="1:76" x14ac:dyDescent="0.2">
      <c r="A28" s="69">
        <f t="shared" si="52"/>
        <v>44945</v>
      </c>
      <c r="B28" s="70" t="str">
        <f>IF(ISERROR(VLOOKUP(A28,Feiertage!$A$3:$E$24,2,FALSE))=FALSE,"Feiertag","")</f>
        <v/>
      </c>
      <c r="C28" s="71">
        <v>0.41666666666666669</v>
      </c>
      <c r="D28" s="71">
        <v>0.55208333333333337</v>
      </c>
      <c r="E28" s="210"/>
      <c r="F28" s="71">
        <v>0.58333333333333337</v>
      </c>
      <c r="G28" s="71">
        <v>0.70833333333333337</v>
      </c>
      <c r="H28" s="210"/>
      <c r="I28" s="71">
        <v>0.73611111111111116</v>
      </c>
      <c r="J28" s="71">
        <v>0.76388888888888884</v>
      </c>
      <c r="K28" s="212"/>
      <c r="L28" s="71"/>
      <c r="M28" s="71"/>
      <c r="N28" s="210"/>
      <c r="O28" s="71"/>
      <c r="P28" s="71"/>
      <c r="Q28" s="72">
        <f t="shared" si="0"/>
        <v>6.9166666666666643</v>
      </c>
      <c r="R28" s="73">
        <f t="shared" si="1"/>
        <v>2.9166666666666643</v>
      </c>
      <c r="S28" s="74">
        <f t="shared" si="34"/>
        <v>28.996666666666663</v>
      </c>
      <c r="T28" s="74">
        <f t="shared" si="35"/>
        <v>0</v>
      </c>
      <c r="U28" s="75"/>
      <c r="V28" s="76" t="str">
        <f t="shared" si="2"/>
        <v/>
      </c>
      <c r="W28" s="76"/>
      <c r="X28" s="76" t="str">
        <f t="shared" si="36"/>
        <v/>
      </c>
      <c r="Y28" s="77">
        <f t="shared" si="3"/>
        <v>6.9166666666666643</v>
      </c>
      <c r="Z28" s="78">
        <f t="shared" si="4"/>
        <v>4</v>
      </c>
      <c r="AA28" s="79" t="str">
        <f>IF(WEEKDAY($A28)=1,"So",IF(WEEKDAY($A28)=7,"Sa",IF(B28="freier Tag",B28,IF(ISERROR(VLOOKUP(A28,Feiertage!$A$3:$E$14,2,FALSE))=FALSE,"Feiertag",IF(B28="","",B28)))))</f>
        <v/>
      </c>
      <c r="AB28" s="78">
        <f t="shared" si="37"/>
        <v>6.9166666666666643</v>
      </c>
      <c r="AC28" s="80">
        <f t="shared" si="38"/>
        <v>0</v>
      </c>
      <c r="AD28" s="80">
        <f t="shared" si="53"/>
        <v>0</v>
      </c>
      <c r="AE28" s="81" t="str">
        <f t="shared" si="6"/>
        <v/>
      </c>
      <c r="AF28" s="81" t="str">
        <f t="shared" si="7"/>
        <v/>
      </c>
      <c r="AG28" s="81" t="str">
        <f t="shared" si="8"/>
        <v/>
      </c>
      <c r="AH28" s="81" t="str">
        <f t="shared" si="9"/>
        <v/>
      </c>
      <c r="AI28" s="82" t="str">
        <f t="shared" si="10"/>
        <v/>
      </c>
      <c r="AJ28" s="86" t="str">
        <f t="shared" si="39"/>
        <v/>
      </c>
      <c r="AK28" s="91">
        <f t="shared" si="40"/>
        <v>15.166666666666666</v>
      </c>
      <c r="AL28" s="85">
        <f t="shared" si="11"/>
        <v>3.2500000000000004</v>
      </c>
      <c r="AM28" s="86">
        <f t="shared" si="12"/>
        <v>0.75</v>
      </c>
      <c r="AN28" s="83">
        <f t="shared" si="54"/>
        <v>0</v>
      </c>
      <c r="AO28" s="86">
        <f t="shared" si="14"/>
        <v>6.25</v>
      </c>
      <c r="AP28" s="86">
        <f t="shared" si="15"/>
        <v>1.416666666666667</v>
      </c>
      <c r="AQ28" s="83">
        <f t="shared" si="55"/>
        <v>0</v>
      </c>
      <c r="AR28" s="86">
        <f t="shared" si="17"/>
        <v>6.9166666666666643</v>
      </c>
      <c r="AS28" s="86">
        <f t="shared" si="18"/>
        <v>1.416666666666667</v>
      </c>
      <c r="AT28" s="83">
        <f t="shared" si="56"/>
        <v>0</v>
      </c>
      <c r="AU28" s="86">
        <f t="shared" si="20"/>
        <v>6.9166666666666643</v>
      </c>
      <c r="AV28" s="87">
        <f t="shared" si="21"/>
        <v>1.416666666666667</v>
      </c>
      <c r="AW28" s="83">
        <f t="shared" si="57"/>
        <v>0</v>
      </c>
      <c r="AX28" s="87">
        <f t="shared" si="23"/>
        <v>6.9166666666666643</v>
      </c>
      <c r="AY28" s="83">
        <f t="shared" si="58"/>
        <v>0</v>
      </c>
      <c r="AZ28" s="88" t="str">
        <f t="shared" si="41"/>
        <v/>
      </c>
      <c r="BA28" s="89">
        <f t="shared" si="42"/>
        <v>0</v>
      </c>
      <c r="BB28" s="89">
        <f t="shared" si="43"/>
        <v>0</v>
      </c>
      <c r="BC28" s="85">
        <f t="shared" si="25"/>
        <v>3.2500000000000004</v>
      </c>
      <c r="BD28" s="86">
        <f t="shared" si="26"/>
        <v>0.75</v>
      </c>
      <c r="BE28" s="83">
        <f>IF(BC28&lt;=6,0,IF(BC28&lt;=6.5,BC28-6,IF(BC28&gt;6.5,0.5)))</f>
        <v>0</v>
      </c>
      <c r="BF28" s="86">
        <f t="shared" si="27"/>
        <v>6.25</v>
      </c>
      <c r="BG28" s="86">
        <f t="shared" si="28"/>
        <v>1.416666666666667</v>
      </c>
      <c r="BH28" s="83">
        <f t="shared" si="45"/>
        <v>-0.25</v>
      </c>
      <c r="BI28" s="86">
        <f t="shared" si="29"/>
        <v>6.9166666666666643</v>
      </c>
      <c r="BJ28" s="86">
        <f t="shared" si="30"/>
        <v>1.416666666666667</v>
      </c>
      <c r="BK28" s="83">
        <f t="shared" si="46"/>
        <v>-0.91666666666666696</v>
      </c>
      <c r="BL28" s="86">
        <f t="shared" si="31"/>
        <v>6.9166666666666643</v>
      </c>
      <c r="BM28" s="87">
        <f t="shared" si="32"/>
        <v>1.416666666666667</v>
      </c>
      <c r="BN28" s="83">
        <f t="shared" si="47"/>
        <v>0</v>
      </c>
      <c r="BO28" s="87">
        <f t="shared" si="33"/>
        <v>6.9166666666666643</v>
      </c>
      <c r="BP28" s="83">
        <f t="shared" si="48"/>
        <v>0</v>
      </c>
      <c r="BQ28" s="88" t="str">
        <f t="shared" si="49"/>
        <v/>
      </c>
      <c r="BR28" s="92">
        <f t="shared" si="50"/>
        <v>-1.166666666666667</v>
      </c>
      <c r="BS28" s="89">
        <f t="shared" si="51"/>
        <v>0</v>
      </c>
    </row>
    <row r="29" spans="1:76" x14ac:dyDescent="0.2">
      <c r="A29" s="69">
        <f t="shared" si="52"/>
        <v>44946</v>
      </c>
      <c r="B29" s="70" t="str">
        <f>IF(ISERROR(VLOOKUP(A29,Feiertage!$A$3:$E$24,2,FALSE))=FALSE,"Feiertag","")</f>
        <v/>
      </c>
      <c r="C29" s="71">
        <v>0.47222222222222227</v>
      </c>
      <c r="D29" s="71">
        <v>0.50694444444444442</v>
      </c>
      <c r="E29" s="210"/>
      <c r="F29" s="71">
        <v>0.54166666666666663</v>
      </c>
      <c r="G29" s="71">
        <v>0.875</v>
      </c>
      <c r="H29" s="210"/>
      <c r="I29" s="71"/>
      <c r="J29" s="71"/>
      <c r="K29" s="212"/>
      <c r="L29" s="71"/>
      <c r="M29" s="71"/>
      <c r="N29" s="210"/>
      <c r="O29" s="71"/>
      <c r="P29" s="71"/>
      <c r="Q29" s="72">
        <f t="shared" si="0"/>
        <v>8.8333333333333321</v>
      </c>
      <c r="R29" s="73">
        <f t="shared" si="1"/>
        <v>4.8333333333333321</v>
      </c>
      <c r="S29" s="74">
        <f t="shared" si="34"/>
        <v>33.83</v>
      </c>
      <c r="T29" s="74">
        <f t="shared" si="35"/>
        <v>0</v>
      </c>
      <c r="U29" s="75"/>
      <c r="V29" s="76" t="str">
        <f t="shared" si="2"/>
        <v/>
      </c>
      <c r="W29" s="76"/>
      <c r="X29" s="76" t="str">
        <f t="shared" si="36"/>
        <v/>
      </c>
      <c r="Y29" s="77">
        <f t="shared" si="3"/>
        <v>8.8333333333333321</v>
      </c>
      <c r="Z29" s="78">
        <f t="shared" si="4"/>
        <v>4</v>
      </c>
      <c r="AA29" s="79" t="str">
        <f>IF(WEEKDAY($A29)=1,"So",IF(WEEKDAY($A29)=7,"Sa",IF(B29="freier Tag",B29,IF(ISERROR(VLOOKUP(A29,Feiertage!$A$3:$E$14,2,FALSE))=FALSE,"Feiertag",IF(B29="","",B29)))))</f>
        <v/>
      </c>
      <c r="AB29" s="78">
        <f t="shared" si="37"/>
        <v>8.8333333333333321</v>
      </c>
      <c r="AC29" s="80">
        <f t="shared" si="38"/>
        <v>0</v>
      </c>
      <c r="AD29" s="80">
        <f t="shared" si="53"/>
        <v>0</v>
      </c>
      <c r="AE29" s="81" t="str">
        <f t="shared" si="6"/>
        <v/>
      </c>
      <c r="AF29" s="81" t="str">
        <f t="shared" si="7"/>
        <v/>
      </c>
      <c r="AG29" s="81" t="str">
        <f t="shared" si="8"/>
        <v/>
      </c>
      <c r="AH29" s="81" t="str">
        <f t="shared" si="9"/>
        <v/>
      </c>
      <c r="AI29" s="82" t="str">
        <f t="shared" si="10"/>
        <v/>
      </c>
      <c r="AJ29" s="86" t="str">
        <f t="shared" si="39"/>
        <v/>
      </c>
      <c r="AK29" s="91">
        <f t="shared" si="40"/>
        <v>17.000000000000004</v>
      </c>
      <c r="AL29" s="85">
        <f t="shared" si="11"/>
        <v>0.83333333333333171</v>
      </c>
      <c r="AM29" s="86">
        <f t="shared" si="12"/>
        <v>0.83333333333333304</v>
      </c>
      <c r="AN29" s="83">
        <f t="shared" si="54"/>
        <v>0</v>
      </c>
      <c r="AO29" s="86">
        <f t="shared" si="14"/>
        <v>8.8333333333333321</v>
      </c>
      <c r="AP29" s="86">
        <f t="shared" si="15"/>
        <v>0.83333333333333304</v>
      </c>
      <c r="AQ29" s="83">
        <f t="shared" si="55"/>
        <v>0</v>
      </c>
      <c r="AR29" s="86">
        <f t="shared" si="17"/>
        <v>8.8333333333333321</v>
      </c>
      <c r="AS29" s="86">
        <f t="shared" si="18"/>
        <v>0.83333333333333304</v>
      </c>
      <c r="AT29" s="83">
        <f t="shared" si="56"/>
        <v>0</v>
      </c>
      <c r="AU29" s="86">
        <f t="shared" si="20"/>
        <v>8.8333333333333321</v>
      </c>
      <c r="AV29" s="87">
        <f t="shared" si="21"/>
        <v>0.83333333333333304</v>
      </c>
      <c r="AW29" s="83">
        <f t="shared" si="57"/>
        <v>0</v>
      </c>
      <c r="AX29" s="87">
        <f t="shared" si="23"/>
        <v>8.8333333333333321</v>
      </c>
      <c r="AY29" s="83">
        <f t="shared" si="58"/>
        <v>0</v>
      </c>
      <c r="AZ29" s="88" t="str">
        <f t="shared" si="41"/>
        <v/>
      </c>
      <c r="BA29" s="89">
        <f t="shared" si="42"/>
        <v>0</v>
      </c>
      <c r="BB29" s="89">
        <f t="shared" si="43"/>
        <v>0</v>
      </c>
      <c r="BC29" s="85">
        <f t="shared" si="25"/>
        <v>0.83333333333333171</v>
      </c>
      <c r="BD29" s="86">
        <f t="shared" si="26"/>
        <v>0.83333333333333304</v>
      </c>
      <c r="BE29" s="83">
        <f t="shared" si="44"/>
        <v>0</v>
      </c>
      <c r="BF29" s="86">
        <f t="shared" si="27"/>
        <v>8.8333333333333321</v>
      </c>
      <c r="BG29" s="86">
        <f t="shared" si="28"/>
        <v>0.83333333333333304</v>
      </c>
      <c r="BH29" s="83">
        <f t="shared" si="45"/>
        <v>-0.33333333333333304</v>
      </c>
      <c r="BI29" s="86">
        <f t="shared" si="29"/>
        <v>8.8333333333333321</v>
      </c>
      <c r="BJ29" s="86">
        <f t="shared" si="30"/>
        <v>0.83333333333333304</v>
      </c>
      <c r="BK29" s="83">
        <f t="shared" si="46"/>
        <v>0</v>
      </c>
      <c r="BL29" s="86">
        <f t="shared" si="31"/>
        <v>8.8333333333333321</v>
      </c>
      <c r="BM29" s="87">
        <f t="shared" si="32"/>
        <v>0.83333333333333304</v>
      </c>
      <c r="BN29" s="83">
        <f t="shared" si="47"/>
        <v>0</v>
      </c>
      <c r="BO29" s="87">
        <f t="shared" si="33"/>
        <v>8.8333333333333321</v>
      </c>
      <c r="BP29" s="83">
        <f t="shared" si="48"/>
        <v>0</v>
      </c>
      <c r="BQ29" s="88" t="str">
        <f t="shared" si="49"/>
        <v/>
      </c>
      <c r="BR29" s="92">
        <f t="shared" si="50"/>
        <v>-0.33333333333333304</v>
      </c>
      <c r="BS29" s="89">
        <f t="shared" si="51"/>
        <v>0</v>
      </c>
    </row>
    <row r="30" spans="1:76" x14ac:dyDescent="0.2">
      <c r="A30" s="69">
        <f t="shared" si="52"/>
        <v>44947</v>
      </c>
      <c r="B30" s="70" t="str">
        <f>IF(ISERROR(VLOOKUP(A30,Feiertage!$A$3:$E$24,2,FALSE))=FALSE,"Feiertag","")</f>
        <v/>
      </c>
      <c r="C30" s="71"/>
      <c r="D30" s="71"/>
      <c r="E30" s="210"/>
      <c r="F30" s="71"/>
      <c r="G30" s="71"/>
      <c r="H30" s="210"/>
      <c r="I30" s="71"/>
      <c r="J30" s="71"/>
      <c r="K30" s="212"/>
      <c r="L30" s="71"/>
      <c r="M30" s="71"/>
      <c r="N30" s="210"/>
      <c r="O30" s="71"/>
      <c r="P30" s="71"/>
      <c r="Q30" s="72">
        <f t="shared" si="0"/>
        <v>0</v>
      </c>
      <c r="R30" s="73">
        <f t="shared" si="1"/>
        <v>0</v>
      </c>
      <c r="S30" s="74">
        <f t="shared" si="34"/>
        <v>33.83</v>
      </c>
      <c r="T30" s="74">
        <f t="shared" si="35"/>
        <v>0</v>
      </c>
      <c r="U30" s="75"/>
      <c r="V30" s="76" t="str">
        <f t="shared" si="2"/>
        <v/>
      </c>
      <c r="W30" s="76"/>
      <c r="X30" s="76" t="str">
        <f t="shared" si="36"/>
        <v/>
      </c>
      <c r="Y30" s="77">
        <f t="shared" si="3"/>
        <v>0</v>
      </c>
      <c r="Z30" s="78">
        <f t="shared" si="4"/>
        <v>0</v>
      </c>
      <c r="AA30" s="79" t="str">
        <f>IF(WEEKDAY($A30)=1,"So",IF(WEEKDAY($A30)=7,"Sa",IF(B30="freier Tag",B30,IF(ISERROR(VLOOKUP(A30,Feiertage!$A$3:$E$14,2,FALSE))=FALSE,"Feiertag",IF(B30="","",B30)))))</f>
        <v>Sa</v>
      </c>
      <c r="AB30" s="78">
        <f t="shared" si="37"/>
        <v>0</v>
      </c>
      <c r="AC30" s="80">
        <f t="shared" si="38"/>
        <v>0</v>
      </c>
      <c r="AD30" s="80">
        <f t="shared" si="53"/>
        <v>0</v>
      </c>
      <c r="AE30" s="81" t="str">
        <f t="shared" si="6"/>
        <v/>
      </c>
      <c r="AF30" s="81" t="str">
        <f t="shared" si="7"/>
        <v/>
      </c>
      <c r="AG30" s="81" t="str">
        <f t="shared" si="8"/>
        <v/>
      </c>
      <c r="AH30" s="81" t="str">
        <f t="shared" si="9"/>
        <v/>
      </c>
      <c r="AI30" s="82" t="str">
        <f t="shared" si="10"/>
        <v/>
      </c>
      <c r="AJ30" s="86" t="str">
        <f t="shared" si="39"/>
        <v/>
      </c>
      <c r="AK30" s="91" t="str">
        <f t="shared" si="40"/>
        <v>0</v>
      </c>
      <c r="AL30" s="85">
        <f t="shared" si="11"/>
        <v>0</v>
      </c>
      <c r="AM30" s="86">
        <f t="shared" si="12"/>
        <v>0</v>
      </c>
      <c r="AN30" s="83">
        <f t="shared" si="54"/>
        <v>0</v>
      </c>
      <c r="AO30" s="86">
        <f t="shared" si="14"/>
        <v>0</v>
      </c>
      <c r="AP30" s="86">
        <f t="shared" si="15"/>
        <v>0</v>
      </c>
      <c r="AQ30" s="83">
        <f t="shared" si="55"/>
        <v>0</v>
      </c>
      <c r="AR30" s="86">
        <f t="shared" si="17"/>
        <v>0</v>
      </c>
      <c r="AS30" s="86">
        <f t="shared" si="18"/>
        <v>0</v>
      </c>
      <c r="AT30" s="83">
        <f t="shared" si="56"/>
        <v>0</v>
      </c>
      <c r="AU30" s="86">
        <f t="shared" si="20"/>
        <v>0</v>
      </c>
      <c r="AV30" s="87">
        <f t="shared" si="21"/>
        <v>0</v>
      </c>
      <c r="AW30" s="83">
        <f t="shared" si="57"/>
        <v>0</v>
      </c>
      <c r="AX30" s="87">
        <f t="shared" si="23"/>
        <v>0</v>
      </c>
      <c r="AY30" s="83">
        <f t="shared" si="58"/>
        <v>0</v>
      </c>
      <c r="AZ30" s="88" t="str">
        <f t="shared" si="41"/>
        <v/>
      </c>
      <c r="BA30" s="89">
        <f t="shared" si="42"/>
        <v>0</v>
      </c>
      <c r="BB30" s="89">
        <f t="shared" si="43"/>
        <v>0</v>
      </c>
      <c r="BC30" s="85">
        <f t="shared" si="25"/>
        <v>0</v>
      </c>
      <c r="BD30" s="86">
        <f t="shared" si="26"/>
        <v>0</v>
      </c>
      <c r="BE30" s="83">
        <f t="shared" si="44"/>
        <v>0</v>
      </c>
      <c r="BF30" s="86">
        <f t="shared" si="27"/>
        <v>0</v>
      </c>
      <c r="BG30" s="86">
        <f t="shared" si="28"/>
        <v>0</v>
      </c>
      <c r="BH30" s="83">
        <f t="shared" si="45"/>
        <v>0</v>
      </c>
      <c r="BI30" s="86">
        <f t="shared" si="29"/>
        <v>0</v>
      </c>
      <c r="BJ30" s="86">
        <f t="shared" si="30"/>
        <v>0</v>
      </c>
      <c r="BK30" s="83">
        <f t="shared" si="46"/>
        <v>0</v>
      </c>
      <c r="BL30" s="86">
        <f t="shared" si="31"/>
        <v>0</v>
      </c>
      <c r="BM30" s="87">
        <f t="shared" si="32"/>
        <v>0</v>
      </c>
      <c r="BN30" s="83">
        <f t="shared" si="47"/>
        <v>0</v>
      </c>
      <c r="BO30" s="87">
        <f t="shared" si="33"/>
        <v>0</v>
      </c>
      <c r="BP30" s="83">
        <f t="shared" si="48"/>
        <v>0</v>
      </c>
      <c r="BQ30" s="88" t="str">
        <f t="shared" si="49"/>
        <v/>
      </c>
      <c r="BR30" s="92">
        <f t="shared" si="50"/>
        <v>0</v>
      </c>
      <c r="BS30" s="89">
        <f t="shared" si="51"/>
        <v>0</v>
      </c>
    </row>
    <row r="31" spans="1:76" x14ac:dyDescent="0.2">
      <c r="A31" s="69">
        <f t="shared" si="52"/>
        <v>44948</v>
      </c>
      <c r="B31" s="70" t="str">
        <f>IF(ISERROR(VLOOKUP(A31,Feiertage!$A$3:$E$24,2,FALSE))=FALSE,"Feiertag","")</f>
        <v/>
      </c>
      <c r="C31" s="71"/>
      <c r="D31" s="71"/>
      <c r="E31" s="210"/>
      <c r="F31" s="71"/>
      <c r="G31" s="71"/>
      <c r="H31" s="210"/>
      <c r="I31" s="71"/>
      <c r="J31" s="71"/>
      <c r="K31" s="212"/>
      <c r="L31" s="71"/>
      <c r="M31" s="71"/>
      <c r="N31" s="210"/>
      <c r="O31" s="71"/>
      <c r="P31" s="71"/>
      <c r="Q31" s="72">
        <f t="shared" si="0"/>
        <v>0</v>
      </c>
      <c r="R31" s="73">
        <f t="shared" si="1"/>
        <v>0</v>
      </c>
      <c r="S31" s="74">
        <f t="shared" si="34"/>
        <v>33.83</v>
      </c>
      <c r="T31" s="74">
        <f t="shared" si="35"/>
        <v>0</v>
      </c>
      <c r="U31" s="75"/>
      <c r="V31" s="76" t="str">
        <f t="shared" si="2"/>
        <v/>
      </c>
      <c r="W31" s="76"/>
      <c r="X31" s="76" t="str">
        <f t="shared" si="36"/>
        <v/>
      </c>
      <c r="Y31" s="77">
        <f t="shared" si="3"/>
        <v>0</v>
      </c>
      <c r="Z31" s="78">
        <f t="shared" si="4"/>
        <v>0</v>
      </c>
      <c r="AA31" s="79" t="str">
        <f>IF(WEEKDAY($A31)=1,"So",IF(WEEKDAY($A31)=7,"Sa",IF(B31="freier Tag",B31,IF(ISERROR(VLOOKUP(A31,Feiertage!$A$3:$E$14,2,FALSE))=FALSE,"Feiertag",IF(B31="","",B31)))))</f>
        <v>So</v>
      </c>
      <c r="AB31" s="78">
        <f t="shared" si="37"/>
        <v>0</v>
      </c>
      <c r="AC31" s="80">
        <f t="shared" si="38"/>
        <v>0</v>
      </c>
      <c r="AD31" s="80">
        <f t="shared" si="53"/>
        <v>0</v>
      </c>
      <c r="AE31" s="81" t="str">
        <f t="shared" si="6"/>
        <v/>
      </c>
      <c r="AF31" s="81" t="str">
        <f t="shared" si="7"/>
        <v/>
      </c>
      <c r="AG31" s="81" t="str">
        <f t="shared" si="8"/>
        <v/>
      </c>
      <c r="AH31" s="81" t="str">
        <f t="shared" si="9"/>
        <v/>
      </c>
      <c r="AI31" s="82" t="str">
        <f t="shared" si="10"/>
        <v/>
      </c>
      <c r="AJ31" s="86" t="str">
        <f t="shared" si="39"/>
        <v/>
      </c>
      <c r="AK31" s="91" t="str">
        <f t="shared" si="40"/>
        <v>0</v>
      </c>
      <c r="AL31" s="85">
        <f t="shared" si="11"/>
        <v>0</v>
      </c>
      <c r="AM31" s="86">
        <f t="shared" si="12"/>
        <v>0</v>
      </c>
      <c r="AN31" s="83">
        <f t="shared" si="54"/>
        <v>0</v>
      </c>
      <c r="AO31" s="86">
        <f t="shared" si="14"/>
        <v>0</v>
      </c>
      <c r="AP31" s="86">
        <f t="shared" si="15"/>
        <v>0</v>
      </c>
      <c r="AQ31" s="83">
        <f t="shared" si="55"/>
        <v>0</v>
      </c>
      <c r="AR31" s="86">
        <f t="shared" si="17"/>
        <v>0</v>
      </c>
      <c r="AS31" s="86">
        <f t="shared" si="18"/>
        <v>0</v>
      </c>
      <c r="AT31" s="83">
        <f t="shared" si="56"/>
        <v>0</v>
      </c>
      <c r="AU31" s="86">
        <f t="shared" si="20"/>
        <v>0</v>
      </c>
      <c r="AV31" s="87">
        <f t="shared" si="21"/>
        <v>0</v>
      </c>
      <c r="AW31" s="83">
        <f t="shared" si="57"/>
        <v>0</v>
      </c>
      <c r="AX31" s="87">
        <f t="shared" si="23"/>
        <v>0</v>
      </c>
      <c r="AY31" s="83">
        <f t="shared" si="58"/>
        <v>0</v>
      </c>
      <c r="AZ31" s="88" t="str">
        <f t="shared" si="41"/>
        <v/>
      </c>
      <c r="BA31" s="89">
        <f t="shared" si="42"/>
        <v>0</v>
      </c>
      <c r="BB31" s="89">
        <f t="shared" si="43"/>
        <v>0</v>
      </c>
      <c r="BC31" s="85">
        <f t="shared" si="25"/>
        <v>0</v>
      </c>
      <c r="BD31" s="86">
        <f t="shared" si="26"/>
        <v>0</v>
      </c>
      <c r="BE31" s="83">
        <f t="shared" si="44"/>
        <v>0</v>
      </c>
      <c r="BF31" s="86">
        <f t="shared" si="27"/>
        <v>0</v>
      </c>
      <c r="BG31" s="86">
        <f t="shared" si="28"/>
        <v>0</v>
      </c>
      <c r="BH31" s="83">
        <f t="shared" si="45"/>
        <v>0</v>
      </c>
      <c r="BI31" s="86">
        <f t="shared" si="29"/>
        <v>0</v>
      </c>
      <c r="BJ31" s="86">
        <f t="shared" si="30"/>
        <v>0</v>
      </c>
      <c r="BK31" s="83">
        <f t="shared" si="46"/>
        <v>0</v>
      </c>
      <c r="BL31" s="86">
        <f t="shared" si="31"/>
        <v>0</v>
      </c>
      <c r="BM31" s="87">
        <f t="shared" si="32"/>
        <v>0</v>
      </c>
      <c r="BN31" s="83">
        <f t="shared" si="47"/>
        <v>0</v>
      </c>
      <c r="BO31" s="87">
        <f t="shared" si="33"/>
        <v>0</v>
      </c>
      <c r="BP31" s="83">
        <f t="shared" si="48"/>
        <v>0</v>
      </c>
      <c r="BQ31" s="88" t="str">
        <f t="shared" si="49"/>
        <v/>
      </c>
      <c r="BR31" s="92">
        <f t="shared" si="50"/>
        <v>0</v>
      </c>
      <c r="BS31" s="89">
        <f t="shared" si="51"/>
        <v>0</v>
      </c>
    </row>
    <row r="32" spans="1:76" x14ac:dyDescent="0.2">
      <c r="A32" s="69">
        <f t="shared" si="52"/>
        <v>44949</v>
      </c>
      <c r="B32" s="90" t="str">
        <f>IF(ISERROR(VLOOKUP(A32,Feiertage!$A$3:$E$24,2,FALSE))=FALSE,"Feiertag","")</f>
        <v/>
      </c>
      <c r="C32" s="71">
        <v>0.43055555555555558</v>
      </c>
      <c r="D32" s="71">
        <v>0.5625</v>
      </c>
      <c r="E32" s="210"/>
      <c r="F32" s="71">
        <v>0.71527777777777779</v>
      </c>
      <c r="G32" s="71">
        <v>0.83333333333333337</v>
      </c>
      <c r="H32" s="210"/>
      <c r="I32" s="71"/>
      <c r="J32" s="71"/>
      <c r="K32" s="212"/>
      <c r="L32" s="71"/>
      <c r="M32" s="71"/>
      <c r="N32" s="210"/>
      <c r="O32" s="71"/>
      <c r="P32" s="71"/>
      <c r="Q32" s="72">
        <f t="shared" si="0"/>
        <v>6</v>
      </c>
      <c r="R32" s="73">
        <f t="shared" si="1"/>
        <v>2</v>
      </c>
      <c r="S32" s="74">
        <f t="shared" si="34"/>
        <v>35.83</v>
      </c>
      <c r="T32" s="74">
        <f t="shared" si="35"/>
        <v>0</v>
      </c>
      <c r="U32" s="75"/>
      <c r="V32" s="76" t="str">
        <f t="shared" si="2"/>
        <v/>
      </c>
      <c r="W32" s="76"/>
      <c r="X32" s="76" t="str">
        <f t="shared" si="36"/>
        <v/>
      </c>
      <c r="Y32" s="77">
        <f t="shared" si="3"/>
        <v>6</v>
      </c>
      <c r="Z32" s="78">
        <f t="shared" si="4"/>
        <v>4</v>
      </c>
      <c r="AA32" s="79" t="str">
        <f>IF(WEEKDAY($A32)=1,"So",IF(WEEKDAY($A32)=7,"Sa",IF(B32="freier Tag",B32,IF(ISERROR(VLOOKUP(A32,Feiertage!$A$3:$E$14,2,FALSE))=FALSE,"Feiertag",IF(B32="","",B32)))))</f>
        <v/>
      </c>
      <c r="AB32" s="78">
        <f t="shared" si="37"/>
        <v>6</v>
      </c>
      <c r="AC32" s="80">
        <f t="shared" si="38"/>
        <v>0</v>
      </c>
      <c r="AD32" s="80">
        <f t="shared" si="53"/>
        <v>0</v>
      </c>
      <c r="AE32" s="81" t="str">
        <f t="shared" si="6"/>
        <v/>
      </c>
      <c r="AF32" s="81" t="str">
        <f t="shared" si="7"/>
        <v/>
      </c>
      <c r="AG32" s="81" t="str">
        <f t="shared" si="8"/>
        <v/>
      </c>
      <c r="AH32" s="81" t="str">
        <f t="shared" si="9"/>
        <v/>
      </c>
      <c r="AI32" s="82" t="str">
        <f t="shared" si="10"/>
        <v/>
      </c>
      <c r="AJ32" s="86" t="str">
        <f t="shared" si="39"/>
        <v/>
      </c>
      <c r="AK32" s="91" t="str">
        <f t="shared" si="40"/>
        <v>0</v>
      </c>
      <c r="AL32" s="85">
        <f t="shared" si="11"/>
        <v>3.1666666666666661</v>
      </c>
      <c r="AM32" s="86">
        <f t="shared" si="12"/>
        <v>3.666666666666667</v>
      </c>
      <c r="AN32" s="83">
        <f t="shared" si="54"/>
        <v>0</v>
      </c>
      <c r="AO32" s="86">
        <f t="shared" si="14"/>
        <v>6</v>
      </c>
      <c r="AP32" s="86">
        <f t="shared" si="15"/>
        <v>3.666666666666667</v>
      </c>
      <c r="AQ32" s="83">
        <f t="shared" si="55"/>
        <v>0</v>
      </c>
      <c r="AR32" s="86">
        <f t="shared" si="17"/>
        <v>6</v>
      </c>
      <c r="AS32" s="86">
        <f t="shared" si="18"/>
        <v>3.666666666666667</v>
      </c>
      <c r="AT32" s="83">
        <f t="shared" si="56"/>
        <v>0</v>
      </c>
      <c r="AU32" s="86">
        <f t="shared" si="20"/>
        <v>6</v>
      </c>
      <c r="AV32" s="87">
        <f t="shared" si="21"/>
        <v>3.666666666666667</v>
      </c>
      <c r="AW32" s="83">
        <f t="shared" si="57"/>
        <v>0</v>
      </c>
      <c r="AX32" s="87">
        <f t="shared" si="23"/>
        <v>6</v>
      </c>
      <c r="AY32" s="83">
        <f t="shared" si="58"/>
        <v>0</v>
      </c>
      <c r="AZ32" s="88" t="str">
        <f t="shared" si="41"/>
        <v/>
      </c>
      <c r="BA32" s="89">
        <f t="shared" si="42"/>
        <v>0</v>
      </c>
      <c r="BB32" s="89">
        <f t="shared" si="43"/>
        <v>0</v>
      </c>
      <c r="BC32" s="85">
        <f t="shared" si="25"/>
        <v>3.1666666666666661</v>
      </c>
      <c r="BD32" s="86">
        <f t="shared" si="26"/>
        <v>3.666666666666667</v>
      </c>
      <c r="BE32" s="83">
        <f t="shared" si="44"/>
        <v>0</v>
      </c>
      <c r="BF32" s="86">
        <f t="shared" si="27"/>
        <v>6</v>
      </c>
      <c r="BG32" s="86">
        <f t="shared" si="28"/>
        <v>3.666666666666667</v>
      </c>
      <c r="BH32" s="83">
        <f t="shared" si="45"/>
        <v>0</v>
      </c>
      <c r="BI32" s="86">
        <f t="shared" si="29"/>
        <v>6</v>
      </c>
      <c r="BJ32" s="86">
        <f t="shared" si="30"/>
        <v>3.666666666666667</v>
      </c>
      <c r="BK32" s="83">
        <f t="shared" si="46"/>
        <v>0</v>
      </c>
      <c r="BL32" s="86">
        <f t="shared" si="31"/>
        <v>6</v>
      </c>
      <c r="BM32" s="87">
        <f t="shared" si="32"/>
        <v>3.666666666666667</v>
      </c>
      <c r="BN32" s="83">
        <f t="shared" si="47"/>
        <v>0</v>
      </c>
      <c r="BO32" s="87">
        <f t="shared" si="33"/>
        <v>6</v>
      </c>
      <c r="BP32" s="83">
        <f t="shared" si="48"/>
        <v>0</v>
      </c>
      <c r="BQ32" s="88" t="str">
        <f t="shared" si="49"/>
        <v/>
      </c>
      <c r="BR32" s="92">
        <f t="shared" si="50"/>
        <v>0</v>
      </c>
      <c r="BS32" s="89">
        <f t="shared" si="51"/>
        <v>0</v>
      </c>
    </row>
    <row r="33" spans="1:72" x14ac:dyDescent="0.2">
      <c r="A33" s="69">
        <f t="shared" si="52"/>
        <v>44950</v>
      </c>
      <c r="B33" s="70" t="str">
        <f>IF(ISERROR(VLOOKUP(A33,Feiertage!$A$3:$E$24,2,FALSE))=FALSE,"Feiertag","")</f>
        <v/>
      </c>
      <c r="C33" s="71">
        <v>0.4236111111111111</v>
      </c>
      <c r="D33" s="71">
        <v>0.52430555555555558</v>
      </c>
      <c r="E33" s="210"/>
      <c r="F33" s="71">
        <v>0.55555555555555558</v>
      </c>
      <c r="G33" s="71">
        <v>0.6875</v>
      </c>
      <c r="H33" s="210"/>
      <c r="I33" s="71"/>
      <c r="J33" s="71"/>
      <c r="K33" s="212"/>
      <c r="L33" s="71"/>
      <c r="M33" s="71"/>
      <c r="N33" s="210"/>
      <c r="O33" s="71"/>
      <c r="P33" s="71"/>
      <c r="Q33" s="72">
        <f t="shared" si="0"/>
        <v>5.5833333333333339</v>
      </c>
      <c r="R33" s="73">
        <f t="shared" si="1"/>
        <v>1.5833333333333339</v>
      </c>
      <c r="S33" s="74">
        <f t="shared" si="34"/>
        <v>37.413333333333334</v>
      </c>
      <c r="T33" s="74">
        <f t="shared" si="35"/>
        <v>0</v>
      </c>
      <c r="U33" s="75"/>
      <c r="V33" s="76" t="str">
        <f t="shared" si="2"/>
        <v/>
      </c>
      <c r="W33" s="76"/>
      <c r="X33" s="76" t="str">
        <f t="shared" si="36"/>
        <v/>
      </c>
      <c r="Y33" s="77">
        <f t="shared" si="3"/>
        <v>5.5833333333333339</v>
      </c>
      <c r="Z33" s="78">
        <f t="shared" si="4"/>
        <v>4</v>
      </c>
      <c r="AA33" s="79" t="str">
        <f>IF(WEEKDAY($A33)=1,"So",IF(WEEKDAY($A33)=7,"Sa",IF(B33="freier Tag",B33,IF(ISERROR(VLOOKUP(A33,Feiertage!$A$3:$E$14,2,FALSE))=FALSE,"Feiertag",IF(B33="","",B33)))))</f>
        <v/>
      </c>
      <c r="AB33" s="78">
        <f t="shared" si="37"/>
        <v>5.5833333333333339</v>
      </c>
      <c r="AC33" s="80">
        <f t="shared" si="38"/>
        <v>0</v>
      </c>
      <c r="AD33" s="80">
        <f t="shared" si="53"/>
        <v>0</v>
      </c>
      <c r="AE33" s="81" t="str">
        <f t="shared" si="6"/>
        <v/>
      </c>
      <c r="AF33" s="81" t="str">
        <f t="shared" si="7"/>
        <v/>
      </c>
      <c r="AG33" s="81" t="str">
        <f t="shared" si="8"/>
        <v/>
      </c>
      <c r="AH33" s="81" t="str">
        <f t="shared" si="9"/>
        <v/>
      </c>
      <c r="AI33" s="82" t="str">
        <f t="shared" si="10"/>
        <v/>
      </c>
      <c r="AJ33" s="86" t="str">
        <f t="shared" si="39"/>
        <v/>
      </c>
      <c r="AK33" s="91">
        <f t="shared" si="40"/>
        <v>14.166666666666664</v>
      </c>
      <c r="AL33" s="85">
        <f t="shared" si="11"/>
        <v>2.4166666666666674</v>
      </c>
      <c r="AM33" s="86">
        <f t="shared" si="12"/>
        <v>0.75</v>
      </c>
      <c r="AN33" s="83">
        <f t="shared" si="54"/>
        <v>0</v>
      </c>
      <c r="AO33" s="86">
        <f t="shared" si="14"/>
        <v>5.5833333333333339</v>
      </c>
      <c r="AP33" s="86">
        <f t="shared" si="15"/>
        <v>0.75</v>
      </c>
      <c r="AQ33" s="83">
        <f t="shared" si="55"/>
        <v>0</v>
      </c>
      <c r="AR33" s="86">
        <f t="shared" si="17"/>
        <v>5.5833333333333339</v>
      </c>
      <c r="AS33" s="86">
        <f t="shared" si="18"/>
        <v>0.75</v>
      </c>
      <c r="AT33" s="83">
        <f t="shared" si="56"/>
        <v>0</v>
      </c>
      <c r="AU33" s="86">
        <f t="shared" si="20"/>
        <v>5.5833333333333339</v>
      </c>
      <c r="AV33" s="87">
        <f t="shared" si="21"/>
        <v>0.75</v>
      </c>
      <c r="AW33" s="83">
        <f t="shared" si="57"/>
        <v>0</v>
      </c>
      <c r="AX33" s="87">
        <f t="shared" si="23"/>
        <v>5.5833333333333339</v>
      </c>
      <c r="AY33" s="83">
        <f t="shared" si="58"/>
        <v>0</v>
      </c>
      <c r="AZ33" s="88" t="str">
        <f t="shared" si="41"/>
        <v/>
      </c>
      <c r="BA33" s="89">
        <f t="shared" si="42"/>
        <v>0</v>
      </c>
      <c r="BB33" s="89">
        <f t="shared" si="43"/>
        <v>0</v>
      </c>
      <c r="BC33" s="85">
        <f t="shared" si="25"/>
        <v>2.4166666666666674</v>
      </c>
      <c r="BD33" s="86">
        <f t="shared" si="26"/>
        <v>0.75</v>
      </c>
      <c r="BE33" s="83">
        <f t="shared" si="44"/>
        <v>0</v>
      </c>
      <c r="BF33" s="86">
        <f t="shared" si="27"/>
        <v>5.5833333333333339</v>
      </c>
      <c r="BG33" s="86">
        <f t="shared" si="28"/>
        <v>0.75</v>
      </c>
      <c r="BH33" s="83">
        <f t="shared" si="45"/>
        <v>0</v>
      </c>
      <c r="BI33" s="86">
        <f t="shared" si="29"/>
        <v>5.5833333333333339</v>
      </c>
      <c r="BJ33" s="86">
        <f t="shared" si="30"/>
        <v>0.75</v>
      </c>
      <c r="BK33" s="83">
        <f t="shared" si="46"/>
        <v>0</v>
      </c>
      <c r="BL33" s="86">
        <f t="shared" si="31"/>
        <v>5.5833333333333339</v>
      </c>
      <c r="BM33" s="87">
        <f t="shared" si="32"/>
        <v>0.75</v>
      </c>
      <c r="BN33" s="83">
        <f t="shared" si="47"/>
        <v>0</v>
      </c>
      <c r="BO33" s="87">
        <f t="shared" si="33"/>
        <v>5.5833333333333339</v>
      </c>
      <c r="BP33" s="83">
        <f t="shared" si="48"/>
        <v>0</v>
      </c>
      <c r="BQ33" s="88" t="str">
        <f t="shared" si="49"/>
        <v/>
      </c>
      <c r="BR33" s="92">
        <f t="shared" si="50"/>
        <v>0</v>
      </c>
      <c r="BS33" s="89">
        <f t="shared" si="51"/>
        <v>0</v>
      </c>
    </row>
    <row r="34" spans="1:72" x14ac:dyDescent="0.2">
      <c r="A34" s="69">
        <f t="shared" si="52"/>
        <v>44951</v>
      </c>
      <c r="B34" s="70" t="str">
        <f>IF(ISERROR(VLOOKUP(A34,Feiertage!$A$3:$E$24,2,FALSE))=FALSE,"Feiertag","")</f>
        <v/>
      </c>
      <c r="C34" s="71">
        <v>0.40625</v>
      </c>
      <c r="D34" s="71">
        <v>0.54166666666666663</v>
      </c>
      <c r="E34" s="210"/>
      <c r="F34" s="71">
        <v>0.57638888888888895</v>
      </c>
      <c r="G34" s="71">
        <v>0.6875</v>
      </c>
      <c r="H34" s="210"/>
      <c r="I34" s="71">
        <v>0.73611111111111116</v>
      </c>
      <c r="J34" s="71">
        <v>0.77083333333333337</v>
      </c>
      <c r="K34" s="212"/>
      <c r="L34" s="71"/>
      <c r="M34" s="71"/>
      <c r="N34" s="210"/>
      <c r="O34" s="71"/>
      <c r="P34" s="71"/>
      <c r="Q34" s="72">
        <f t="shared" si="0"/>
        <v>6.7499999999999973</v>
      </c>
      <c r="R34" s="73">
        <f t="shared" si="1"/>
        <v>2.7499999999999973</v>
      </c>
      <c r="S34" s="74">
        <f t="shared" si="34"/>
        <v>40.163333333333334</v>
      </c>
      <c r="T34" s="74">
        <f t="shared" si="35"/>
        <v>0</v>
      </c>
      <c r="U34" s="75"/>
      <c r="V34" s="76" t="str">
        <f t="shared" si="2"/>
        <v/>
      </c>
      <c r="W34" s="76"/>
      <c r="X34" s="76" t="str">
        <f t="shared" si="36"/>
        <v/>
      </c>
      <c r="Y34" s="77">
        <f t="shared" si="3"/>
        <v>6.7499999999999973</v>
      </c>
      <c r="Z34" s="78">
        <f t="shared" si="4"/>
        <v>4</v>
      </c>
      <c r="AA34" s="79" t="str">
        <f>IF(WEEKDAY($A34)=1,"So",IF(WEEKDAY($A34)=7,"Sa",IF(B34="freier Tag",B34,IF(ISERROR(VLOOKUP(A34,Feiertage!$A$3:$E$14,2,FALSE))=FALSE,"Feiertag",IF(B34="","",B34)))))</f>
        <v/>
      </c>
      <c r="AB34" s="78">
        <f t="shared" si="37"/>
        <v>6.7499999999999973</v>
      </c>
      <c r="AC34" s="80">
        <f t="shared" si="38"/>
        <v>0</v>
      </c>
      <c r="AD34" s="80">
        <f t="shared" si="53"/>
        <v>0</v>
      </c>
      <c r="AE34" s="81" t="str">
        <f t="shared" si="6"/>
        <v/>
      </c>
      <c r="AF34" s="81" t="str">
        <f t="shared" si="7"/>
        <v/>
      </c>
      <c r="AG34" s="81" t="str">
        <f t="shared" si="8"/>
        <v/>
      </c>
      <c r="AH34" s="81" t="str">
        <f t="shared" si="9"/>
        <v/>
      </c>
      <c r="AI34" s="82" t="str">
        <f t="shared" si="10"/>
        <v/>
      </c>
      <c r="AJ34" s="86" t="str">
        <f t="shared" si="39"/>
        <v/>
      </c>
      <c r="AK34" s="91">
        <f t="shared" si="40"/>
        <v>17.25</v>
      </c>
      <c r="AL34" s="85">
        <f t="shared" si="11"/>
        <v>3.2499999999999991</v>
      </c>
      <c r="AM34" s="86">
        <f t="shared" si="12"/>
        <v>0.8333333333333357</v>
      </c>
      <c r="AN34" s="83">
        <f t="shared" si="54"/>
        <v>0</v>
      </c>
      <c r="AO34" s="86">
        <f t="shared" si="14"/>
        <v>5.9166666666666643</v>
      </c>
      <c r="AP34" s="86">
        <f t="shared" si="15"/>
        <v>2.0000000000000036</v>
      </c>
      <c r="AQ34" s="83">
        <f t="shared" si="55"/>
        <v>0</v>
      </c>
      <c r="AR34" s="86">
        <f t="shared" si="17"/>
        <v>6.7499999999999973</v>
      </c>
      <c r="AS34" s="86">
        <f t="shared" si="18"/>
        <v>2.0000000000000036</v>
      </c>
      <c r="AT34" s="83">
        <f t="shared" si="56"/>
        <v>0</v>
      </c>
      <c r="AU34" s="86">
        <f t="shared" si="20"/>
        <v>6.7499999999999973</v>
      </c>
      <c r="AV34" s="87">
        <f t="shared" si="21"/>
        <v>2.0000000000000036</v>
      </c>
      <c r="AW34" s="83">
        <f t="shared" si="57"/>
        <v>0</v>
      </c>
      <c r="AX34" s="87">
        <f t="shared" si="23"/>
        <v>6.7499999999999973</v>
      </c>
      <c r="AY34" s="83">
        <f t="shared" si="58"/>
        <v>0</v>
      </c>
      <c r="AZ34" s="88" t="str">
        <f t="shared" si="41"/>
        <v/>
      </c>
      <c r="BA34" s="89">
        <f t="shared" si="42"/>
        <v>0</v>
      </c>
      <c r="BB34" s="89">
        <f t="shared" si="43"/>
        <v>0</v>
      </c>
      <c r="BC34" s="85">
        <f t="shared" si="25"/>
        <v>3.2499999999999991</v>
      </c>
      <c r="BD34" s="86">
        <f t="shared" si="26"/>
        <v>0.8333333333333357</v>
      </c>
      <c r="BE34" s="83">
        <f t="shared" si="44"/>
        <v>0</v>
      </c>
      <c r="BF34" s="86">
        <f t="shared" si="27"/>
        <v>5.9166666666666643</v>
      </c>
      <c r="BG34" s="86">
        <f t="shared" si="28"/>
        <v>2.0000000000000036</v>
      </c>
      <c r="BH34" s="83">
        <f t="shared" si="45"/>
        <v>0</v>
      </c>
      <c r="BI34" s="86">
        <f t="shared" si="29"/>
        <v>6.7499999999999973</v>
      </c>
      <c r="BJ34" s="86">
        <f t="shared" si="30"/>
        <v>2.0000000000000036</v>
      </c>
      <c r="BK34" s="83">
        <f t="shared" si="46"/>
        <v>-1.5000000000000036</v>
      </c>
      <c r="BL34" s="86">
        <f t="shared" si="31"/>
        <v>6.7499999999999973</v>
      </c>
      <c r="BM34" s="87">
        <f t="shared" si="32"/>
        <v>2.0000000000000036</v>
      </c>
      <c r="BN34" s="83">
        <f t="shared" si="47"/>
        <v>0</v>
      </c>
      <c r="BO34" s="87">
        <f t="shared" si="33"/>
        <v>6.7499999999999973</v>
      </c>
      <c r="BP34" s="83">
        <f t="shared" si="48"/>
        <v>0</v>
      </c>
      <c r="BQ34" s="88" t="str">
        <f t="shared" si="49"/>
        <v/>
      </c>
      <c r="BR34" s="92">
        <f t="shared" si="50"/>
        <v>-1.5000000000000036</v>
      </c>
      <c r="BS34" s="89">
        <f t="shared" si="51"/>
        <v>0</v>
      </c>
    </row>
    <row r="35" spans="1:72" x14ac:dyDescent="0.2">
      <c r="A35" s="69">
        <f t="shared" si="52"/>
        <v>44952</v>
      </c>
      <c r="B35" s="70" t="str">
        <f>IF(ISERROR(VLOOKUP(A35,Feiertage!$A$3:$E$24,2,FALSE))=FALSE,"Feiertag","")</f>
        <v/>
      </c>
      <c r="C35" s="71">
        <v>0.44791666666666669</v>
      </c>
      <c r="D35" s="71">
        <v>0.53125</v>
      </c>
      <c r="E35" s="210"/>
      <c r="F35" s="71">
        <v>0.5625</v>
      </c>
      <c r="G35" s="71">
        <v>0.70833333333333337</v>
      </c>
      <c r="H35" s="210"/>
      <c r="I35" s="71"/>
      <c r="J35" s="71"/>
      <c r="K35" s="212"/>
      <c r="L35" s="71"/>
      <c r="M35" s="71"/>
      <c r="N35" s="210"/>
      <c r="O35" s="71"/>
      <c r="P35" s="71"/>
      <c r="Q35" s="72">
        <f t="shared" si="0"/>
        <v>5.5</v>
      </c>
      <c r="R35" s="73">
        <f t="shared" si="1"/>
        <v>1.5</v>
      </c>
      <c r="S35" s="74">
        <f t="shared" si="34"/>
        <v>41.663333333333334</v>
      </c>
      <c r="T35" s="74">
        <f t="shared" si="35"/>
        <v>0</v>
      </c>
      <c r="U35" s="75"/>
      <c r="V35" s="76" t="str">
        <f t="shared" si="2"/>
        <v/>
      </c>
      <c r="W35" s="76"/>
      <c r="X35" s="76" t="str">
        <f t="shared" si="36"/>
        <v/>
      </c>
      <c r="Y35" s="77">
        <f>24*((D35-C35)+(G35-F35)+(J35-I35)+(M35-L35)+(P35-O35))</f>
        <v>5.5</v>
      </c>
      <c r="Z35" s="78">
        <f t="shared" si="4"/>
        <v>4</v>
      </c>
      <c r="AA35" s="79" t="str">
        <f>IF(WEEKDAY($A35)=1,"So",IF(WEEKDAY($A35)=7,"Sa",IF(B35="freier Tag",B35,IF(ISERROR(VLOOKUP(A35,Feiertage!$A$3:$E$14,2,FALSE))=FALSE,"Feiertag",IF(B35="","",B35)))))</f>
        <v/>
      </c>
      <c r="AB35" s="78">
        <f t="shared" si="37"/>
        <v>5.5</v>
      </c>
      <c r="AC35" s="80">
        <f t="shared" si="38"/>
        <v>0</v>
      </c>
      <c r="AD35" s="80">
        <f t="shared" si="53"/>
        <v>0</v>
      </c>
      <c r="AE35" s="81" t="str">
        <f>IF(C35="","",IF(D35="","",IF(D35&lt;C35,"Zeit1",IF(F35="","",IF(G35="","",IF(G35&lt;F35,"Zeit2",IF(I35="","",IF(J35="","",IF(J35&lt;I35,"Zeit3",IF(L35="","",IF(M35="","",IF(M35&lt;L35,"Zeit4",IF(O35="","",IF(P35="","",IF(P35&lt;O35,"Zeit5","")))))))))))))))</f>
        <v/>
      </c>
      <c r="AF35" s="81" t="str">
        <f>IF(D35="","",IF(F35="","",IF(F35&lt;D35,"Zeit1",IF(G35="","",IF(I35="","",IF(I35&lt;G35,"Zeit2",IF(J35="","",IF(L35="","",IF(L35&lt;J35,"Zeit3",IF(M35="","",IF(O35="","",IF(O35&lt;M35,"Zeit4",""))))))))))))</f>
        <v/>
      </c>
      <c r="AG35" s="81" t="str">
        <f>IF(OR(ISBLANK(C35)&lt;&gt;ISBLANK(D35),ISBLANK(F35)&lt;&gt;ISBLANK(G35),ISBLANK(I35)&lt;&gt;ISBLANK(J35),ISBLANK(L35)&lt;&gt;ISBLANK(M35),ISBLANK(O35)&lt;&gt;ISBLANK(P35))=TRUE,"Eingabe","")</f>
        <v/>
      </c>
      <c r="AH35" s="81" t="str">
        <f>IF((ISBLANK(C35)&lt;&gt;ISBLANK(D35))=TRUE,"Leer1",IF((ISBLANK(F35)&lt;&gt;ISBLANK(G35))=TRUE,"Leer2",IF((ISBLANK(I35)&lt;&gt;ISBLANK(J35))=TRUE,"Leer3",IF((ISBLANK(L35)&lt;&gt;ISBLANK(M35))=TRUE,"Leer4",IF((ISBLANK(O35)&lt;&gt;ISBLANK(P35))=TRUE,"Leer5","")))))</f>
        <v/>
      </c>
      <c r="AI35" s="82" t="str">
        <f t="shared" si="10"/>
        <v/>
      </c>
      <c r="AJ35" s="86" t="str">
        <f t="shared" si="39"/>
        <v/>
      </c>
      <c r="AK35" s="91">
        <f>IF(AND(ISNUMBER(P34),ISNUMBER(C35)),(C35-P34+1)*24,IF(AND(ISNUMBER(M34),ISNUMBER(C35)),(C35-M34+1)*24,IF(AND(ISNUMBER(J34),ISNUMBER(C35)),(C35-J34+1)*24,IF(AND(ISNUMBER(G34),ISNUMBER(C35)),(C35-G34+1)*24,IF(AND(ISNUMBER(D34),ISNUMBER(C35)),(C35-D34+1)*24,"0")))))</f>
        <v>16.25</v>
      </c>
      <c r="AL35" s="85">
        <f>(D35-C35)*24</f>
        <v>1.9999999999999996</v>
      </c>
      <c r="AM35" s="86">
        <f>IF(F35&lt;&gt;"",(F35-D35)*24,0)</f>
        <v>0.75</v>
      </c>
      <c r="AN35" s="83">
        <f t="shared" si="54"/>
        <v>0</v>
      </c>
      <c r="AO35" s="86">
        <f>(D35-C35)*24+(G35-F35)*24</f>
        <v>5.5</v>
      </c>
      <c r="AP35" s="86">
        <f t="shared" si="15"/>
        <v>0.75</v>
      </c>
      <c r="AQ35" s="83">
        <f t="shared" si="55"/>
        <v>0</v>
      </c>
      <c r="AR35" s="86">
        <f>(D35-C35)*24+(G35-F35)*24+(J35-I35)*24</f>
        <v>5.5</v>
      </c>
      <c r="AS35" s="86">
        <f t="shared" si="18"/>
        <v>0.75</v>
      </c>
      <c r="AT35" s="83">
        <f t="shared" si="56"/>
        <v>0</v>
      </c>
      <c r="AU35" s="86">
        <f>(D35-C35)*24+(G35-F35)*24+(J35-I35)*24+(M35-L35)*24</f>
        <v>5.5</v>
      </c>
      <c r="AV35" s="87">
        <f t="shared" si="21"/>
        <v>0.75</v>
      </c>
      <c r="AW35" s="83">
        <f t="shared" si="57"/>
        <v>0</v>
      </c>
      <c r="AX35" s="87">
        <f>(D35-C35)*24+(G35-F35)*24+(J35-I35)*24+(M35-L35)*24+(P35-O35)*24</f>
        <v>5.5</v>
      </c>
      <c r="AY35" s="83">
        <f t="shared" si="58"/>
        <v>0</v>
      </c>
      <c r="AZ35" s="88" t="str">
        <f t="shared" si="41"/>
        <v/>
      </c>
      <c r="BA35" s="89">
        <f t="shared" si="42"/>
        <v>0</v>
      </c>
      <c r="BB35" s="89">
        <f t="shared" si="43"/>
        <v>0</v>
      </c>
      <c r="BC35" s="85">
        <f>(D35-C35)*24</f>
        <v>1.9999999999999996</v>
      </c>
      <c r="BD35" s="86">
        <f>IF(F35&lt;&gt;"",(F35-D35)*24,0)</f>
        <v>0.75</v>
      </c>
      <c r="BE35" s="83">
        <f t="shared" si="44"/>
        <v>0</v>
      </c>
      <c r="BF35" s="86">
        <f>(D35-C35)*24+(G35-F35)*24</f>
        <v>5.5</v>
      </c>
      <c r="BG35" s="86">
        <f t="shared" si="28"/>
        <v>0.75</v>
      </c>
      <c r="BH35" s="83">
        <f t="shared" si="45"/>
        <v>0</v>
      </c>
      <c r="BI35" s="86">
        <f>(D35-C35)*24+(G35-F35)*24+(J35-I35)*24</f>
        <v>5.5</v>
      </c>
      <c r="BJ35" s="86">
        <f t="shared" si="30"/>
        <v>0.75</v>
      </c>
      <c r="BK35" s="83">
        <f t="shared" si="46"/>
        <v>0</v>
      </c>
      <c r="BL35" s="86">
        <f>(D35-C35)*24+(G35-F35)*24+(J35-I35)*24+(M35-L35)*24</f>
        <v>5.5</v>
      </c>
      <c r="BM35" s="87">
        <f t="shared" si="32"/>
        <v>0.75</v>
      </c>
      <c r="BN35" s="83">
        <f t="shared" si="47"/>
        <v>0</v>
      </c>
      <c r="BO35" s="87">
        <f>(D35-C35)*24+(G35-F35)*24+(J35-I35)*24+(M35-L35)*24+(P35-O35)*24</f>
        <v>5.5</v>
      </c>
      <c r="BP35" s="83">
        <f t="shared" si="48"/>
        <v>0</v>
      </c>
      <c r="BQ35" s="88" t="str">
        <f t="shared" si="49"/>
        <v/>
      </c>
      <c r="BR35" s="92">
        <f t="shared" si="50"/>
        <v>0</v>
      </c>
      <c r="BS35" s="89">
        <f t="shared" si="51"/>
        <v>0</v>
      </c>
    </row>
    <row r="36" spans="1:72" x14ac:dyDescent="0.2">
      <c r="A36" s="69">
        <f t="shared" si="52"/>
        <v>44953</v>
      </c>
      <c r="B36" s="70" t="str">
        <f>IF(ISERROR(VLOOKUP(A36,Feiertage!$A$3:$E$24,2,FALSE))=FALSE,"Feiertag","")</f>
        <v/>
      </c>
      <c r="C36" s="71">
        <v>0.45833333333333331</v>
      </c>
      <c r="D36" s="71">
        <v>0.55208333333333337</v>
      </c>
      <c r="E36" s="210"/>
      <c r="F36" s="71">
        <v>0.59027777777777779</v>
      </c>
      <c r="G36" s="71">
        <v>0.77777777777777779</v>
      </c>
      <c r="H36" s="210"/>
      <c r="I36" s="71">
        <v>0.89583333333333337</v>
      </c>
      <c r="J36" s="71">
        <v>0.91666666666666663</v>
      </c>
      <c r="K36" s="212"/>
      <c r="L36" s="71"/>
      <c r="M36" s="71"/>
      <c r="N36" s="210"/>
      <c r="O36" s="71"/>
      <c r="P36" s="71"/>
      <c r="Q36" s="72">
        <f t="shared" si="0"/>
        <v>7.25</v>
      </c>
      <c r="R36" s="73">
        <f t="shared" si="1"/>
        <v>3.25</v>
      </c>
      <c r="S36" s="74">
        <f t="shared" si="34"/>
        <v>44.913333333333334</v>
      </c>
      <c r="T36" s="74">
        <f t="shared" si="35"/>
        <v>0</v>
      </c>
      <c r="U36" s="75"/>
      <c r="V36" s="76" t="str">
        <f t="shared" si="2"/>
        <v/>
      </c>
      <c r="W36" s="76"/>
      <c r="X36" s="76" t="str">
        <f t="shared" si="36"/>
        <v/>
      </c>
      <c r="Y36" s="77">
        <f>24*((D36-C36)+(G36-F36)+(J36-I36)+(M36-L36)+(P36-O36))</f>
        <v>7.25</v>
      </c>
      <c r="Z36" s="78">
        <f t="shared" si="4"/>
        <v>4</v>
      </c>
      <c r="AA36" s="79" t="str">
        <f>IF(WEEKDAY($A36)=1,"So",IF(WEEKDAY($A36)=7,"Sa",IF(B36="freier Tag",B36,IF(ISERROR(VLOOKUP(A36,Feiertage!$A$3:$E$14,2,FALSE))=FALSE,"Feiertag",IF(B36="","",B36)))))</f>
        <v/>
      </c>
      <c r="AB36" s="78">
        <f t="shared" si="37"/>
        <v>7.25</v>
      </c>
      <c r="AC36" s="80">
        <f t="shared" si="38"/>
        <v>0</v>
      </c>
      <c r="AD36" s="80">
        <f t="shared" si="53"/>
        <v>0</v>
      </c>
      <c r="AE36" s="81" t="str">
        <f>IF(C36="","",IF(D36="","",IF(D36&lt;C36,"Zeit1",IF(F36="","",IF(G36="","",IF(G36&lt;F36,"Zeit2",IF(I36="","",IF(J36="","",IF(J36&lt;I36,"Zeit3",IF(L36="","",IF(M36="","",IF(M36&lt;L36,"Zeit4",IF(O36="","",IF(P36="","",IF(P36&lt;O36,"Zeit5","")))))))))))))))</f>
        <v/>
      </c>
      <c r="AF36" s="81" t="str">
        <f>IF(D36="","",IF(F36="","",IF(F36&lt;D36,"Zeit1",IF(G36="","",IF(I36="","",IF(I36&lt;G36,"Zeit2",IF(J36="","",IF(L36="","",IF(L36&lt;J36,"Zeit3",IF(M36="","",IF(O36="","",IF(O36&lt;M36,"Zeit4",""))))))))))))</f>
        <v/>
      </c>
      <c r="AG36" s="81" t="str">
        <f>IF(OR(ISBLANK(C36)&lt;&gt;ISBLANK(D36),ISBLANK(F36)&lt;&gt;ISBLANK(G36),ISBLANK(I36)&lt;&gt;ISBLANK(J36),ISBLANK(L36)&lt;&gt;ISBLANK(M36),ISBLANK(O36)&lt;&gt;ISBLANK(P36))=TRUE,"Eingabe","")</f>
        <v/>
      </c>
      <c r="AH36" s="81" t="str">
        <f>IF((ISBLANK(C36)&lt;&gt;ISBLANK(D36))=TRUE,"Leer1",IF((ISBLANK(F36)&lt;&gt;ISBLANK(G36))=TRUE,"Leer2",IF((ISBLANK(I36)&lt;&gt;ISBLANK(J36))=TRUE,"Leer3",IF((ISBLANK(L36)&lt;&gt;ISBLANK(M36))=TRUE,"Leer4",IF((ISBLANK(O36)&lt;&gt;ISBLANK(P36))=TRUE,"Leer5","")))))</f>
        <v/>
      </c>
      <c r="AI36" s="82" t="str">
        <f t="shared" si="10"/>
        <v/>
      </c>
      <c r="AJ36" s="86" t="str">
        <f t="shared" si="39"/>
        <v/>
      </c>
      <c r="AK36" s="91">
        <f>IF(AND(ISNUMBER(P35),ISNUMBER(C36)),(C36-P35+1)*24,IF(AND(ISNUMBER(M35),ISNUMBER(C36)),(C36-M35+1)*24,IF(AND(ISNUMBER(J35),ISNUMBER(C36)),(C36-J35+1)*24,IF(AND(ISNUMBER(G35),ISNUMBER(C36)),(C36-G35+1)*24,IF(AND(ISNUMBER(D35),ISNUMBER(C36)),(C36-D35+1)*24,"0")))))</f>
        <v>18</v>
      </c>
      <c r="AL36" s="85">
        <f>(D36-C36)*24</f>
        <v>2.2500000000000013</v>
      </c>
      <c r="AM36" s="86">
        <f>IF(F36&lt;&gt;"",(F36-D36)*24,0)</f>
        <v>0.91666666666666607</v>
      </c>
      <c r="AN36" s="83">
        <f t="shared" si="54"/>
        <v>0</v>
      </c>
      <c r="AO36" s="86">
        <f>(D36-C36)*24+(G36-F36)*24</f>
        <v>6.7500000000000018</v>
      </c>
      <c r="AP36" s="86">
        <f t="shared" si="15"/>
        <v>3.75</v>
      </c>
      <c r="AQ36" s="83">
        <f t="shared" si="55"/>
        <v>0</v>
      </c>
      <c r="AR36" s="86">
        <f>(D36-C36)*24+(G36-F36)*24+(J36-I36)*24</f>
        <v>7.25</v>
      </c>
      <c r="AS36" s="86">
        <f t="shared" si="18"/>
        <v>3.75</v>
      </c>
      <c r="AT36" s="83">
        <f t="shared" si="56"/>
        <v>0</v>
      </c>
      <c r="AU36" s="86">
        <f>(D36-C36)*24+(G36-F36)*24+(J36-I36)*24+(M36-L36)*24</f>
        <v>7.25</v>
      </c>
      <c r="AV36" s="87">
        <f t="shared" si="21"/>
        <v>3.75</v>
      </c>
      <c r="AW36" s="83">
        <f t="shared" si="57"/>
        <v>0</v>
      </c>
      <c r="AX36" s="87">
        <f>(D36-C36)*24+(G36-F36)*24+(J36-I36)*24+(M36-L36)*24+(P36-O36)*24</f>
        <v>7.25</v>
      </c>
      <c r="AY36" s="83">
        <f t="shared" si="58"/>
        <v>0</v>
      </c>
      <c r="AZ36" s="88" t="str">
        <f t="shared" si="41"/>
        <v/>
      </c>
      <c r="BA36" s="89">
        <f t="shared" si="42"/>
        <v>0</v>
      </c>
      <c r="BB36" s="89">
        <f t="shared" si="43"/>
        <v>0</v>
      </c>
      <c r="BC36" s="85">
        <f>(D36-C36)*24</f>
        <v>2.2500000000000013</v>
      </c>
      <c r="BD36" s="86">
        <f>IF(F36&lt;&gt;"",(F36-D36)*24,0)</f>
        <v>0.91666666666666607</v>
      </c>
      <c r="BE36" s="83">
        <f t="shared" si="44"/>
        <v>0</v>
      </c>
      <c r="BF36" s="86">
        <f>(D36-C36)*24+(G36-F36)*24</f>
        <v>6.7500000000000018</v>
      </c>
      <c r="BG36" s="86">
        <f t="shared" si="28"/>
        <v>3.75</v>
      </c>
      <c r="BH36" s="83">
        <f t="shared" si="45"/>
        <v>-0.41666666666666607</v>
      </c>
      <c r="BI36" s="86">
        <f>(D36-C36)*24+(G36-F36)*24+(J36-I36)*24</f>
        <v>7.25</v>
      </c>
      <c r="BJ36" s="86">
        <f t="shared" si="30"/>
        <v>3.75</v>
      </c>
      <c r="BK36" s="83">
        <f t="shared" si="46"/>
        <v>-3.25</v>
      </c>
      <c r="BL36" s="86">
        <f>(D36-C36)*24+(G36-F36)*24+(J36-I36)*24+(M36-L36)*24</f>
        <v>7.25</v>
      </c>
      <c r="BM36" s="87">
        <f t="shared" si="32"/>
        <v>3.75</v>
      </c>
      <c r="BN36" s="83">
        <f t="shared" si="47"/>
        <v>0</v>
      </c>
      <c r="BO36" s="87">
        <f>(D36-C36)*24+(G36-F36)*24+(J36-I36)*24+(M36-L36)*24+(P36-O36)*24</f>
        <v>7.25</v>
      </c>
      <c r="BP36" s="83">
        <f t="shared" si="48"/>
        <v>0</v>
      </c>
      <c r="BQ36" s="88" t="str">
        <f t="shared" si="49"/>
        <v/>
      </c>
      <c r="BR36" s="92">
        <f t="shared" si="50"/>
        <v>-3.6666666666666661</v>
      </c>
      <c r="BS36" s="89">
        <f t="shared" si="51"/>
        <v>0</v>
      </c>
    </row>
    <row r="37" spans="1:72" x14ac:dyDescent="0.2">
      <c r="A37" s="69">
        <f t="shared" si="52"/>
        <v>44954</v>
      </c>
      <c r="B37" s="70" t="str">
        <f>IF(ISERROR(VLOOKUP(A37,Feiertage!$A$3:$E$24,2,FALSE))=FALSE,"Feiertag","")</f>
        <v/>
      </c>
      <c r="C37" s="71"/>
      <c r="D37" s="71"/>
      <c r="E37" s="210"/>
      <c r="F37" s="71"/>
      <c r="G37" s="71"/>
      <c r="H37" s="210"/>
      <c r="I37" s="71"/>
      <c r="J37" s="71"/>
      <c r="K37" s="212"/>
      <c r="L37" s="71"/>
      <c r="M37" s="71"/>
      <c r="N37" s="210"/>
      <c r="O37" s="71"/>
      <c r="P37" s="71"/>
      <c r="Q37" s="72">
        <f t="shared" si="0"/>
        <v>0</v>
      </c>
      <c r="R37" s="73">
        <f t="shared" si="1"/>
        <v>0</v>
      </c>
      <c r="S37" s="74">
        <f t="shared" si="34"/>
        <v>44.913333333333334</v>
      </c>
      <c r="T37" s="74">
        <f t="shared" si="35"/>
        <v>0</v>
      </c>
      <c r="U37" s="75"/>
      <c r="V37" s="76" t="str">
        <f t="shared" si="2"/>
        <v/>
      </c>
      <c r="W37" s="76"/>
      <c r="X37" s="76" t="str">
        <f t="shared" si="36"/>
        <v/>
      </c>
      <c r="Y37" s="77">
        <f t="shared" si="3"/>
        <v>0</v>
      </c>
      <c r="Z37" s="78">
        <f t="shared" si="4"/>
        <v>0</v>
      </c>
      <c r="AA37" s="79" t="str">
        <f>IF(WEEKDAY($A37)=1,"So",IF(WEEKDAY($A37)=7,"Sa",IF(B37="freier Tag",B37,IF(ISERROR(VLOOKUP(A37,Feiertage!$A$3:$E$14,2,FALSE))=FALSE,"Feiertag",IF(B37="","",B37)))))</f>
        <v>Sa</v>
      </c>
      <c r="AB37" s="78">
        <f t="shared" si="37"/>
        <v>0</v>
      </c>
      <c r="AC37" s="80">
        <f t="shared" si="38"/>
        <v>0</v>
      </c>
      <c r="AD37" s="80">
        <f t="shared" si="53"/>
        <v>0</v>
      </c>
      <c r="AE37" s="81" t="str">
        <f t="shared" si="6"/>
        <v/>
      </c>
      <c r="AF37" s="81" t="str">
        <f t="shared" si="7"/>
        <v/>
      </c>
      <c r="AG37" s="81" t="str">
        <f t="shared" si="8"/>
        <v/>
      </c>
      <c r="AH37" s="81" t="str">
        <f t="shared" si="9"/>
        <v/>
      </c>
      <c r="AI37" s="82" t="str">
        <f t="shared" si="10"/>
        <v/>
      </c>
      <c r="AJ37" s="86" t="str">
        <f t="shared" si="39"/>
        <v/>
      </c>
      <c r="AK37" s="91" t="str">
        <f>IF(AND(ISNUMBER(P36),ISNUMBER(C37)),(C37-P36+1)*24,IF(AND(ISNUMBER(M36),ISNUMBER(C37)),(C37-M36+1)*24,IF(AND(ISNUMBER(J36),ISNUMBER(C37)),(C37-J36+1)*24,IF(AND(ISNUMBER(G36),ISNUMBER(C37)),(C37-G36+1)*24,IF(AND(ISNUMBER(D36),ISNUMBER(C37)),(C37-D36+1)*24,"0")))))</f>
        <v>0</v>
      </c>
      <c r="AL37" s="85">
        <f t="shared" si="11"/>
        <v>0</v>
      </c>
      <c r="AM37" s="86">
        <f t="shared" si="12"/>
        <v>0</v>
      </c>
      <c r="AN37" s="83">
        <f t="shared" si="54"/>
        <v>0</v>
      </c>
      <c r="AO37" s="86">
        <f t="shared" si="14"/>
        <v>0</v>
      </c>
      <c r="AP37" s="86">
        <f t="shared" si="15"/>
        <v>0</v>
      </c>
      <c r="AQ37" s="83">
        <f t="shared" si="55"/>
        <v>0</v>
      </c>
      <c r="AR37" s="86">
        <f t="shared" si="17"/>
        <v>0</v>
      </c>
      <c r="AS37" s="86">
        <f t="shared" si="18"/>
        <v>0</v>
      </c>
      <c r="AT37" s="83">
        <f t="shared" si="56"/>
        <v>0</v>
      </c>
      <c r="AU37" s="86">
        <f t="shared" si="20"/>
        <v>0</v>
      </c>
      <c r="AV37" s="87">
        <f t="shared" si="21"/>
        <v>0</v>
      </c>
      <c r="AW37" s="83">
        <f t="shared" si="57"/>
        <v>0</v>
      </c>
      <c r="AX37" s="87">
        <f t="shared" si="23"/>
        <v>0</v>
      </c>
      <c r="AY37" s="83">
        <f t="shared" si="58"/>
        <v>0</v>
      </c>
      <c r="AZ37" s="88" t="str">
        <f t="shared" si="41"/>
        <v/>
      </c>
      <c r="BA37" s="89">
        <f t="shared" si="42"/>
        <v>0</v>
      </c>
      <c r="BB37" s="89">
        <f t="shared" si="43"/>
        <v>0</v>
      </c>
      <c r="BC37" s="85">
        <f t="shared" si="25"/>
        <v>0</v>
      </c>
      <c r="BD37" s="86">
        <f t="shared" si="26"/>
        <v>0</v>
      </c>
      <c r="BE37" s="83">
        <f t="shared" si="44"/>
        <v>0</v>
      </c>
      <c r="BF37" s="86">
        <f t="shared" si="27"/>
        <v>0</v>
      </c>
      <c r="BG37" s="86">
        <f t="shared" si="28"/>
        <v>0</v>
      </c>
      <c r="BH37" s="83">
        <f t="shared" si="45"/>
        <v>0</v>
      </c>
      <c r="BI37" s="86">
        <f t="shared" si="29"/>
        <v>0</v>
      </c>
      <c r="BJ37" s="86">
        <f t="shared" si="30"/>
        <v>0</v>
      </c>
      <c r="BK37" s="83">
        <f t="shared" si="46"/>
        <v>0</v>
      </c>
      <c r="BL37" s="86">
        <f t="shared" si="31"/>
        <v>0</v>
      </c>
      <c r="BM37" s="87">
        <f t="shared" si="32"/>
        <v>0</v>
      </c>
      <c r="BN37" s="83">
        <f t="shared" si="47"/>
        <v>0</v>
      </c>
      <c r="BO37" s="87">
        <f t="shared" si="33"/>
        <v>0</v>
      </c>
      <c r="BP37" s="83">
        <f t="shared" si="48"/>
        <v>0</v>
      </c>
      <c r="BQ37" s="88" t="str">
        <f t="shared" si="49"/>
        <v/>
      </c>
      <c r="BR37" s="92">
        <f t="shared" si="50"/>
        <v>0</v>
      </c>
      <c r="BS37" s="89">
        <f t="shared" si="51"/>
        <v>0</v>
      </c>
    </row>
    <row r="38" spans="1:72" x14ac:dyDescent="0.2">
      <c r="A38" s="69">
        <f t="shared" si="52"/>
        <v>44955</v>
      </c>
      <c r="B38" s="70" t="str">
        <f>IF(ISERROR(VLOOKUP(A38,Feiertage!$A$3:$E$24,2,FALSE))=FALSE,"Feiertag","")</f>
        <v/>
      </c>
      <c r="C38" s="71"/>
      <c r="D38" s="71"/>
      <c r="E38" s="210"/>
      <c r="F38" s="71"/>
      <c r="G38" s="71"/>
      <c r="H38" s="210"/>
      <c r="I38" s="71"/>
      <c r="J38" s="71"/>
      <c r="K38" s="212"/>
      <c r="L38" s="71"/>
      <c r="M38" s="71"/>
      <c r="N38" s="210"/>
      <c r="O38" s="71"/>
      <c r="P38" s="71"/>
      <c r="Q38" s="72">
        <f t="shared" si="0"/>
        <v>0</v>
      </c>
      <c r="R38" s="73">
        <f t="shared" si="1"/>
        <v>0</v>
      </c>
      <c r="S38" s="74">
        <f t="shared" si="34"/>
        <v>44.913333333333334</v>
      </c>
      <c r="T38" s="74">
        <f t="shared" si="35"/>
        <v>0</v>
      </c>
      <c r="U38" s="75"/>
      <c r="V38" s="76" t="str">
        <f t="shared" si="2"/>
        <v/>
      </c>
      <c r="W38" s="76"/>
      <c r="X38" s="76" t="str">
        <f t="shared" si="36"/>
        <v/>
      </c>
      <c r="Y38" s="77">
        <f t="shared" si="3"/>
        <v>0</v>
      </c>
      <c r="Z38" s="78">
        <f t="shared" si="4"/>
        <v>0</v>
      </c>
      <c r="AA38" s="79" t="str">
        <f>IF(WEEKDAY($A38)=1,"So",IF(WEEKDAY($A38)=7,"Sa",IF(B38="freier Tag",B38,IF(ISERROR(VLOOKUP(A38,Feiertage!$A$3:$E$14,2,FALSE))=FALSE,"Feiertag",IF(B38="","",B38)))))</f>
        <v>So</v>
      </c>
      <c r="AB38" s="78">
        <f t="shared" si="37"/>
        <v>0</v>
      </c>
      <c r="AC38" s="80">
        <f t="shared" si="38"/>
        <v>0</v>
      </c>
      <c r="AD38" s="80">
        <f t="shared" si="53"/>
        <v>0</v>
      </c>
      <c r="AE38" s="81" t="str">
        <f t="shared" si="6"/>
        <v/>
      </c>
      <c r="AF38" s="81" t="str">
        <f t="shared" si="7"/>
        <v/>
      </c>
      <c r="AG38" s="81" t="str">
        <f t="shared" si="8"/>
        <v/>
      </c>
      <c r="AH38" s="81" t="str">
        <f t="shared" si="9"/>
        <v/>
      </c>
      <c r="AI38" s="82" t="str">
        <f t="shared" si="10"/>
        <v/>
      </c>
      <c r="AJ38" s="86" t="str">
        <f t="shared" si="39"/>
        <v/>
      </c>
      <c r="AK38" s="91" t="str">
        <f t="shared" si="40"/>
        <v>0</v>
      </c>
      <c r="AL38" s="85">
        <f t="shared" si="11"/>
        <v>0</v>
      </c>
      <c r="AM38" s="86">
        <f t="shared" si="12"/>
        <v>0</v>
      </c>
      <c r="AN38" s="83">
        <f t="shared" si="54"/>
        <v>0</v>
      </c>
      <c r="AO38" s="86">
        <f t="shared" si="14"/>
        <v>0</v>
      </c>
      <c r="AP38" s="86">
        <f t="shared" si="15"/>
        <v>0</v>
      </c>
      <c r="AQ38" s="83">
        <f t="shared" si="55"/>
        <v>0</v>
      </c>
      <c r="AR38" s="86">
        <f t="shared" si="17"/>
        <v>0</v>
      </c>
      <c r="AS38" s="86">
        <f t="shared" si="18"/>
        <v>0</v>
      </c>
      <c r="AT38" s="83">
        <f t="shared" si="56"/>
        <v>0</v>
      </c>
      <c r="AU38" s="86">
        <f t="shared" si="20"/>
        <v>0</v>
      </c>
      <c r="AV38" s="87">
        <f t="shared" si="21"/>
        <v>0</v>
      </c>
      <c r="AW38" s="83">
        <f t="shared" si="57"/>
        <v>0</v>
      </c>
      <c r="AX38" s="87">
        <f t="shared" si="23"/>
        <v>0</v>
      </c>
      <c r="AY38" s="83">
        <f t="shared" si="58"/>
        <v>0</v>
      </c>
      <c r="AZ38" s="88" t="str">
        <f t="shared" si="41"/>
        <v/>
      </c>
      <c r="BA38" s="89">
        <f t="shared" si="42"/>
        <v>0</v>
      </c>
      <c r="BB38" s="89">
        <f t="shared" si="43"/>
        <v>0</v>
      </c>
      <c r="BC38" s="85">
        <f t="shared" si="25"/>
        <v>0</v>
      </c>
      <c r="BD38" s="86">
        <f t="shared" si="26"/>
        <v>0</v>
      </c>
      <c r="BE38" s="83">
        <f t="shared" si="44"/>
        <v>0</v>
      </c>
      <c r="BF38" s="86">
        <f t="shared" si="27"/>
        <v>0</v>
      </c>
      <c r="BG38" s="86">
        <f t="shared" si="28"/>
        <v>0</v>
      </c>
      <c r="BH38" s="83">
        <f t="shared" si="45"/>
        <v>0</v>
      </c>
      <c r="BI38" s="86">
        <f t="shared" si="29"/>
        <v>0</v>
      </c>
      <c r="BJ38" s="86">
        <f t="shared" si="30"/>
        <v>0</v>
      </c>
      <c r="BK38" s="83">
        <f t="shared" si="46"/>
        <v>0</v>
      </c>
      <c r="BL38" s="86">
        <f t="shared" si="31"/>
        <v>0</v>
      </c>
      <c r="BM38" s="87">
        <f t="shared" si="32"/>
        <v>0</v>
      </c>
      <c r="BN38" s="83">
        <f t="shared" si="47"/>
        <v>0</v>
      </c>
      <c r="BO38" s="87">
        <f t="shared" si="33"/>
        <v>0</v>
      </c>
      <c r="BP38" s="83">
        <f t="shared" si="48"/>
        <v>0</v>
      </c>
      <c r="BQ38" s="88" t="str">
        <f t="shared" si="49"/>
        <v/>
      </c>
      <c r="BR38" s="92">
        <f t="shared" si="50"/>
        <v>0</v>
      </c>
      <c r="BS38" s="89">
        <f t="shared" si="51"/>
        <v>0</v>
      </c>
    </row>
    <row r="39" spans="1:72" x14ac:dyDescent="0.2">
      <c r="A39" s="69">
        <f t="shared" si="52"/>
        <v>44956</v>
      </c>
      <c r="B39" s="90" t="str">
        <f>IF(ISERROR(VLOOKUP(A39,Feiertage!$A$3:$E$24,2,FALSE))=FALSE,"Feiertag","")</f>
        <v/>
      </c>
      <c r="C39" s="71">
        <v>0.45833333333333331</v>
      </c>
      <c r="D39" s="71">
        <v>0.5625</v>
      </c>
      <c r="E39" s="210"/>
      <c r="F39" s="71">
        <v>0.59722222222222221</v>
      </c>
      <c r="G39" s="71">
        <v>0.67708333333333337</v>
      </c>
      <c r="H39" s="210"/>
      <c r="I39" s="71">
        <v>0.82291666666666663</v>
      </c>
      <c r="J39" s="71">
        <v>0.84375</v>
      </c>
      <c r="K39" s="212"/>
      <c r="L39" s="71"/>
      <c r="M39" s="71"/>
      <c r="N39" s="210"/>
      <c r="O39" s="71"/>
      <c r="P39" s="71"/>
      <c r="Q39" s="72">
        <f t="shared" si="0"/>
        <v>4.9166666666666696</v>
      </c>
      <c r="R39" s="73">
        <f t="shared" si="1"/>
        <v>0.91666666666666963</v>
      </c>
      <c r="S39" s="74">
        <f t="shared" si="34"/>
        <v>45.830000000000005</v>
      </c>
      <c r="T39" s="74">
        <f t="shared" si="35"/>
        <v>0</v>
      </c>
      <c r="U39" s="75"/>
      <c r="V39" s="76" t="str">
        <f t="shared" si="2"/>
        <v/>
      </c>
      <c r="W39" s="76"/>
      <c r="X39" s="76" t="str">
        <f t="shared" si="36"/>
        <v/>
      </c>
      <c r="Y39" s="77">
        <f t="shared" si="3"/>
        <v>4.9166666666666696</v>
      </c>
      <c r="Z39" s="78">
        <f t="shared" si="4"/>
        <v>4</v>
      </c>
      <c r="AA39" s="79" t="str">
        <f>IF(WEEKDAY($A39)=1,"So",IF(WEEKDAY($A39)=7,"Sa",IF(B39="freier Tag",B39,IF(ISERROR(VLOOKUP(A39,Feiertage!$A$3:$E$14,2,FALSE))=FALSE,"Feiertag",IF(B39="","",B39)))))</f>
        <v/>
      </c>
      <c r="AB39" s="78">
        <f t="shared" si="37"/>
        <v>4.9166666666666696</v>
      </c>
      <c r="AC39" s="80">
        <f t="shared" si="38"/>
        <v>0</v>
      </c>
      <c r="AD39" s="80">
        <f t="shared" si="53"/>
        <v>0</v>
      </c>
      <c r="AE39" s="81" t="str">
        <f t="shared" si="6"/>
        <v/>
      </c>
      <c r="AF39" s="81" t="str">
        <f t="shared" si="7"/>
        <v/>
      </c>
      <c r="AG39" s="81" t="str">
        <f t="shared" si="8"/>
        <v/>
      </c>
      <c r="AH39" s="81" t="str">
        <f t="shared" si="9"/>
        <v/>
      </c>
      <c r="AI39" s="82" t="str">
        <f t="shared" si="10"/>
        <v/>
      </c>
      <c r="AJ39" s="86" t="str">
        <f t="shared" si="39"/>
        <v/>
      </c>
      <c r="AK39" s="91" t="str">
        <f t="shared" si="40"/>
        <v>0</v>
      </c>
      <c r="AL39" s="85">
        <f t="shared" si="11"/>
        <v>2.5000000000000004</v>
      </c>
      <c r="AM39" s="86">
        <f t="shared" si="12"/>
        <v>0.83333333333333304</v>
      </c>
      <c r="AN39" s="83">
        <f t="shared" si="54"/>
        <v>0</v>
      </c>
      <c r="AO39" s="86">
        <f t="shared" si="14"/>
        <v>4.4166666666666679</v>
      </c>
      <c r="AP39" s="86">
        <f t="shared" si="15"/>
        <v>4.3333333333333313</v>
      </c>
      <c r="AQ39" s="83">
        <f t="shared" si="55"/>
        <v>0</v>
      </c>
      <c r="AR39" s="86">
        <f t="shared" si="17"/>
        <v>4.9166666666666687</v>
      </c>
      <c r="AS39" s="86">
        <f t="shared" si="18"/>
        <v>4.3333333333333313</v>
      </c>
      <c r="AT39" s="83">
        <f t="shared" si="56"/>
        <v>0</v>
      </c>
      <c r="AU39" s="86">
        <f t="shared" si="20"/>
        <v>4.9166666666666687</v>
      </c>
      <c r="AV39" s="87">
        <f t="shared" si="21"/>
        <v>4.3333333333333313</v>
      </c>
      <c r="AW39" s="83">
        <f t="shared" si="57"/>
        <v>0</v>
      </c>
      <c r="AX39" s="87">
        <f t="shared" si="23"/>
        <v>4.9166666666666687</v>
      </c>
      <c r="AY39" s="83">
        <f t="shared" si="58"/>
        <v>0</v>
      </c>
      <c r="AZ39" s="88" t="str">
        <f t="shared" si="41"/>
        <v/>
      </c>
      <c r="BA39" s="89">
        <f t="shared" si="42"/>
        <v>0</v>
      </c>
      <c r="BB39" s="89">
        <f t="shared" si="43"/>
        <v>0</v>
      </c>
      <c r="BC39" s="85">
        <f t="shared" si="25"/>
        <v>2.5000000000000004</v>
      </c>
      <c r="BD39" s="86">
        <f t="shared" si="26"/>
        <v>0.83333333333333304</v>
      </c>
      <c r="BE39" s="83">
        <f t="shared" si="44"/>
        <v>0</v>
      </c>
      <c r="BF39" s="86">
        <f t="shared" si="27"/>
        <v>4.4166666666666679</v>
      </c>
      <c r="BG39" s="86">
        <f t="shared" si="28"/>
        <v>4.3333333333333313</v>
      </c>
      <c r="BH39" s="83">
        <f t="shared" si="45"/>
        <v>0</v>
      </c>
      <c r="BI39" s="86">
        <f t="shared" si="29"/>
        <v>4.9166666666666687</v>
      </c>
      <c r="BJ39" s="86">
        <f t="shared" si="30"/>
        <v>4.3333333333333313</v>
      </c>
      <c r="BK39" s="83">
        <f t="shared" si="46"/>
        <v>0</v>
      </c>
      <c r="BL39" s="86">
        <f t="shared" si="31"/>
        <v>4.9166666666666687</v>
      </c>
      <c r="BM39" s="87">
        <f t="shared" si="32"/>
        <v>4.3333333333333313</v>
      </c>
      <c r="BN39" s="83">
        <f t="shared" si="47"/>
        <v>0</v>
      </c>
      <c r="BO39" s="87">
        <f t="shared" si="33"/>
        <v>4.9166666666666687</v>
      </c>
      <c r="BP39" s="83">
        <f t="shared" si="48"/>
        <v>0</v>
      </c>
      <c r="BQ39" s="88" t="str">
        <f t="shared" si="49"/>
        <v/>
      </c>
      <c r="BR39" s="92">
        <f t="shared" si="50"/>
        <v>0</v>
      </c>
      <c r="BS39" s="89">
        <f t="shared" si="51"/>
        <v>0</v>
      </c>
    </row>
    <row r="40" spans="1:72" ht="13.5" thickBot="1" x14ac:dyDescent="0.25">
      <c r="A40" s="69">
        <f t="shared" si="52"/>
        <v>44957</v>
      </c>
      <c r="B40" s="70" t="str">
        <f>IF(ISERROR(VLOOKUP(A40,Feiertage!$A$3:$E$24,2,FALSE))=FALSE,"Feiertag","")</f>
        <v/>
      </c>
      <c r="C40" s="71">
        <v>0.4375</v>
      </c>
      <c r="D40" s="71">
        <v>0.50347222222222221</v>
      </c>
      <c r="E40" s="211"/>
      <c r="F40" s="71">
        <v>0.53125</v>
      </c>
      <c r="G40" s="71">
        <v>0.76388888888888884</v>
      </c>
      <c r="H40" s="211"/>
      <c r="I40" s="71"/>
      <c r="J40" s="71"/>
      <c r="K40" s="213"/>
      <c r="L40" s="71"/>
      <c r="M40" s="71"/>
      <c r="N40" s="211"/>
      <c r="O40" s="71"/>
      <c r="P40" s="71"/>
      <c r="Q40" s="72">
        <f t="shared" si="0"/>
        <v>7.1666666666666652</v>
      </c>
      <c r="R40" s="73">
        <f t="shared" si="1"/>
        <v>3.1666666666666652</v>
      </c>
      <c r="S40" s="74">
        <f t="shared" si="34"/>
        <v>48.99666666666667</v>
      </c>
      <c r="T40" s="74">
        <f t="shared" si="35"/>
        <v>0</v>
      </c>
      <c r="U40" s="75"/>
      <c r="V40" s="76" t="str">
        <f t="shared" si="2"/>
        <v/>
      </c>
      <c r="W40" s="76"/>
      <c r="X40" s="76" t="str">
        <f t="shared" si="36"/>
        <v/>
      </c>
      <c r="Y40" s="77">
        <f t="shared" si="3"/>
        <v>7.1666666666666652</v>
      </c>
      <c r="Z40" s="78">
        <f t="shared" si="4"/>
        <v>4</v>
      </c>
      <c r="AA40" s="79" t="str">
        <f>IF(WEEKDAY($A40)=1,"So",IF(WEEKDAY($A40)=7,"Sa",IF(B40="freier Tag",B40,IF(ISERROR(VLOOKUP(A40,Feiertage!$A$3:$E$14,2,FALSE))=FALSE,"Feiertag",IF(B40="","",B40)))))</f>
        <v/>
      </c>
      <c r="AB40" s="78">
        <f t="shared" si="37"/>
        <v>7.1666666666666652</v>
      </c>
      <c r="AC40" s="80">
        <f t="shared" si="38"/>
        <v>0</v>
      </c>
      <c r="AD40" s="80">
        <f t="shared" si="53"/>
        <v>0</v>
      </c>
      <c r="AE40" s="81" t="str">
        <f t="shared" si="6"/>
        <v/>
      </c>
      <c r="AF40" s="81" t="str">
        <f t="shared" si="7"/>
        <v/>
      </c>
      <c r="AG40" s="81" t="str">
        <f t="shared" si="8"/>
        <v/>
      </c>
      <c r="AH40" s="81" t="str">
        <f t="shared" si="9"/>
        <v/>
      </c>
      <c r="AI40" s="82" t="str">
        <f t="shared" si="10"/>
        <v/>
      </c>
      <c r="AJ40" s="86" t="str">
        <f t="shared" si="39"/>
        <v/>
      </c>
      <c r="AK40" s="91">
        <f t="shared" si="40"/>
        <v>14.25</v>
      </c>
      <c r="AL40" s="85">
        <f t="shared" si="11"/>
        <v>1.583333333333333</v>
      </c>
      <c r="AM40" s="86">
        <f t="shared" si="12"/>
        <v>0.66666666666666696</v>
      </c>
      <c r="AN40" s="83">
        <f t="shared" si="54"/>
        <v>0</v>
      </c>
      <c r="AO40" s="86">
        <f t="shared" si="14"/>
        <v>7.1666666666666652</v>
      </c>
      <c r="AP40" s="86">
        <f t="shared" si="15"/>
        <v>0.66666666666666696</v>
      </c>
      <c r="AQ40" s="83">
        <f t="shared" si="55"/>
        <v>0</v>
      </c>
      <c r="AR40" s="86">
        <f t="shared" si="17"/>
        <v>7.1666666666666652</v>
      </c>
      <c r="AS40" s="86">
        <f t="shared" si="18"/>
        <v>0.66666666666666696</v>
      </c>
      <c r="AT40" s="83">
        <f t="shared" si="56"/>
        <v>0</v>
      </c>
      <c r="AU40" s="86">
        <f t="shared" si="20"/>
        <v>7.1666666666666652</v>
      </c>
      <c r="AV40" s="87">
        <f t="shared" si="21"/>
        <v>0.66666666666666696</v>
      </c>
      <c r="AW40" s="83">
        <f t="shared" si="57"/>
        <v>0</v>
      </c>
      <c r="AX40" s="87">
        <f t="shared" si="23"/>
        <v>7.1666666666666652</v>
      </c>
      <c r="AY40" s="83">
        <f t="shared" si="58"/>
        <v>0</v>
      </c>
      <c r="AZ40" s="88" t="str">
        <f t="shared" si="41"/>
        <v/>
      </c>
      <c r="BA40" s="89">
        <f t="shared" si="42"/>
        <v>0</v>
      </c>
      <c r="BB40" s="89">
        <f t="shared" si="43"/>
        <v>0</v>
      </c>
      <c r="BC40" s="94">
        <f t="shared" si="25"/>
        <v>1.583333333333333</v>
      </c>
      <c r="BD40" s="95">
        <f t="shared" si="26"/>
        <v>0.66666666666666696</v>
      </c>
      <c r="BE40" s="83">
        <f t="shared" si="44"/>
        <v>0</v>
      </c>
      <c r="BF40" s="95">
        <f t="shared" si="27"/>
        <v>7.1666666666666652</v>
      </c>
      <c r="BG40" s="95">
        <f t="shared" si="28"/>
        <v>0.66666666666666696</v>
      </c>
      <c r="BH40" s="83">
        <f t="shared" si="45"/>
        <v>-0.16666666666666696</v>
      </c>
      <c r="BI40" s="95">
        <f t="shared" si="29"/>
        <v>7.1666666666666652</v>
      </c>
      <c r="BJ40" s="95">
        <f t="shared" si="30"/>
        <v>0.66666666666666696</v>
      </c>
      <c r="BK40" s="83">
        <f t="shared" si="46"/>
        <v>0</v>
      </c>
      <c r="BL40" s="95">
        <f t="shared" si="31"/>
        <v>7.1666666666666652</v>
      </c>
      <c r="BM40" s="96">
        <f t="shared" si="32"/>
        <v>0.66666666666666696</v>
      </c>
      <c r="BN40" s="83">
        <f t="shared" si="47"/>
        <v>0</v>
      </c>
      <c r="BO40" s="96">
        <f t="shared" si="33"/>
        <v>7.1666666666666652</v>
      </c>
      <c r="BP40" s="83">
        <f t="shared" si="48"/>
        <v>0</v>
      </c>
      <c r="BQ40" s="97" t="str">
        <f t="shared" si="49"/>
        <v/>
      </c>
      <c r="BR40" s="98">
        <f t="shared" si="50"/>
        <v>-0.16666666666666696</v>
      </c>
      <c r="BS40" s="89">
        <f t="shared" si="51"/>
        <v>0</v>
      </c>
    </row>
    <row r="41" spans="1:72" x14ac:dyDescent="0.2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9"/>
      <c r="Q41" s="15"/>
      <c r="R41" s="15"/>
      <c r="S41" s="100"/>
      <c r="T41" s="100"/>
      <c r="U41" s="101"/>
      <c r="V41" s="101"/>
      <c r="W41" s="101"/>
      <c r="X41" s="101"/>
      <c r="Y41" s="77"/>
      <c r="Z41" s="15"/>
      <c r="AA41" s="102"/>
      <c r="AB41" s="15"/>
      <c r="AC41" s="39"/>
      <c r="AD41" s="39"/>
      <c r="AE41" s="39"/>
      <c r="AF41" s="39"/>
      <c r="AG41" s="39"/>
      <c r="AH41" s="39"/>
      <c r="AI41" s="39"/>
      <c r="AJ41" s="15"/>
      <c r="AK41" s="102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5"/>
      <c r="BO41" s="15"/>
      <c r="BP41" s="15"/>
      <c r="BQ41" s="15"/>
      <c r="BR41" s="15"/>
      <c r="BS41" s="15"/>
    </row>
    <row r="42" spans="1:72" ht="17.100000000000001" customHeight="1" x14ac:dyDescent="0.2">
      <c r="A42" s="103" t="s">
        <v>197</v>
      </c>
      <c r="J42" s="104"/>
      <c r="K42" s="104"/>
      <c r="L42" s="104"/>
      <c r="M42" s="104"/>
      <c r="N42" s="104"/>
      <c r="P42" s="19"/>
      <c r="Q42" s="19" t="s">
        <v>198</v>
      </c>
      <c r="R42" s="19"/>
      <c r="S42" s="105">
        <f>SUM(Q10:Q40)</f>
        <v>136.99666666666664</v>
      </c>
      <c r="T42" s="150" t="str">
        <f t="shared" ref="T42:T47" si="59">CONCATENATE("( ",INT(ABS(S42)),"h ",ROUND(MOD(ABS(S42),1)*60,2),"min )")</f>
        <v>( 136h 59,8min )</v>
      </c>
      <c r="U42" s="19"/>
      <c r="V42" s="19"/>
      <c r="W42" s="19"/>
      <c r="X42" s="19"/>
      <c r="Y42" s="15"/>
      <c r="Z42" s="15"/>
      <c r="AB42" s="15"/>
      <c r="AE42" s="106"/>
      <c r="AF42" s="106"/>
      <c r="AG42" s="106"/>
      <c r="AH42" s="106"/>
      <c r="AI42" s="107"/>
      <c r="AJ42" s="15"/>
      <c r="AL42" s="24"/>
      <c r="AM42" s="24"/>
      <c r="AN42" s="24"/>
      <c r="AO42" s="24"/>
      <c r="AP42" s="24"/>
      <c r="AQ42" s="24"/>
      <c r="AR42" s="24"/>
      <c r="AS42" s="24"/>
      <c r="AT42" s="24"/>
      <c r="AU42" s="24"/>
      <c r="AV42" s="24"/>
      <c r="AW42" s="24"/>
      <c r="AX42" s="24"/>
      <c r="AY42" s="24"/>
      <c r="AZ42" s="24"/>
      <c r="BA42" s="24"/>
      <c r="BB42" s="24"/>
      <c r="BC42" s="24"/>
      <c r="BD42" s="24"/>
      <c r="BE42" s="108"/>
      <c r="BF42" s="24"/>
      <c r="BG42" s="24"/>
      <c r="BH42" s="24"/>
      <c r="BI42" s="24"/>
      <c r="BJ42" s="24"/>
      <c r="BK42" s="24"/>
      <c r="BL42" s="24"/>
      <c r="BM42" s="24"/>
      <c r="BN42" s="24"/>
      <c r="BO42" s="24"/>
      <c r="BP42" s="24"/>
      <c r="BQ42" s="24"/>
      <c r="BR42" s="24"/>
      <c r="BS42" s="24"/>
    </row>
    <row r="43" spans="1:72" ht="17.100000000000001" customHeight="1" x14ac:dyDescent="0.2">
      <c r="A43" s="176"/>
      <c r="B43" s="177"/>
      <c r="C43" s="177"/>
      <c r="D43" s="177"/>
      <c r="E43" s="177"/>
      <c r="F43" s="177"/>
      <c r="G43" s="177"/>
      <c r="H43" s="177"/>
      <c r="I43" s="177"/>
      <c r="J43" s="177"/>
      <c r="K43" s="177"/>
      <c r="L43" s="178"/>
      <c r="Q43" s="19" t="s">
        <v>199</v>
      </c>
      <c r="R43" s="19"/>
      <c r="S43" s="109">
        <f>SUM(Z10:Z40)</f>
        <v>88</v>
      </c>
      <c r="T43" s="150" t="str">
        <f t="shared" si="59"/>
        <v>( 88h 0min )</v>
      </c>
      <c r="U43" s="19"/>
      <c r="Z43" s="15"/>
      <c r="AB43" s="15"/>
      <c r="AC43" s="110"/>
      <c r="AD43" s="110"/>
      <c r="AE43" s="111"/>
      <c r="AF43" s="111"/>
      <c r="AG43" s="111"/>
      <c r="AH43" s="111"/>
      <c r="AI43" s="110"/>
      <c r="AJ43" s="15"/>
      <c r="BH43" s="112"/>
    </row>
    <row r="44" spans="1:72" ht="17.100000000000001" customHeight="1" x14ac:dyDescent="0.2">
      <c r="A44" s="182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79"/>
      <c r="Q44" s="113" t="s">
        <v>200</v>
      </c>
      <c r="R44" s="114"/>
      <c r="S44" s="115">
        <f>S6</f>
        <v>0</v>
      </c>
      <c r="T44" s="150" t="str">
        <f t="shared" si="59"/>
        <v>( 0h 0min )</v>
      </c>
      <c r="U44" s="19"/>
      <c r="V44" s="19"/>
      <c r="W44" s="19"/>
      <c r="X44" s="19"/>
      <c r="Y44" s="106"/>
      <c r="Z44" s="15"/>
      <c r="AA44" s="112"/>
      <c r="AB44" s="15"/>
      <c r="AC44" s="15"/>
      <c r="AD44" s="15"/>
      <c r="AE44" s="15"/>
      <c r="AF44" s="15"/>
      <c r="AG44" s="15"/>
      <c r="AH44" s="15"/>
      <c r="AI44" s="15"/>
      <c r="AJ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  <c r="AX44" s="15"/>
      <c r="AY44" s="15"/>
      <c r="AZ44" s="15"/>
      <c r="BA44" s="15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15"/>
      <c r="BN44" s="15"/>
      <c r="BO44" s="15"/>
      <c r="BP44" s="15"/>
      <c r="BQ44" s="15"/>
      <c r="BR44" s="15"/>
      <c r="BS44" s="15"/>
      <c r="BT44" s="15"/>
    </row>
    <row r="45" spans="1:72" ht="17.100000000000001" customHeight="1" thickBot="1" x14ac:dyDescent="0.25">
      <c r="A45" s="183"/>
      <c r="B45" s="180"/>
      <c r="C45" s="180"/>
      <c r="D45" s="180"/>
      <c r="E45" s="180"/>
      <c r="F45" s="180"/>
      <c r="G45" s="180"/>
      <c r="H45" s="180"/>
      <c r="I45" s="180"/>
      <c r="J45" s="180"/>
      <c r="K45" s="180"/>
      <c r="L45" s="181"/>
      <c r="Q45" s="116" t="s">
        <v>202</v>
      </c>
      <c r="R45" s="116"/>
      <c r="S45" s="117">
        <v>0.17</v>
      </c>
      <c r="T45" s="150" t="str">
        <f t="shared" si="59"/>
        <v>( 0h 10,2min )</v>
      </c>
      <c r="U45" s="19"/>
      <c r="V45" s="19"/>
      <c r="W45" s="19"/>
      <c r="X45" s="19"/>
      <c r="Y45" s="106"/>
      <c r="Z45" s="15"/>
      <c r="AB45" s="15"/>
      <c r="AC45" s="15"/>
      <c r="AD45" s="15"/>
      <c r="AE45" s="108"/>
      <c r="AF45" s="108"/>
      <c r="AG45" s="108"/>
      <c r="AH45" s="108"/>
      <c r="AI45" s="15"/>
      <c r="AJ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  <c r="AX45" s="15"/>
      <c r="AY45" s="15"/>
      <c r="AZ45" s="15"/>
      <c r="BA45" s="15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  <c r="BR45" s="15"/>
      <c r="BS45" s="15"/>
      <c r="BT45" s="15"/>
    </row>
    <row r="46" spans="1:72" ht="10.5" customHeight="1" thickTop="1" x14ac:dyDescent="0.2">
      <c r="B46" s="19"/>
      <c r="C46" s="19"/>
      <c r="D46" s="19"/>
      <c r="J46" s="14"/>
      <c r="K46" s="14"/>
      <c r="Q46" s="114"/>
      <c r="R46" s="114"/>
      <c r="S46" s="118"/>
      <c r="T46" s="151"/>
      <c r="U46" s="19"/>
      <c r="V46" s="19"/>
      <c r="W46" s="19"/>
      <c r="X46" s="19"/>
      <c r="Y46" s="15"/>
      <c r="Z46" s="15"/>
      <c r="AB46" s="15"/>
      <c r="AC46" s="57"/>
      <c r="AD46" s="57"/>
      <c r="AE46" s="57"/>
      <c r="AF46" s="57"/>
      <c r="AG46" s="57"/>
      <c r="AH46" s="57"/>
      <c r="AI46" s="57"/>
      <c r="AJ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15"/>
      <c r="AZ46" s="15"/>
      <c r="BA46" s="15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  <c r="BS46" s="15"/>
      <c r="BT46" s="15"/>
    </row>
    <row r="47" spans="1:72" ht="17.100000000000001" customHeight="1" x14ac:dyDescent="0.2">
      <c r="B47" s="153" t="s">
        <v>204</v>
      </c>
      <c r="C47" s="154"/>
      <c r="D47" s="154"/>
      <c r="F47" s="119"/>
      <c r="G47" s="119"/>
      <c r="H47" s="119"/>
      <c r="I47" s="119"/>
      <c r="J47" s="119"/>
      <c r="K47" s="14"/>
      <c r="Q47" s="120" t="s">
        <v>205</v>
      </c>
      <c r="R47" s="13"/>
      <c r="S47" s="121">
        <f>S42-S43+S44+S45</f>
        <v>49.166666666666643</v>
      </c>
      <c r="T47" s="150" t="str">
        <f t="shared" si="59"/>
        <v>( 49h 10min )</v>
      </c>
      <c r="U47" s="19" t="str">
        <f>IF(S47&gt;0,"  Plusstunden","  Minusstunden")</f>
        <v xml:space="preserve">  Plusstunden</v>
      </c>
      <c r="W47" s="19"/>
      <c r="X47" s="19"/>
      <c r="Y47" s="15"/>
      <c r="Z47" s="15"/>
      <c r="AB47" s="15"/>
      <c r="AC47" s="15"/>
      <c r="AD47" s="15"/>
      <c r="AE47" s="15"/>
      <c r="AF47" s="15"/>
      <c r="AG47" s="15"/>
      <c r="AH47" s="15"/>
      <c r="AI47" s="15"/>
      <c r="AJ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  <c r="AX47" s="15"/>
      <c r="AY47" s="15"/>
      <c r="AZ47" s="15"/>
      <c r="BA47" s="15"/>
      <c r="BB47" s="15"/>
      <c r="BC47" s="15"/>
      <c r="BD47" s="15"/>
      <c r="BE47" s="15"/>
      <c r="BF47" s="15"/>
      <c r="BG47" s="15"/>
      <c r="BH47" s="15"/>
      <c r="BI47" s="15"/>
      <c r="BJ47" s="15"/>
      <c r="BK47" s="15"/>
      <c r="BL47" s="15"/>
      <c r="BM47" s="15"/>
      <c r="BN47" s="15"/>
      <c r="BO47" s="15"/>
      <c r="BP47" s="15"/>
      <c r="BQ47" s="15"/>
      <c r="BR47" s="15"/>
      <c r="BS47" s="15"/>
      <c r="BT47" s="15"/>
    </row>
    <row r="48" spans="1:72" x14ac:dyDescent="0.2">
      <c r="B48" s="155"/>
      <c r="C48" s="155"/>
      <c r="D48" s="155"/>
      <c r="J48" s="14"/>
      <c r="K48" s="14"/>
      <c r="S48" s="152" t="s">
        <v>206</v>
      </c>
      <c r="T48" s="152" t="s">
        <v>207</v>
      </c>
      <c r="Y48" s="15"/>
      <c r="Z48" s="15"/>
      <c r="AB48" s="15"/>
      <c r="AC48" s="108" t="s">
        <v>208</v>
      </c>
      <c r="AD48" s="108"/>
      <c r="AE48" s="15"/>
      <c r="AF48" s="15"/>
      <c r="AG48" s="15"/>
      <c r="AH48" s="15"/>
      <c r="AI48" s="15"/>
      <c r="AJ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15"/>
      <c r="AZ48" s="15"/>
      <c r="BA48" s="15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</row>
    <row r="49" spans="2:30" ht="15" x14ac:dyDescent="0.2">
      <c r="B49" s="153" t="s">
        <v>245</v>
      </c>
      <c r="C49" s="156"/>
      <c r="D49" s="156"/>
      <c r="F49" s="119"/>
      <c r="G49" s="119"/>
      <c r="H49" s="119"/>
      <c r="I49" s="119"/>
      <c r="J49" s="122"/>
      <c r="AC49" s="112" t="s">
        <v>209</v>
      </c>
      <c r="AD49" s="112"/>
    </row>
    <row r="51" spans="2:30" x14ac:dyDescent="0.2">
      <c r="V51" s="19"/>
    </row>
    <row r="52" spans="2:30" x14ac:dyDescent="0.2">
      <c r="V52" s="112"/>
    </row>
  </sheetData>
  <sheetProtection algorithmName="SHA-512" hashValue="+MEZLCtRSDRfKOuXCGnqOn/k8HM4SVI7ExU5TjrG76gEtjVFCzNARAVXDOPgISwnRlxyEQUQbW1xy8c2/HKvGg==" saltValue="uiw3pDN/SYCQoUhioBxhfQ==" spinCount="100000" sheet="1" selectLockedCells="1"/>
  <mergeCells count="11">
    <mergeCell ref="D1:G1"/>
    <mergeCell ref="D2:E2"/>
    <mergeCell ref="D3:E3"/>
    <mergeCell ref="D4:E4"/>
    <mergeCell ref="D5:E5"/>
    <mergeCell ref="BC7:BQ7"/>
    <mergeCell ref="E9:E40"/>
    <mergeCell ref="H9:H40"/>
    <mergeCell ref="N9:N40"/>
    <mergeCell ref="K9:K40"/>
    <mergeCell ref="AL7:AZ7"/>
  </mergeCells>
  <conditionalFormatting sqref="Q10:Q40">
    <cfRule type="cellIs" dxfId="175" priority="11" operator="greaterThan">
      <formula>10</formula>
    </cfRule>
  </conditionalFormatting>
  <conditionalFormatting sqref="L10:M40 O10:X40 F10:G40 I10:J40 A10:D40">
    <cfRule type="expression" dxfId="174" priority="12">
      <formula>OR(WEEKDAY($A10)=7,WEEKDAY($A10)=1)</formula>
    </cfRule>
  </conditionalFormatting>
  <conditionalFormatting sqref="W10">
    <cfRule type="expression" dxfId="173" priority="9">
      <formula>OR(WEEKDAY($A10)=7,WEEKDAY($A10)=1)</formula>
    </cfRule>
  </conditionalFormatting>
  <conditionalFormatting sqref="D4">
    <cfRule type="cellIs" dxfId="172" priority="6" operator="greaterThan">
      <formula>"&gt;=$D$4"</formula>
    </cfRule>
    <cfRule type="cellIs" dxfId="171" priority="7" operator="between">
      <formula>"&gt;0,5*$D$4"</formula>
      <formula>"&lt;$D$4"</formula>
    </cfRule>
  </conditionalFormatting>
  <conditionalFormatting sqref="S47">
    <cfRule type="cellIs" dxfId="170" priority="13" operator="between">
      <formula>-0.5*$D$3</formula>
      <formula>-$D$3</formula>
    </cfRule>
    <cfRule type="cellIs" dxfId="169" priority="14" operator="lessThan">
      <formula>-$D$3</formula>
    </cfRule>
    <cfRule type="cellIs" dxfId="168" priority="15" operator="between">
      <formula>0.5*$D$3</formula>
      <formula>$D$3</formula>
    </cfRule>
    <cfRule type="cellIs" dxfId="167" priority="16" operator="greaterThan">
      <formula>$D$3</formula>
    </cfRule>
  </conditionalFormatting>
  <conditionalFormatting sqref="D5:E5">
    <cfRule type="expression" dxfId="166" priority="5">
      <formula>$D$5&gt;10</formula>
    </cfRule>
  </conditionalFormatting>
  <conditionalFormatting sqref="T10:T40">
    <cfRule type="cellIs" dxfId="165" priority="3" operator="greaterThan">
      <formula>0</formula>
    </cfRule>
  </conditionalFormatting>
  <conditionalFormatting sqref="L10:M40 O10:X40 F10:G40 I10:J40 A10:D40">
    <cfRule type="expression" dxfId="164" priority="2">
      <formula>$B10="Feiertag"</formula>
    </cfRule>
  </conditionalFormatting>
  <dataValidations count="4">
    <dataValidation type="decimal" allowBlank="1" showInputMessage="1" showErrorMessage="1" errorTitle="Eingabefehler" error="Es sind nur Werte zwischen1,00 und 42,00 zulässig!" sqref="D3:E3" xr:uid="{00000000-0002-0000-0200-000000000000}">
      <formula1>1</formula1>
      <formula2>41</formula2>
    </dataValidation>
    <dataValidation type="list" allowBlank="1" showInputMessage="1" showErrorMessage="1" errorTitle="Falsche Eingabe" error="Es sind nur Einträge aus der vorgegebenen Liste möglich!" sqref="B10:B40" xr:uid="{00000000-0002-0000-0200-000001000000}">
      <formula1>"Arbeitsbefr.,Feiertag,freier Tag,Gleittag,Krank,Sonderregelg.,Tausch-Tag,Urlaub"</formula1>
    </dataValidation>
    <dataValidation type="whole" allowBlank="1" showInputMessage="1" showErrorMessage="1" errorTitle="Eingabefehler" error="Es sind nur Werte zwischen 1 und 5 zulässig!" sqref="D4" xr:uid="{00000000-0002-0000-0200-000002000000}">
      <formula1>1</formula1>
      <formula2>5</formula2>
    </dataValidation>
    <dataValidation type="time" allowBlank="1" showInputMessage="1" showErrorMessage="1" errorTitle="Eingabefehler" error="Es sind nur Angaben von 6:00 bis 22:00 Uhr möglich." sqref="O10:P40 C10:D40 L10:M40 F10:G40 I10:J40" xr:uid="{00000000-0002-0000-0200-000003000000}">
      <formula1>0.25</formula1>
      <formula2>0.916666666666667</formula2>
    </dataValidation>
  </dataValidations>
  <printOptions horizontalCentered="1" verticalCentered="1"/>
  <pageMargins left="0.39370078740157483" right="0.19685039370078741" top="0.39370078740157483" bottom="0.39370078740157483" header="0.51181102362204722" footer="0.19685039370078741"/>
  <pageSetup paperSize="9" scale="83" orientation="landscape" r:id="rId1"/>
  <headerFooter alignWithMargins="0">
    <oddHeader>&amp;C&amp;"Arial,Fett"&amp;12Zeiterfassung</oddHead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8" id="{54E79DCC-BC0F-40A4-9935-E76C2EF68D0A}">
            <xm:f>OR($A10=Feiertage!$A$3,$A10=Feiertage!$A$4,$A10=Feiertage!$A$5,$A10=Feiertage!$A$6,$A10=Feiertage!$A$7,$A10=Feiertage!$A$8,$A10=Feiertage!$A$9,$A10=Feiertage!$A$10,$A10=Feiertage!$A$11,$A10=Feiertage!$A$12,$A10=Feiertage!$A$13,$A10=Feiertage!$A$14)</xm:f>
            <x14:dxf>
              <fill>
                <patternFill>
                  <bgColor theme="0" tint="-0.24994659260841701"/>
                </patternFill>
              </fill>
            </x14:dxf>
          </x14:cfRule>
          <xm:sqref>L10:M40 O10:U40 F10:G40 I10:J40 A10:D40</xm:sqref>
        </x14:conditionalFormatting>
        <x14:conditionalFormatting xmlns:xm="http://schemas.microsoft.com/office/excel/2006/main">
          <x14:cfRule type="expression" priority="4" id="{CF24367F-7DFB-48E9-8F9A-D54E61585051}">
            <xm:f>OR($A10=Feiertage!$A$3,$A10=Feiertage!$A$4,$A10=Feiertage!$A$5,$A10=Feiertage!$A$6,$A10=Feiertage!$A$7,$A10=Feiertage!$A$8,$A10=Feiertage!$A$9,$A10=Feiertage!$A$10,$A10=Feiertage!$A$11,$A10=Feiertage!$A$12,$A10=Feiertage!$A$13,$A10=Feiertage!$A$14)</xm:f>
            <x14:dxf>
              <fill>
                <patternFill>
                  <bgColor theme="0" tint="-0.24994659260841701"/>
                </patternFill>
              </fill>
            </x14:dxf>
          </x14:cfRule>
          <xm:sqref>X10:X40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BX52"/>
  <sheetViews>
    <sheetView tabSelected="1" zoomScaleNormal="100" workbookViewId="0">
      <pane ySplit="9" topLeftCell="A19" activePane="bottomLeft" state="frozen"/>
      <selection activeCell="S5" sqref="S5"/>
      <selection pane="bottomLeft" activeCell="L29" sqref="L29"/>
    </sheetView>
  </sheetViews>
  <sheetFormatPr baseColWidth="10" defaultColWidth="11.42578125" defaultRowHeight="12.75" x14ac:dyDescent="0.2"/>
  <cols>
    <col min="1" max="1" width="8.7109375" style="14" customWidth="1"/>
    <col min="2" max="2" width="12.28515625" style="14" customWidth="1"/>
    <col min="3" max="4" width="8.5703125" style="14" customWidth="1"/>
    <col min="5" max="5" width="2.7109375" style="14" customWidth="1"/>
    <col min="6" max="7" width="8.5703125" style="14" customWidth="1"/>
    <col min="8" max="8" width="2.7109375" style="14" customWidth="1"/>
    <col min="9" max="9" width="8.5703125" style="14" customWidth="1"/>
    <col min="10" max="10" width="8.5703125" style="15" customWidth="1"/>
    <col min="11" max="11" width="2.7109375" style="15" customWidth="1"/>
    <col min="12" max="13" width="8.5703125" style="14" customWidth="1"/>
    <col min="14" max="14" width="2.7109375" style="14" hidden="1" customWidth="1"/>
    <col min="15" max="16" width="8.5703125" style="14" hidden="1" customWidth="1"/>
    <col min="17" max="18" width="11.42578125" style="14" customWidth="1"/>
    <col min="19" max="20" width="11.42578125" style="17" customWidth="1"/>
    <col min="21" max="22" width="11.42578125" style="14" customWidth="1"/>
    <col min="23" max="23" width="5.85546875" style="14" hidden="1" customWidth="1"/>
    <col min="24" max="29" width="11.42578125" style="14" hidden="1" customWidth="1"/>
    <col min="30" max="30" width="12.42578125" style="14" hidden="1" customWidth="1"/>
    <col min="31" max="34" width="11.42578125" style="14" hidden="1" customWidth="1"/>
    <col min="35" max="35" width="8.28515625" style="14" hidden="1" customWidth="1"/>
    <col min="36" max="36" width="13.28515625" style="14" hidden="1" customWidth="1"/>
    <col min="37" max="37" width="12.42578125" style="14" hidden="1" customWidth="1"/>
    <col min="38" max="69" width="11.42578125" style="14" hidden="1" customWidth="1"/>
    <col min="70" max="71" width="12.5703125" style="14" hidden="1" customWidth="1"/>
    <col min="72" max="72" width="12.5703125" style="14" customWidth="1"/>
    <col min="73" max="73" width="11.42578125" style="14" customWidth="1"/>
    <col min="74" max="16384" width="11.42578125" style="14"/>
  </cols>
  <sheetData>
    <row r="1" spans="1:72" ht="20.100000000000001" customHeight="1" x14ac:dyDescent="0.2">
      <c r="A1" s="12" t="s">
        <v>62</v>
      </c>
      <c r="B1" s="13"/>
      <c r="C1" s="13"/>
      <c r="D1" s="214" t="str">
        <f>'01'!D1:G1</f>
        <v>Lind, Ludwig Paul</v>
      </c>
      <c r="E1" s="215"/>
      <c r="F1" s="215"/>
      <c r="G1" s="216"/>
      <c r="J1" s="14"/>
      <c r="L1" s="15"/>
      <c r="Q1" s="16"/>
      <c r="U1" s="141" t="s">
        <v>61</v>
      </c>
      <c r="V1" s="142">
        <f>'01'!V1</f>
        <v>44866</v>
      </c>
    </row>
    <row r="2" spans="1:72" ht="20.100000000000001" customHeight="1" x14ac:dyDescent="0.2">
      <c r="A2" s="12" t="s">
        <v>63</v>
      </c>
      <c r="B2" s="18"/>
      <c r="C2" s="18"/>
      <c r="D2" s="217">
        <f>DATE(YEAR('01'!D2:E2),MONTH('01'!D2:E2)+1,1)</f>
        <v>44958</v>
      </c>
      <c r="E2" s="218"/>
      <c r="F2" s="15"/>
      <c r="G2" s="15"/>
      <c r="H2" s="15"/>
      <c r="I2" s="15"/>
      <c r="M2" s="19"/>
      <c r="P2" s="20"/>
      <c r="AK2" s="21"/>
    </row>
    <row r="3" spans="1:72" ht="20.100000000000001" customHeight="1" x14ac:dyDescent="0.2">
      <c r="A3" s="22" t="s">
        <v>64</v>
      </c>
      <c r="B3" s="23"/>
      <c r="C3" s="23"/>
      <c r="D3" s="219">
        <f>'01'!D3:E3</f>
        <v>20</v>
      </c>
      <c r="E3" s="220"/>
      <c r="F3" s="24"/>
      <c r="G3" s="15"/>
      <c r="H3" s="15"/>
      <c r="I3" s="15"/>
      <c r="P3" s="20"/>
      <c r="AK3" s="21"/>
    </row>
    <row r="4" spans="1:72" ht="20.100000000000001" customHeight="1" x14ac:dyDescent="0.2">
      <c r="A4" s="22" t="s">
        <v>65</v>
      </c>
      <c r="B4" s="23"/>
      <c r="C4" s="23"/>
      <c r="D4" s="221">
        <f>'01'!D4:E4</f>
        <v>5</v>
      </c>
      <c r="E4" s="222"/>
      <c r="F4" s="24"/>
      <c r="G4" s="25"/>
      <c r="H4" s="15"/>
      <c r="I4" s="15"/>
      <c r="P4" s="20"/>
      <c r="AK4" s="21"/>
    </row>
    <row r="5" spans="1:72" ht="20.100000000000001" customHeight="1" x14ac:dyDescent="0.2">
      <c r="A5" s="22" t="s">
        <v>66</v>
      </c>
      <c r="B5" s="23"/>
      <c r="C5" s="23"/>
      <c r="D5" s="223">
        <f>D3/D4</f>
        <v>4</v>
      </c>
      <c r="E5" s="224"/>
      <c r="F5" s="24" t="s">
        <v>67</v>
      </c>
      <c r="G5" s="25"/>
      <c r="H5" s="15"/>
      <c r="I5" s="15"/>
      <c r="P5" s="20"/>
      <c r="Q5" s="199" t="s">
        <v>250</v>
      </c>
      <c r="R5" s="32"/>
      <c r="S5" s="201"/>
      <c r="AK5" s="21"/>
      <c r="AL5" s="26"/>
      <c r="AM5" s="27"/>
      <c r="AN5" s="27"/>
      <c r="AO5" s="27"/>
      <c r="AP5" s="27"/>
      <c r="AQ5" s="27"/>
      <c r="AR5" s="27"/>
      <c r="AS5" s="27" t="s">
        <v>68</v>
      </c>
      <c r="AT5" s="27"/>
      <c r="AU5" s="27"/>
      <c r="AV5" s="27"/>
      <c r="AW5" s="27"/>
      <c r="AX5" s="27"/>
      <c r="AY5" s="27"/>
      <c r="AZ5" s="27"/>
      <c r="BA5" s="28"/>
      <c r="BB5" s="27"/>
      <c r="BC5" s="29"/>
      <c r="BD5" s="30"/>
      <c r="BE5" s="30"/>
      <c r="BF5" s="30"/>
      <c r="BG5" s="30"/>
      <c r="BH5" s="30"/>
      <c r="BI5" s="30"/>
      <c r="BJ5" s="30" t="s">
        <v>69</v>
      </c>
      <c r="BK5" s="30"/>
      <c r="BL5" s="30"/>
      <c r="BM5" s="30"/>
      <c r="BN5" s="30"/>
      <c r="BO5" s="30"/>
      <c r="BP5" s="30"/>
      <c r="BQ5" s="30"/>
      <c r="BR5" s="31"/>
      <c r="BS5" s="31"/>
    </row>
    <row r="6" spans="1:72" ht="13.5" thickBot="1" x14ac:dyDescent="0.25">
      <c r="A6" s="15"/>
      <c r="B6" s="15"/>
      <c r="C6" s="15"/>
      <c r="D6" s="15"/>
      <c r="E6" s="15"/>
      <c r="F6" s="15"/>
      <c r="G6" s="15"/>
      <c r="H6" s="15"/>
      <c r="I6" s="15"/>
      <c r="L6" s="15"/>
      <c r="M6" s="15"/>
      <c r="N6" s="15"/>
      <c r="O6" s="15"/>
      <c r="P6" s="19"/>
      <c r="Q6" s="22" t="s">
        <v>70</v>
      </c>
      <c r="R6" s="32"/>
      <c r="S6" s="157">
        <f>IF(S5="Ja",0,'01'!S47)</f>
        <v>49.166666666666643</v>
      </c>
      <c r="T6" s="143" t="str">
        <f>CONCATENATE("( ",INT(ABS(S6)),"h ",ROUND(MOD(ABS(S6),1)*60,2),"min )")</f>
        <v>( 49h 10min )</v>
      </c>
      <c r="U6" s="144"/>
      <c r="V6" s="144"/>
      <c r="W6" s="15"/>
      <c r="X6" s="15"/>
      <c r="Y6" s="34"/>
      <c r="Z6" s="34"/>
      <c r="AB6" s="34"/>
      <c r="AC6" s="34"/>
      <c r="AD6" s="34"/>
      <c r="AE6" s="34" t="s">
        <v>71</v>
      </c>
      <c r="AF6" s="34" t="s">
        <v>72</v>
      </c>
      <c r="AG6" s="34" t="s">
        <v>73</v>
      </c>
      <c r="AH6" s="34" t="s">
        <v>74</v>
      </c>
      <c r="AI6" s="34"/>
      <c r="AJ6" s="34"/>
    </row>
    <row r="7" spans="1:72" s="44" customFormat="1" ht="51.75" hidden="1" thickBot="1" x14ac:dyDescent="0.25">
      <c r="A7" s="35" t="s">
        <v>75</v>
      </c>
      <c r="B7" s="36" t="s">
        <v>76</v>
      </c>
      <c r="C7" s="35" t="s">
        <v>77</v>
      </c>
      <c r="D7" s="35" t="s">
        <v>78</v>
      </c>
      <c r="E7" s="35"/>
      <c r="F7" s="35" t="s">
        <v>79</v>
      </c>
      <c r="G7" s="35" t="s">
        <v>80</v>
      </c>
      <c r="H7" s="35"/>
      <c r="I7" s="35" t="s">
        <v>81</v>
      </c>
      <c r="J7" s="35" t="s">
        <v>82</v>
      </c>
      <c r="K7" s="35"/>
      <c r="L7" s="35" t="s">
        <v>83</v>
      </c>
      <c r="M7" s="35" t="s">
        <v>84</v>
      </c>
      <c r="N7" s="35"/>
      <c r="O7" s="35" t="s">
        <v>85</v>
      </c>
      <c r="P7" s="35" t="s">
        <v>86</v>
      </c>
      <c r="Q7" s="36" t="s">
        <v>87</v>
      </c>
      <c r="R7" s="37" t="s">
        <v>88</v>
      </c>
      <c r="S7" s="38" t="s">
        <v>89</v>
      </c>
      <c r="T7" s="145"/>
      <c r="U7" s="146" t="s">
        <v>90</v>
      </c>
      <c r="V7" s="147" t="s">
        <v>91</v>
      </c>
      <c r="W7" s="36"/>
      <c r="X7" s="36" t="s">
        <v>91</v>
      </c>
      <c r="Y7" s="39" t="s">
        <v>92</v>
      </c>
      <c r="Z7" s="40" t="s">
        <v>93</v>
      </c>
      <c r="AA7" s="41" t="s">
        <v>94</v>
      </c>
      <c r="AB7" s="40"/>
      <c r="AC7" s="40"/>
      <c r="AD7" s="40"/>
      <c r="AE7" s="40"/>
      <c r="AF7" s="40"/>
      <c r="AG7" s="40"/>
      <c r="AH7" s="40"/>
      <c r="AI7" s="40" t="s">
        <v>95</v>
      </c>
      <c r="AJ7" s="40" t="s">
        <v>96</v>
      </c>
      <c r="AK7" s="42" t="s">
        <v>97</v>
      </c>
      <c r="AL7" s="206" t="s">
        <v>98</v>
      </c>
      <c r="AM7" s="207"/>
      <c r="AN7" s="207"/>
      <c r="AO7" s="207"/>
      <c r="AP7" s="207"/>
      <c r="AQ7" s="207"/>
      <c r="AR7" s="207"/>
      <c r="AS7" s="207"/>
      <c r="AT7" s="207"/>
      <c r="AU7" s="207"/>
      <c r="AV7" s="207"/>
      <c r="AW7" s="207"/>
      <c r="AX7" s="207"/>
      <c r="AY7" s="207"/>
      <c r="AZ7" s="208"/>
      <c r="BA7" s="43"/>
      <c r="BB7" s="43"/>
      <c r="BC7" s="206" t="s">
        <v>99</v>
      </c>
      <c r="BD7" s="207"/>
      <c r="BE7" s="207"/>
      <c r="BF7" s="207"/>
      <c r="BG7" s="207"/>
      <c r="BH7" s="207"/>
      <c r="BI7" s="207"/>
      <c r="BJ7" s="207"/>
      <c r="BK7" s="207"/>
      <c r="BL7" s="207"/>
      <c r="BM7" s="207"/>
      <c r="BN7" s="207"/>
      <c r="BO7" s="207"/>
      <c r="BP7" s="207"/>
      <c r="BQ7" s="208"/>
      <c r="BR7" s="43"/>
      <c r="BS7" s="43"/>
      <c r="BT7" s="14"/>
    </row>
    <row r="8" spans="1:72" s="44" customFormat="1" ht="13.5" hidden="1" thickBot="1" x14ac:dyDescent="0.25">
      <c r="A8" s="35" t="s">
        <v>100</v>
      </c>
      <c r="B8" s="36" t="s">
        <v>101</v>
      </c>
      <c r="C8" s="35" t="s">
        <v>102</v>
      </c>
      <c r="D8" s="35" t="s">
        <v>103</v>
      </c>
      <c r="E8" s="35"/>
      <c r="F8" s="35" t="s">
        <v>104</v>
      </c>
      <c r="G8" s="35" t="s">
        <v>105</v>
      </c>
      <c r="H8" s="35"/>
      <c r="I8" s="35" t="s">
        <v>106</v>
      </c>
      <c r="J8" s="35" t="s">
        <v>107</v>
      </c>
      <c r="K8" s="35"/>
      <c r="L8" s="35" t="s">
        <v>108</v>
      </c>
      <c r="M8" s="35" t="s">
        <v>109</v>
      </c>
      <c r="N8" s="35"/>
      <c r="O8" s="35" t="s">
        <v>110</v>
      </c>
      <c r="P8" s="35" t="s">
        <v>111</v>
      </c>
      <c r="Q8" s="36" t="s">
        <v>112</v>
      </c>
      <c r="R8" s="37" t="s">
        <v>113</v>
      </c>
      <c r="S8" s="35" t="s">
        <v>114</v>
      </c>
      <c r="T8" s="146"/>
      <c r="U8" s="146" t="s">
        <v>115</v>
      </c>
      <c r="V8" s="146" t="s">
        <v>116</v>
      </c>
      <c r="W8" s="35"/>
      <c r="X8" s="35" t="s">
        <v>116</v>
      </c>
      <c r="Y8" s="39" t="s">
        <v>117</v>
      </c>
      <c r="Z8" s="40" t="s">
        <v>118</v>
      </c>
      <c r="AA8" s="44" t="s">
        <v>119</v>
      </c>
      <c r="AB8" s="40"/>
      <c r="AC8" s="40"/>
      <c r="AD8" s="40"/>
      <c r="AE8" s="40"/>
      <c r="AF8" s="40"/>
      <c r="AG8" s="40"/>
      <c r="AH8" s="40"/>
      <c r="AI8" s="40" t="s">
        <v>120</v>
      </c>
      <c r="AJ8" s="40" t="s">
        <v>121</v>
      </c>
      <c r="AK8" s="44" t="s">
        <v>122</v>
      </c>
      <c r="AL8" s="45" t="s">
        <v>123</v>
      </c>
      <c r="AM8" s="46" t="s">
        <v>124</v>
      </c>
      <c r="AN8" s="46"/>
      <c r="AO8" s="46" t="s">
        <v>125</v>
      </c>
      <c r="AP8" s="46" t="s">
        <v>126</v>
      </c>
      <c r="AQ8" s="46"/>
      <c r="AR8" s="46" t="s">
        <v>127</v>
      </c>
      <c r="AS8" s="46" t="s">
        <v>128</v>
      </c>
      <c r="AT8" s="46"/>
      <c r="AU8" s="46" t="s">
        <v>129</v>
      </c>
      <c r="AV8" s="46" t="s">
        <v>130</v>
      </c>
      <c r="AW8" s="46"/>
      <c r="AX8" s="46" t="s">
        <v>131</v>
      </c>
      <c r="AY8" s="46"/>
      <c r="AZ8" s="47" t="s">
        <v>132</v>
      </c>
      <c r="BA8" s="46"/>
      <c r="BB8" s="46"/>
      <c r="BC8" s="48" t="s">
        <v>133</v>
      </c>
      <c r="BD8" s="49" t="s">
        <v>134</v>
      </c>
      <c r="BE8" s="49"/>
      <c r="BF8" s="49" t="s">
        <v>134</v>
      </c>
      <c r="BG8" s="49" t="s">
        <v>135</v>
      </c>
      <c r="BH8" s="49"/>
      <c r="BI8" s="49" t="s">
        <v>136</v>
      </c>
      <c r="BJ8" s="49" t="s">
        <v>137</v>
      </c>
      <c r="BK8" s="49"/>
      <c r="BL8" s="49" t="s">
        <v>138</v>
      </c>
      <c r="BM8" s="49" t="s">
        <v>139</v>
      </c>
      <c r="BN8" s="49"/>
      <c r="BO8" s="49" t="s">
        <v>140</v>
      </c>
      <c r="BP8" s="49"/>
      <c r="BQ8" s="50" t="s">
        <v>141</v>
      </c>
      <c r="BR8" s="46"/>
      <c r="BS8" s="46"/>
      <c r="BT8" s="14"/>
    </row>
    <row r="9" spans="1:72" ht="15.95" customHeight="1" x14ac:dyDescent="0.2">
      <c r="A9" s="51" t="s">
        <v>142</v>
      </c>
      <c r="B9" s="52" t="s">
        <v>143</v>
      </c>
      <c r="C9" s="53" t="s">
        <v>144</v>
      </c>
      <c r="D9" s="53" t="s">
        <v>145</v>
      </c>
      <c r="E9" s="209" t="s">
        <v>146</v>
      </c>
      <c r="F9" s="53" t="s">
        <v>147</v>
      </c>
      <c r="G9" s="53" t="s">
        <v>148</v>
      </c>
      <c r="H9" s="209" t="s">
        <v>146</v>
      </c>
      <c r="I9" s="53" t="s">
        <v>149</v>
      </c>
      <c r="J9" s="53" t="s">
        <v>150</v>
      </c>
      <c r="K9" s="209" t="s">
        <v>146</v>
      </c>
      <c r="L9" s="53" t="s">
        <v>151</v>
      </c>
      <c r="M9" s="53" t="s">
        <v>152</v>
      </c>
      <c r="N9" s="209" t="s">
        <v>146</v>
      </c>
      <c r="O9" s="53" t="s">
        <v>153</v>
      </c>
      <c r="P9" s="53" t="s">
        <v>154</v>
      </c>
      <c r="Q9" s="53" t="s">
        <v>155</v>
      </c>
      <c r="R9" s="54" t="s">
        <v>156</v>
      </c>
      <c r="S9" s="54" t="s">
        <v>157</v>
      </c>
      <c r="T9" s="53" t="s">
        <v>158</v>
      </c>
      <c r="U9" s="148" t="s">
        <v>159</v>
      </c>
      <c r="V9" s="149" t="s">
        <v>160</v>
      </c>
      <c r="W9" s="56" t="s">
        <v>161</v>
      </c>
      <c r="X9" s="55" t="s">
        <v>160</v>
      </c>
      <c r="Y9" s="57" t="s">
        <v>162</v>
      </c>
      <c r="Z9" s="57" t="s">
        <v>163</v>
      </c>
      <c r="AA9" s="58" t="s">
        <v>164</v>
      </c>
      <c r="AB9" s="59" t="s">
        <v>165</v>
      </c>
      <c r="AC9" s="60" t="s">
        <v>166</v>
      </c>
      <c r="AD9" s="56" t="s">
        <v>167</v>
      </c>
      <c r="AE9" s="56" t="s">
        <v>168</v>
      </c>
      <c r="AF9" s="56" t="s">
        <v>169</v>
      </c>
      <c r="AG9" s="56" t="s">
        <v>170</v>
      </c>
      <c r="AH9" s="56" t="s">
        <v>171</v>
      </c>
      <c r="AI9" s="55" t="s">
        <v>172</v>
      </c>
      <c r="AJ9" s="55" t="s">
        <v>173</v>
      </c>
      <c r="AK9" s="61" t="s">
        <v>174</v>
      </c>
      <c r="AL9" s="62" t="s">
        <v>175</v>
      </c>
      <c r="AM9" s="55" t="s">
        <v>176</v>
      </c>
      <c r="AN9" s="63" t="s">
        <v>177</v>
      </c>
      <c r="AO9" s="55" t="s">
        <v>178</v>
      </c>
      <c r="AP9" s="55" t="s">
        <v>179</v>
      </c>
      <c r="AQ9" s="63" t="s">
        <v>180</v>
      </c>
      <c r="AR9" s="55" t="s">
        <v>181</v>
      </c>
      <c r="AS9" s="55" t="s">
        <v>182</v>
      </c>
      <c r="AT9" s="63" t="s">
        <v>183</v>
      </c>
      <c r="AU9" s="55" t="s">
        <v>184</v>
      </c>
      <c r="AV9" s="64" t="s">
        <v>185</v>
      </c>
      <c r="AW9" s="63" t="s">
        <v>186</v>
      </c>
      <c r="AX9" s="64" t="s">
        <v>187</v>
      </c>
      <c r="AY9" s="56" t="s">
        <v>188</v>
      </c>
      <c r="AZ9" s="65" t="s">
        <v>189</v>
      </c>
      <c r="BA9" s="66" t="s">
        <v>190</v>
      </c>
      <c r="BB9" s="67" t="s">
        <v>191</v>
      </c>
      <c r="BC9" s="62" t="s">
        <v>175</v>
      </c>
      <c r="BD9" s="55" t="s">
        <v>176</v>
      </c>
      <c r="BE9" s="63" t="s">
        <v>177</v>
      </c>
      <c r="BF9" s="55" t="s">
        <v>178</v>
      </c>
      <c r="BG9" s="68" t="s">
        <v>192</v>
      </c>
      <c r="BH9" s="63" t="s">
        <v>180</v>
      </c>
      <c r="BI9" s="55" t="s">
        <v>181</v>
      </c>
      <c r="BJ9" s="55" t="s">
        <v>182</v>
      </c>
      <c r="BK9" s="63" t="s">
        <v>183</v>
      </c>
      <c r="BL9" s="55" t="s">
        <v>184</v>
      </c>
      <c r="BM9" s="64" t="s">
        <v>185</v>
      </c>
      <c r="BN9" s="63" t="s">
        <v>186</v>
      </c>
      <c r="BO9" s="64" t="s">
        <v>187</v>
      </c>
      <c r="BP9" s="56" t="s">
        <v>188</v>
      </c>
      <c r="BQ9" s="65" t="s">
        <v>189</v>
      </c>
      <c r="BR9" s="66" t="s">
        <v>193</v>
      </c>
      <c r="BS9" s="66" t="s">
        <v>194</v>
      </c>
    </row>
    <row r="10" spans="1:72" ht="12.75" customHeight="1" x14ac:dyDescent="0.2">
      <c r="A10" s="69">
        <f>D2</f>
        <v>44958</v>
      </c>
      <c r="B10" s="70" t="str">
        <f>IF(ISERROR(VLOOKUP(A10,Feiertage!$A$3:$E$24,2,FALSE))=FALSE,"Feiertag","")</f>
        <v/>
      </c>
      <c r="C10" s="71">
        <v>0.40277777777777773</v>
      </c>
      <c r="D10" s="71">
        <v>0.51388888888888895</v>
      </c>
      <c r="E10" s="210"/>
      <c r="F10" s="71">
        <v>0.54166666666666663</v>
      </c>
      <c r="G10" s="71">
        <v>0.70833333333333337</v>
      </c>
      <c r="H10" s="210"/>
      <c r="I10" s="71"/>
      <c r="J10" s="71"/>
      <c r="K10" s="212"/>
      <c r="L10" s="71"/>
      <c r="M10" s="71"/>
      <c r="N10" s="210"/>
      <c r="O10" s="71"/>
      <c r="P10" s="71"/>
      <c r="Q10" s="72">
        <f t="shared" ref="Q10:Q37" si="0">AB10-T10</f>
        <v>6.6666666666666714</v>
      </c>
      <c r="R10" s="73">
        <f t="shared" ref="R10:R37" si="1">IF(OR(AA10="freier Tag",AA10="Tausch-Tag",AA10="sa",AA10="so"),0,Q10-$D$5)</f>
        <v>2.6666666666666714</v>
      </c>
      <c r="S10" s="74">
        <f>IF(OR(R10="",S6=""),"",R10+S6)</f>
        <v>51.833333333333314</v>
      </c>
      <c r="T10" s="74">
        <f>AD10</f>
        <v>0</v>
      </c>
      <c r="U10" s="75"/>
      <c r="V10" s="76" t="str">
        <f t="shared" ref="V10:V40" si="2">IF(BQ10&lt;&gt;"",BQ10&amp;"/","")&amp;IF(AZ10&lt;&gt;"",AZ10&amp;"/","")&amp;IF(AJ10&lt;&gt;"",AJ10&amp;"/","")&amp;IF(AI10&lt;&gt;"",AI10&amp;"/","")&amp;IF(AE10&lt;&gt;"",AE10&amp;"/","")&amp;IF(AF10&lt;&gt;"",AF10&amp;"/","")&amp;IF(AH10&lt;&gt;"",AH10,"")</f>
        <v/>
      </c>
      <c r="W10" s="76"/>
      <c r="X10" s="76" t="str">
        <f>IF(BQ10&lt;&gt;"",BQ10&amp;" /","")&amp;IF(AZ10&lt;&gt;""," "&amp;AZ10&amp;" /","")&amp;IF(AJ10&lt;&gt;""," "&amp;AJ10&amp;" /","")&amp;IF(AI10&lt;&gt;""," "&amp;AI10&amp;" /","")&amp;IF(AE10&lt;&gt;""," "&amp;AE10&amp;" /","")&amp;IF(AF10&lt;&gt;""," "&amp;AF10&amp;" /","")&amp;IF(AG10&lt;&gt;"",AG10,"")</f>
        <v/>
      </c>
      <c r="Y10" s="77">
        <f t="shared" ref="Y10:Y40" si="3">24*((D10-C10)+(G10-F10)+(J10-I10)+(M10-L10)+(P10-O10))</f>
        <v>6.6666666666666714</v>
      </c>
      <c r="Z10" s="78">
        <f t="shared" ref="Z10:Z40" si="4">IF(OR(AA10="freier Tag",AA10="Sa",AA10="So",AA10="Tausch-Tag"),0,$D$5)</f>
        <v>4</v>
      </c>
      <c r="AA10" s="79" t="str">
        <f>IF(WEEKDAY($A10)=1,"So",IF(WEEKDAY($A10)=7,"Sa",IF(B10="freier Tag",B10,IF(ISERROR(VLOOKUP(A10,Feiertage!$A$3:$E$14,2,FALSE))=FALSE,"Feiertag",IF(B10="","",B10)))))</f>
        <v/>
      </c>
      <c r="AB10" s="78">
        <f>IF(OR((AA10="freier Tag"),(AA10="Gleittag"),(AA10="Sa"),(AA10="So"),(AA10="Tausch-Tag")),0,IF(OR((AA10="Urlaub"),(AA10="Sonderregelg."),(AA10="Arbeitsbefr."),(AA10="Krank"),(AA10="Feiertag")),Z10,Y10))</f>
        <v>6.6666666666666714</v>
      </c>
      <c r="AC10" s="80">
        <f>IF(BA10&gt;BR10,BA10,BR10)</f>
        <v>0</v>
      </c>
      <c r="AD10" s="80">
        <f>IF(BB10&gt;BS10,ROUND(BB10,2),ROUND(BS10,2))</f>
        <v>0</v>
      </c>
      <c r="AE10" s="81" t="str">
        <f t="shared" ref="AE10:AE40" si="5">IF(C10="","",IF(D10="","",IF(D10&lt;C10,"Zeit1",IF(F10="","",IF(G10="","",IF(G10&lt;F10,"Zeit2",IF(I10="","",IF(J10="","",IF(J10&lt;I10,"Zeit3",IF(L10="","",IF(M10="","",IF(M10&lt;L10,"Zeit4",IF(O10="","",IF(P10="","",IF(P10&lt;O10,"Zeit5","")))))))))))))))</f>
        <v/>
      </c>
      <c r="AF10" s="81" t="str">
        <f t="shared" ref="AF10:AF40" si="6">IF(D10="","",IF(F10="","",IF(F10&lt;D10,"Zeit1",IF(G10="","",IF(I10="","",IF(I10&lt;G10,"Zeit2",IF(J10="","",IF(L10="","",IF(L10&lt;J10,"Zeit3",IF(M10="","",IF(O10="","",IF(O10&lt;M10,"Zeit4",""))))))))))))</f>
        <v/>
      </c>
      <c r="AG10" s="81" t="str">
        <f t="shared" ref="AG10:AG40" si="7">IF(OR(ISBLANK(C10)&lt;&gt;ISBLANK(D10),ISBLANK(F10)&lt;&gt;ISBLANK(G10),ISBLANK(I10)&lt;&gt;ISBLANK(J10),ISBLANK(L10)&lt;&gt;ISBLANK(M10),ISBLANK(O10)&lt;&gt;ISBLANK(P10))=TRUE,"Eingabe","")</f>
        <v/>
      </c>
      <c r="AH10" s="81" t="str">
        <f t="shared" ref="AH10:AH40" si="8">IF((ISBLANK(C10)&lt;&gt;ISBLANK(D10))=TRUE,"Leer1",IF((ISBLANK(F10)&lt;&gt;ISBLANK(G10))=TRUE,"Leer2",IF((ISBLANK(I10)&lt;&gt;ISBLANK(J10))=TRUE,"Leer3",IF((ISBLANK(L10)&lt;&gt;ISBLANK(M10))=TRUE,"Leer4",IF((ISBLANK(O10)&lt;&gt;ISBLANK(P10))=TRUE,"Leer5","")))))</f>
        <v/>
      </c>
      <c r="AI10" s="82" t="str">
        <f t="shared" ref="AI10:AI40" si="9">IF(Q10&gt;10,"&gt;10h","")</f>
        <v/>
      </c>
      <c r="AJ10" s="83" t="str">
        <f t="shared" ref="AJ10" si="10">IF(AK10&lt;12,"&lt;12h","")</f>
        <v/>
      </c>
      <c r="AK10" s="84">
        <f>IF(AND(ISNUMBER('01'!P40),ISNUMBER(C10)),(C10-'01'!P40+1)*24,IF(AND(ISNUMBER('01'!M40),ISNUMBER(C10)),(C10-'01'!M40+1)*24,IF(AND(ISNUMBER('01'!J40),ISNUMBER(C10)),(C10-'01'!J40+1)*24,IF(AND(ISNUMBER('01'!G40),ISNUMBER(C10)),(C10-'01'!G40+1)*24,IF(AND(ISNUMBER('01'!D40),ISNUMBER(C10)),(C10-'01'!D40+1)*24,"0")))))</f>
        <v>15.333333333333332</v>
      </c>
      <c r="AL10" s="85">
        <f t="shared" ref="AL10:AL40" si="11">(D10-C10)*24</f>
        <v>2.6666666666666692</v>
      </c>
      <c r="AM10" s="86">
        <f t="shared" ref="AM10:AM40" si="12">IF(F10&lt;&gt;"",(F10-D10)*24,0)</f>
        <v>0.6666666666666643</v>
      </c>
      <c r="AN10" s="83">
        <f t="shared" ref="AN10:AN22" si="13">IF(AL10&lt;=9,,IF(AL10&lt;=9.75,AL10-9,IF(AL10&gt;9.75,0.75)))</f>
        <v>0</v>
      </c>
      <c r="AO10" s="86">
        <f t="shared" ref="AO10:AO40" si="14">(D10-C10)*24+(G10-F10)*24</f>
        <v>6.6666666666666714</v>
      </c>
      <c r="AP10" s="86">
        <f t="shared" ref="AP10:AP40" si="15">IF(I10&lt;&gt;"",(I10-G10)*24+AM10,AM10)</f>
        <v>0.6666666666666643</v>
      </c>
      <c r="AQ10" s="83">
        <f t="shared" ref="AQ10:AQ22" si="16">IF(AO10=AL10,0,IF(AN10&gt;0,0,IF(AO10&lt;=9,0,IF(AO10&gt;9,0.75-AM10))))</f>
        <v>0</v>
      </c>
      <c r="AR10" s="86">
        <f t="shared" ref="AR10:AR40" si="17">(D10-C10)*24+(G10-F10)*24+(J10-I10)*24</f>
        <v>6.6666666666666714</v>
      </c>
      <c r="AS10" s="86">
        <f t="shared" ref="AS10:AS40" si="18">IF(L10&lt;&gt;"",(L10-J10)*24+AP10,AP10)</f>
        <v>0.6666666666666643</v>
      </c>
      <c r="AT10" s="83">
        <f t="shared" ref="AT10:AT22" si="19">IF(AR10=AO10,0,IF(AQ10&gt;0,0,IF(AR10&lt;=9,0,IF(AR10&gt;9,0.75-AP10))))</f>
        <v>0</v>
      </c>
      <c r="AU10" s="86">
        <f t="shared" ref="AU10:AU40" si="20">(D10-C10)*24+(G10-F10)*24+(J10-I10)*24+(M10-L10)*24</f>
        <v>6.6666666666666714</v>
      </c>
      <c r="AV10" s="87">
        <f t="shared" ref="AV10:AV40" si="21">IF(O10&lt;&gt;"",(O10-M10)*24+AS10,AS10)</f>
        <v>0.6666666666666643</v>
      </c>
      <c r="AW10" s="83">
        <f t="shared" ref="AW10:AW22" si="22">IF(AU10=AR10,0,IF(AT10&gt;0,0,IF(AU10&lt;=9,0,IF(AU10&gt;9,0.75-AS10))))</f>
        <v>0</v>
      </c>
      <c r="AX10" s="87">
        <f t="shared" ref="AX10:AX40" si="23">(D10-C10)*24+(G10-F10)*24+(J10-I10)*24+(M10-L10)*24+(P10-O10)*24</f>
        <v>6.6666666666666714</v>
      </c>
      <c r="AY10" s="83">
        <f t="shared" ref="AY10:AY22" si="24">IF(AX10=AU10,0,IF(AW10&gt;0,0,IF(AX10&lt;=9,0,IF(AX10&gt;9,0.75-AV10))))</f>
        <v>0</v>
      </c>
      <c r="AZ10" s="88" t="str">
        <f>IF(AX10=0,"",IF(AX10&lt;9,"",IF(AND(AL10=9,ROUND(AM10,2)&lt;0.75),"&gt;9h",IF(AL10&gt;9,"&gt;9h",IF(AND(AO10&gt;9,ROUND(AM10,2)&lt;0.75),"&gt;9h",IF(AND(AR10&gt;9,ROUND(AP10,2)&lt;0.75),"&gt;9h",IF(AND(AU10&gt;9,ROUND(AS10,2)&lt;0.75),"&gt;9h",IF(AND(AX10&gt;9,ROUND(AV10,2)&lt;0.75),"&gt;9h",""))))))))</f>
        <v/>
      </c>
      <c r="BA10" s="89">
        <f>AN10+AQ10+AT10+AW10</f>
        <v>0</v>
      </c>
      <c r="BB10" s="89">
        <f>IF(AX10=0,0,IF(AX10&lt;=9,0,IF(AND(AX10&lt;9.75,AV10&lt;0.75,AX10-9&lt;0.75-AV10),AX10-9,IF(AND(AX10&lt;9.75,AV10&lt;0.75,AX10-9&gt;=0.75-AV10),0.75-AV10,IF(AND(AX10&gt;=9.75,AV10&lt;0.75),0.75-AV10,0)))))</f>
        <v>0</v>
      </c>
      <c r="BC10" s="85">
        <f t="shared" ref="BC10:BC40" si="25">(D10-C10)*24</f>
        <v>2.6666666666666692</v>
      </c>
      <c r="BD10" s="86">
        <f t="shared" ref="BD10:BD40" si="26">IF(F10&lt;&gt;"",(F10-D10)*24,0)</f>
        <v>0.6666666666666643</v>
      </c>
      <c r="BE10" s="83">
        <f>IF(BC10&lt;=6,0,IF(BC10&lt;=6.5,BC10-6,IF(BC10&gt;6.5,0.5)))</f>
        <v>0</v>
      </c>
      <c r="BF10" s="86">
        <f t="shared" ref="BF10:BF40" si="27">(D10-C10)*24+(G10-F10)*24</f>
        <v>6.6666666666666714</v>
      </c>
      <c r="BG10" s="86">
        <f t="shared" ref="BG10:BG40" si="28">IF(I10&lt;&gt;"",(I10-G10)*24+BD10,BD10)</f>
        <v>0.6666666666666643</v>
      </c>
      <c r="BH10" s="83">
        <f>IF(BF10=BC10,0,IF(BE10&gt;0,0,IF(BF10&lt;=6,0,IF(BF10&gt;6,0.5-BD10))))</f>
        <v>-0.1666666666666643</v>
      </c>
      <c r="BI10" s="86">
        <f t="shared" ref="BI10:BI40" si="29">(D10-C10)*24+(G10-F10)*24+(J10-I10)*24</f>
        <v>6.6666666666666714</v>
      </c>
      <c r="BJ10" s="86">
        <f t="shared" ref="BJ10:BJ40" si="30">IF(L10&lt;&gt;"",(L10-J10)*24+BG10,BG10)</f>
        <v>0.6666666666666643</v>
      </c>
      <c r="BK10" s="83">
        <f>IF(BI10=BF10,0,IF(BH10&gt;0,0,IF(BI10&lt;=6,0,IF(BI10&gt;6,0.5-BG10))))</f>
        <v>0</v>
      </c>
      <c r="BL10" s="86">
        <f t="shared" ref="BL10:BL40" si="31">(D10-C10)*24+(G10-F10)*24+(J10-I10)*24+(M10-L10)*24</f>
        <v>6.6666666666666714</v>
      </c>
      <c r="BM10" s="87">
        <f t="shared" ref="BM10:BM40" si="32">IF(O10&lt;&gt;"",(O10-M10)*24+BJ10,BJ10)</f>
        <v>0.6666666666666643</v>
      </c>
      <c r="BN10" s="83">
        <f>IF(BL10=BI10,0,IF(BK10&gt;0,0,IF(BL10&lt;=6,0,IF(BL10&gt;6,0.5-BJ10))))</f>
        <v>0</v>
      </c>
      <c r="BO10" s="87">
        <f t="shared" ref="BO10:BO40" si="33">(D10-C10)*24+(G10-F10)*24+(J10-I10)*24+(M10-L10)*24+(P10-O10)*24</f>
        <v>6.6666666666666714</v>
      </c>
      <c r="BP10" s="83">
        <f>IF(BO10=BL10,0,IF(BN10&gt;0,0,IF(BO10&lt;=6,0,IF(BO10&gt;6,0.5-BM10))))</f>
        <v>0</v>
      </c>
      <c r="BQ10" s="88" t="str">
        <f>IF(BO10=0,"",IF(BO10&lt;6,"",IF(BC10&gt;6,"&gt;6h",IF(AND(BF10&gt;6,ROUND(BD10,2)&lt;0.5),"&gt;6h",IF(AND(BI10&gt;6,ROUND(BG10,2)&lt;0.5),"&gt;6h",IF(AND(BL10&gt;6,ROUND(BJ10,2)&lt;0.5),"&gt;6h",IF(AND(BO10&gt;6,ROUND(BM10,2)&lt;0.5),"&gt;6h","")))))))</f>
        <v/>
      </c>
      <c r="BR10" s="89">
        <f>BE10+BH10+BK10+BN10+BP10</f>
        <v>-0.1666666666666643</v>
      </c>
      <c r="BS10" s="89">
        <f>IF(BO10=0,0,IF(BO10&lt;=6,0,IF(AND(BO10&lt;6.5,BM10&lt;0.5,BO10-6&lt;0.5-BM10),BO10-6,IF(AND(BO10&lt;6.5,BM10&lt;0.5,BO10-6&gt;=0.5-BM10),0.5-BM10,IF(AND(BO10&gt;=6.5,BM10&lt;0.5),0.5-BM10,0)))))</f>
        <v>0</v>
      </c>
    </row>
    <row r="11" spans="1:72" x14ac:dyDescent="0.2">
      <c r="A11" s="69">
        <f>A10+1</f>
        <v>44959</v>
      </c>
      <c r="B11" s="90" t="str">
        <f>IF(ISERROR(VLOOKUP(A11,Feiertage!$A$3:$E$24,2,FALSE))=FALSE,"Feiertag","")</f>
        <v/>
      </c>
      <c r="C11" s="71">
        <v>0.41666666666666669</v>
      </c>
      <c r="D11" s="71">
        <v>0.52777777777777779</v>
      </c>
      <c r="E11" s="210"/>
      <c r="F11" s="71">
        <v>0.58333333333333337</v>
      </c>
      <c r="G11" s="71">
        <v>0.69444444444444453</v>
      </c>
      <c r="H11" s="210"/>
      <c r="I11" s="71"/>
      <c r="J11" s="71"/>
      <c r="K11" s="212"/>
      <c r="L11" s="71"/>
      <c r="M11" s="71"/>
      <c r="N11" s="210"/>
      <c r="O11" s="71"/>
      <c r="P11" s="71"/>
      <c r="Q11" s="72">
        <f t="shared" si="0"/>
        <v>5.3333333333333339</v>
      </c>
      <c r="R11" s="73">
        <f t="shared" si="1"/>
        <v>1.3333333333333339</v>
      </c>
      <c r="S11" s="74">
        <f t="shared" ref="S11:S37" si="34">IF(OR(R11="",S10=""),"",R11+S10)</f>
        <v>53.16666666666665</v>
      </c>
      <c r="T11" s="74">
        <f t="shared" ref="T11:T37" si="35">AD11</f>
        <v>0</v>
      </c>
      <c r="U11" s="75"/>
      <c r="V11" s="76" t="str">
        <f t="shared" si="2"/>
        <v/>
      </c>
      <c r="W11" s="76"/>
      <c r="X11" s="76" t="str">
        <f t="shared" ref="X11:X40" si="36">IF(BQ11&lt;&gt;"",BQ11&amp;" /","")&amp;IF(AZ11&lt;&gt;""," "&amp;AZ11&amp;" /","")&amp;IF(AJ11&lt;&gt;""," "&amp;AJ11&amp;" /","")&amp;IF(AI11&lt;&gt;"",AI11,"")</f>
        <v/>
      </c>
      <c r="Y11" s="77">
        <f t="shared" si="3"/>
        <v>5.3333333333333339</v>
      </c>
      <c r="Z11" s="78">
        <f t="shared" si="4"/>
        <v>4</v>
      </c>
      <c r="AA11" s="79" t="str">
        <f>IF(WEEKDAY($A11)=1,"So",IF(WEEKDAY($A11)=7,"Sa",IF(B11="freier Tag",B11,IF(ISERROR(VLOOKUP(A11,Feiertage!$A$3:$E$14,2,FALSE))=FALSE,"Feiertag",IF(B11="","",B11)))))</f>
        <v/>
      </c>
      <c r="AB11" s="78">
        <f t="shared" ref="AB11:AB40" si="37">IF(OR((AA11="freier Tag"),(AA11="Gleittag"),(AA11="Sa"),(AA11="So"),(AA11="Tausch-Tag")),0,IF(OR((AA11="Urlaub"),(AA11="Sonderregelg."),(AA11="Arbeitsbefr."),(AA11="Krank"),(AA11="Feiertag")),Z11,Y11))</f>
        <v>5.3333333333333339</v>
      </c>
      <c r="AC11" s="80">
        <f t="shared" ref="AC11:AC40" si="38">IF(BA11&gt;BR11,BA11,BR11)</f>
        <v>0</v>
      </c>
      <c r="AD11" s="80">
        <f t="shared" ref="AD11:AD40" si="39">IF(BB11&gt;BS11,ROUND(BB11,2),ROUND(BS11,2))</f>
        <v>0</v>
      </c>
      <c r="AE11" s="81" t="str">
        <f t="shared" si="5"/>
        <v/>
      </c>
      <c r="AF11" s="81" t="str">
        <f t="shared" si="6"/>
        <v/>
      </c>
      <c r="AG11" s="81" t="str">
        <f t="shared" si="7"/>
        <v/>
      </c>
      <c r="AH11" s="81" t="str">
        <f t="shared" si="8"/>
        <v/>
      </c>
      <c r="AI11" s="82" t="str">
        <f t="shared" si="9"/>
        <v/>
      </c>
      <c r="AJ11" s="86" t="str">
        <f t="shared" ref="AJ11:AJ40" si="40">IF(AK11&lt;12,"&lt;12h","")</f>
        <v/>
      </c>
      <c r="AK11" s="91">
        <f t="shared" ref="AK11:AK40" si="41">IF(AND(ISNUMBER(P10),ISNUMBER(C11)),(C11-P10+1)*24,IF(AND(ISNUMBER(M10),ISNUMBER(C11)),(C11-M10+1)*24,IF(AND(ISNUMBER(J10),ISNUMBER(C11)),(C11-J10+1)*24,IF(AND(ISNUMBER(G10),ISNUMBER(C11)),(C11-G10+1)*24,IF(AND(ISNUMBER(D10),ISNUMBER(C11)),(C11-D10+1)*24,"0")))))</f>
        <v>17</v>
      </c>
      <c r="AL11" s="85">
        <f t="shared" si="11"/>
        <v>2.6666666666666665</v>
      </c>
      <c r="AM11" s="86">
        <f t="shared" si="12"/>
        <v>1.3333333333333339</v>
      </c>
      <c r="AN11" s="83">
        <f t="shared" si="13"/>
        <v>0</v>
      </c>
      <c r="AO11" s="86">
        <f t="shared" si="14"/>
        <v>5.3333333333333339</v>
      </c>
      <c r="AP11" s="86">
        <f t="shared" si="15"/>
        <v>1.3333333333333339</v>
      </c>
      <c r="AQ11" s="83">
        <f t="shared" si="16"/>
        <v>0</v>
      </c>
      <c r="AR11" s="86">
        <f t="shared" si="17"/>
        <v>5.3333333333333339</v>
      </c>
      <c r="AS11" s="86">
        <f t="shared" si="18"/>
        <v>1.3333333333333339</v>
      </c>
      <c r="AT11" s="83">
        <f t="shared" si="19"/>
        <v>0</v>
      </c>
      <c r="AU11" s="86">
        <f t="shared" si="20"/>
        <v>5.3333333333333339</v>
      </c>
      <c r="AV11" s="87">
        <f t="shared" si="21"/>
        <v>1.3333333333333339</v>
      </c>
      <c r="AW11" s="83">
        <f t="shared" si="22"/>
        <v>0</v>
      </c>
      <c r="AX11" s="87">
        <f t="shared" si="23"/>
        <v>5.3333333333333339</v>
      </c>
      <c r="AY11" s="83">
        <f t="shared" si="24"/>
        <v>0</v>
      </c>
      <c r="AZ11" s="88" t="str">
        <f t="shared" ref="AZ11:AZ40" si="42">IF(AX11=0,"",IF(AX11&lt;9,"",IF(AND(AL11=9,ROUND(AM11,2)&lt;0.75),"&gt;9h",IF(AL11&gt;9,"&gt;9h",IF(AND(AO11&gt;9,ROUND(AM11,2)&lt;0.75),"&gt;9h",IF(AND(AR11&gt;9,ROUND(AP11,2)&lt;0.75),"&gt;9h",IF(AND(AU11&gt;9,ROUND(AS11,2)&lt;0.75),"&gt;9h",IF(AND(AX11&gt;9,ROUND(AV11,2)&lt;0.75),"&gt;9h",""))))))))</f>
        <v/>
      </c>
      <c r="BA11" s="89">
        <f t="shared" ref="BA11:BA40" si="43">AN11+AQ11+AT11+AW11</f>
        <v>0</v>
      </c>
      <c r="BB11" s="89">
        <f t="shared" ref="BB11:BB40" si="44">IF(AX11=0,0,IF(AX11&lt;=9,0,IF(AND(AX11&lt;9.75,AV11&lt;0.75,AX11-9&lt;0.75-AV11),AX11-9,IF(AND(AX11&lt;9.75,AV11&lt;0.75,AX11-9&gt;=0.75-AV11),0.75-AV11,IF(AND(AX11&gt;=9.75,AV11&lt;0.75),0.75-AV11,0)))))</f>
        <v>0</v>
      </c>
      <c r="BC11" s="85">
        <f t="shared" si="25"/>
        <v>2.6666666666666665</v>
      </c>
      <c r="BD11" s="86">
        <f t="shared" si="26"/>
        <v>1.3333333333333339</v>
      </c>
      <c r="BE11" s="83">
        <f t="shared" ref="BE11:BE40" si="45">IF(BC11&lt;=6,0,IF(BC11&lt;=6.5,BC11-6,IF(BC11&gt;6.5,0.5)))</f>
        <v>0</v>
      </c>
      <c r="BF11" s="86">
        <f t="shared" si="27"/>
        <v>5.3333333333333339</v>
      </c>
      <c r="BG11" s="86">
        <f t="shared" si="28"/>
        <v>1.3333333333333339</v>
      </c>
      <c r="BH11" s="83">
        <f t="shared" ref="BH11:BH40" si="46">IF(BF11=BC11,0,IF(BE11&gt;0,0,IF(BF11&lt;=6,0,IF(BF11&gt;6,0.5-BD11))))</f>
        <v>0</v>
      </c>
      <c r="BI11" s="86">
        <f t="shared" si="29"/>
        <v>5.3333333333333339</v>
      </c>
      <c r="BJ11" s="86">
        <f t="shared" si="30"/>
        <v>1.3333333333333339</v>
      </c>
      <c r="BK11" s="83">
        <f t="shared" ref="BK11:BK40" si="47">IF(BI11=BF11,0,IF(BH11&gt;0,0,IF(BI11&lt;=6,0,IF(BI11&gt;6,0.5-BG11))))</f>
        <v>0</v>
      </c>
      <c r="BL11" s="86">
        <f t="shared" si="31"/>
        <v>5.3333333333333339</v>
      </c>
      <c r="BM11" s="87">
        <f t="shared" si="32"/>
        <v>1.3333333333333339</v>
      </c>
      <c r="BN11" s="83">
        <f t="shared" ref="BN11:BN40" si="48">IF(BL11=BI11,0,IF(BK11&gt;0,0,IF(BL11&lt;=6,0,IF(BL11&gt;6,0.5-BJ11))))</f>
        <v>0</v>
      </c>
      <c r="BO11" s="87">
        <f t="shared" si="33"/>
        <v>5.3333333333333339</v>
      </c>
      <c r="BP11" s="83">
        <f t="shared" ref="BP11:BP40" si="49">IF(BO11=BL11,0,IF(BN11&gt;0,0,IF(BO11&lt;=6,0,IF(BO11&gt;6,0.5-BM11))))</f>
        <v>0</v>
      </c>
      <c r="BQ11" s="88" t="str">
        <f t="shared" ref="BQ11:BQ40" si="50">IF(BO11=0,"",IF(BO11&lt;6,"",IF(BC11&gt;6,"&gt;6h",IF(AND(BF11&gt;6,ROUND(BD11,2)&lt;0.5),"&gt;6h",IF(AND(BI11&gt;6,ROUND(BG11,2)&lt;0.5),"&gt;6h",IF(AND(BL11&gt;6,ROUND(BJ11,2)&lt;0.5),"&gt;6h",IF(AND(BO11&gt;6,ROUND(BM11,2)&lt;0.5),"&gt;6h","")))))))</f>
        <v/>
      </c>
      <c r="BR11" s="89">
        <f t="shared" ref="BR11:BR40" si="51">BE11+BH11+BK11+BN11+BP11</f>
        <v>0</v>
      </c>
      <c r="BS11" s="89">
        <f t="shared" ref="BS11:BS40" si="52">IF(BO11=0,0,IF(BO11&lt;=6,0,IF(AND(BO11&lt;6.5,BM11&lt;0.5,BO11-6&lt;0.5-BM11),BO11-6,IF(AND(BO11&lt;6.5,BM11&lt;0.5,BO11-6&gt;=0.5-BM11),0.5-BM11,IF(AND(BO11&gt;=6.5,BM11&lt;0.5),0.5-BM11,0)))))</f>
        <v>0</v>
      </c>
    </row>
    <row r="12" spans="1:72" x14ac:dyDescent="0.2">
      <c r="A12" s="69">
        <f>A11+1</f>
        <v>44960</v>
      </c>
      <c r="B12" s="90" t="str">
        <f>IF(ISERROR(VLOOKUP(A12,Feiertage!$A$3:$E$24,2,FALSE))=FALSE,"Feiertag","")</f>
        <v/>
      </c>
      <c r="C12" s="71">
        <v>0.41666666666666669</v>
      </c>
      <c r="D12" s="71">
        <v>0.63541666666666663</v>
      </c>
      <c r="E12" s="210"/>
      <c r="F12" s="71"/>
      <c r="G12" s="71"/>
      <c r="H12" s="210"/>
      <c r="I12" s="71"/>
      <c r="J12" s="71"/>
      <c r="K12" s="212"/>
      <c r="L12" s="71"/>
      <c r="M12" s="71"/>
      <c r="N12" s="210"/>
      <c r="O12" s="71"/>
      <c r="P12" s="71"/>
      <c r="Q12" s="72">
        <f t="shared" si="0"/>
        <v>5.2499999999999982</v>
      </c>
      <c r="R12" s="73">
        <f t="shared" si="1"/>
        <v>1.2499999999999982</v>
      </c>
      <c r="S12" s="74">
        <f t="shared" si="34"/>
        <v>54.41666666666665</v>
      </c>
      <c r="T12" s="74">
        <f t="shared" si="35"/>
        <v>0</v>
      </c>
      <c r="U12" s="75"/>
      <c r="V12" s="76" t="str">
        <f t="shared" si="2"/>
        <v/>
      </c>
      <c r="W12" s="76"/>
      <c r="X12" s="76" t="str">
        <f t="shared" si="36"/>
        <v/>
      </c>
      <c r="Y12" s="77">
        <f t="shared" si="3"/>
        <v>5.2499999999999982</v>
      </c>
      <c r="Z12" s="78">
        <f t="shared" si="4"/>
        <v>4</v>
      </c>
      <c r="AA12" s="79" t="str">
        <f>IF(WEEKDAY($A12)=1,"So",IF(WEEKDAY($A12)=7,"Sa",IF(B12="freier Tag",B12,IF(ISERROR(VLOOKUP(A12,Feiertage!$A$3:$E$14,2,FALSE))=FALSE,"Feiertag",IF(B12="","",B12)))))</f>
        <v/>
      </c>
      <c r="AB12" s="78">
        <f t="shared" si="37"/>
        <v>5.2499999999999982</v>
      </c>
      <c r="AC12" s="80">
        <f t="shared" si="38"/>
        <v>0</v>
      </c>
      <c r="AD12" s="80">
        <f t="shared" si="39"/>
        <v>0</v>
      </c>
      <c r="AE12" s="81" t="str">
        <f t="shared" si="5"/>
        <v/>
      </c>
      <c r="AF12" s="81" t="str">
        <f t="shared" si="6"/>
        <v/>
      </c>
      <c r="AG12" s="81" t="str">
        <f t="shared" si="7"/>
        <v/>
      </c>
      <c r="AH12" s="81" t="str">
        <f t="shared" si="8"/>
        <v/>
      </c>
      <c r="AI12" s="82" t="str">
        <f t="shared" si="9"/>
        <v/>
      </c>
      <c r="AJ12" s="86" t="str">
        <f t="shared" si="40"/>
        <v/>
      </c>
      <c r="AK12" s="91">
        <f t="shared" si="41"/>
        <v>17.333333333333329</v>
      </c>
      <c r="AL12" s="85">
        <f t="shared" si="11"/>
        <v>5.2499999999999982</v>
      </c>
      <c r="AM12" s="86">
        <f t="shared" si="12"/>
        <v>0</v>
      </c>
      <c r="AN12" s="83">
        <f t="shared" si="13"/>
        <v>0</v>
      </c>
      <c r="AO12" s="86">
        <f t="shared" si="14"/>
        <v>5.2499999999999982</v>
      </c>
      <c r="AP12" s="86">
        <f t="shared" si="15"/>
        <v>0</v>
      </c>
      <c r="AQ12" s="83">
        <f t="shared" si="16"/>
        <v>0</v>
      </c>
      <c r="AR12" s="86">
        <f t="shared" si="17"/>
        <v>5.2499999999999982</v>
      </c>
      <c r="AS12" s="86">
        <f t="shared" si="18"/>
        <v>0</v>
      </c>
      <c r="AT12" s="83">
        <f t="shared" si="19"/>
        <v>0</v>
      </c>
      <c r="AU12" s="86">
        <f t="shared" si="20"/>
        <v>5.2499999999999982</v>
      </c>
      <c r="AV12" s="87">
        <f t="shared" si="21"/>
        <v>0</v>
      </c>
      <c r="AW12" s="83">
        <f t="shared" si="22"/>
        <v>0</v>
      </c>
      <c r="AX12" s="87">
        <f t="shared" si="23"/>
        <v>5.2499999999999982</v>
      </c>
      <c r="AY12" s="83">
        <f t="shared" si="24"/>
        <v>0</v>
      </c>
      <c r="AZ12" s="88" t="str">
        <f t="shared" si="42"/>
        <v/>
      </c>
      <c r="BA12" s="89">
        <f t="shared" si="43"/>
        <v>0</v>
      </c>
      <c r="BB12" s="89">
        <f t="shared" si="44"/>
        <v>0</v>
      </c>
      <c r="BC12" s="85">
        <f t="shared" si="25"/>
        <v>5.2499999999999982</v>
      </c>
      <c r="BD12" s="86">
        <f t="shared" si="26"/>
        <v>0</v>
      </c>
      <c r="BE12" s="83">
        <f t="shared" si="45"/>
        <v>0</v>
      </c>
      <c r="BF12" s="86">
        <f t="shared" si="27"/>
        <v>5.2499999999999982</v>
      </c>
      <c r="BG12" s="86">
        <f t="shared" si="28"/>
        <v>0</v>
      </c>
      <c r="BH12" s="83">
        <f t="shared" si="46"/>
        <v>0</v>
      </c>
      <c r="BI12" s="86">
        <f t="shared" si="29"/>
        <v>5.2499999999999982</v>
      </c>
      <c r="BJ12" s="86">
        <f t="shared" si="30"/>
        <v>0</v>
      </c>
      <c r="BK12" s="83">
        <f t="shared" si="47"/>
        <v>0</v>
      </c>
      <c r="BL12" s="86">
        <f t="shared" si="31"/>
        <v>5.2499999999999982</v>
      </c>
      <c r="BM12" s="87">
        <f t="shared" si="32"/>
        <v>0</v>
      </c>
      <c r="BN12" s="83">
        <f t="shared" si="48"/>
        <v>0</v>
      </c>
      <c r="BO12" s="87">
        <f t="shared" si="33"/>
        <v>5.2499999999999982</v>
      </c>
      <c r="BP12" s="83">
        <f t="shared" si="49"/>
        <v>0</v>
      </c>
      <c r="BQ12" s="88" t="str">
        <f t="shared" si="50"/>
        <v/>
      </c>
      <c r="BR12" s="89">
        <f t="shared" si="51"/>
        <v>0</v>
      </c>
      <c r="BS12" s="89">
        <f t="shared" si="52"/>
        <v>0</v>
      </c>
    </row>
    <row r="13" spans="1:72" x14ac:dyDescent="0.2">
      <c r="A13" s="69">
        <f t="shared" ref="A13:A37" si="53">A12+1</f>
        <v>44961</v>
      </c>
      <c r="B13" s="70" t="str">
        <f>IF(ISERROR(VLOOKUP(A13,Feiertage!$A$3:$E$24,2,FALSE))=FALSE,"Feiertag","")</f>
        <v/>
      </c>
      <c r="C13" s="71"/>
      <c r="D13" s="71"/>
      <c r="E13" s="210"/>
      <c r="F13" s="71"/>
      <c r="G13" s="71"/>
      <c r="H13" s="210"/>
      <c r="I13" s="71"/>
      <c r="J13" s="71"/>
      <c r="K13" s="212"/>
      <c r="L13" s="71"/>
      <c r="M13" s="71"/>
      <c r="N13" s="210"/>
      <c r="O13" s="71"/>
      <c r="P13" s="71"/>
      <c r="Q13" s="72">
        <f t="shared" si="0"/>
        <v>0</v>
      </c>
      <c r="R13" s="73">
        <f t="shared" si="1"/>
        <v>0</v>
      </c>
      <c r="S13" s="74">
        <f t="shared" si="34"/>
        <v>54.41666666666665</v>
      </c>
      <c r="T13" s="74">
        <f t="shared" si="35"/>
        <v>0</v>
      </c>
      <c r="U13" s="75"/>
      <c r="V13" s="76" t="str">
        <f t="shared" si="2"/>
        <v/>
      </c>
      <c r="W13" s="76"/>
      <c r="X13" s="76" t="str">
        <f t="shared" si="36"/>
        <v/>
      </c>
      <c r="Y13" s="77">
        <f t="shared" si="3"/>
        <v>0</v>
      </c>
      <c r="Z13" s="78">
        <f t="shared" si="4"/>
        <v>0</v>
      </c>
      <c r="AA13" s="79" t="str">
        <f>IF(WEEKDAY($A13)=1,"So",IF(WEEKDAY($A13)=7,"Sa",IF(B13="freier Tag",B13,IF(ISERROR(VLOOKUP(A13,Feiertage!$A$3:$E$14,2,FALSE))=FALSE,"Feiertag",IF(B13="","",B13)))))</f>
        <v>Sa</v>
      </c>
      <c r="AB13" s="78">
        <f t="shared" si="37"/>
        <v>0</v>
      </c>
      <c r="AC13" s="80">
        <f t="shared" si="38"/>
        <v>0</v>
      </c>
      <c r="AD13" s="80">
        <f t="shared" si="39"/>
        <v>0</v>
      </c>
      <c r="AE13" s="81" t="str">
        <f t="shared" si="5"/>
        <v/>
      </c>
      <c r="AF13" s="81" t="str">
        <f t="shared" si="6"/>
        <v/>
      </c>
      <c r="AG13" s="81" t="str">
        <f t="shared" si="7"/>
        <v/>
      </c>
      <c r="AH13" s="81" t="str">
        <f t="shared" si="8"/>
        <v/>
      </c>
      <c r="AI13" s="82" t="str">
        <f t="shared" si="9"/>
        <v/>
      </c>
      <c r="AJ13" s="86" t="str">
        <f t="shared" si="40"/>
        <v/>
      </c>
      <c r="AK13" s="91" t="str">
        <f t="shared" si="41"/>
        <v>0</v>
      </c>
      <c r="AL13" s="85">
        <f t="shared" si="11"/>
        <v>0</v>
      </c>
      <c r="AM13" s="86">
        <f t="shared" si="12"/>
        <v>0</v>
      </c>
      <c r="AN13" s="83">
        <f t="shared" si="13"/>
        <v>0</v>
      </c>
      <c r="AO13" s="86">
        <f t="shared" si="14"/>
        <v>0</v>
      </c>
      <c r="AP13" s="86">
        <f t="shared" si="15"/>
        <v>0</v>
      </c>
      <c r="AQ13" s="83">
        <f t="shared" si="16"/>
        <v>0</v>
      </c>
      <c r="AR13" s="86">
        <f t="shared" si="17"/>
        <v>0</v>
      </c>
      <c r="AS13" s="86">
        <f t="shared" si="18"/>
        <v>0</v>
      </c>
      <c r="AT13" s="83">
        <f t="shared" si="19"/>
        <v>0</v>
      </c>
      <c r="AU13" s="86">
        <f t="shared" si="20"/>
        <v>0</v>
      </c>
      <c r="AV13" s="87">
        <f t="shared" si="21"/>
        <v>0</v>
      </c>
      <c r="AW13" s="83">
        <f t="shared" si="22"/>
        <v>0</v>
      </c>
      <c r="AX13" s="87">
        <f t="shared" si="23"/>
        <v>0</v>
      </c>
      <c r="AY13" s="83">
        <f t="shared" si="24"/>
        <v>0</v>
      </c>
      <c r="AZ13" s="88" t="str">
        <f t="shared" si="42"/>
        <v/>
      </c>
      <c r="BA13" s="89">
        <f t="shared" si="43"/>
        <v>0</v>
      </c>
      <c r="BB13" s="89">
        <f t="shared" si="44"/>
        <v>0</v>
      </c>
      <c r="BC13" s="85">
        <f t="shared" si="25"/>
        <v>0</v>
      </c>
      <c r="BD13" s="86">
        <f t="shared" si="26"/>
        <v>0</v>
      </c>
      <c r="BE13" s="83">
        <f t="shared" si="45"/>
        <v>0</v>
      </c>
      <c r="BF13" s="86">
        <f t="shared" si="27"/>
        <v>0</v>
      </c>
      <c r="BG13" s="86">
        <f t="shared" si="28"/>
        <v>0</v>
      </c>
      <c r="BH13" s="83">
        <f t="shared" si="46"/>
        <v>0</v>
      </c>
      <c r="BI13" s="86">
        <f t="shared" si="29"/>
        <v>0</v>
      </c>
      <c r="BJ13" s="86">
        <f t="shared" si="30"/>
        <v>0</v>
      </c>
      <c r="BK13" s="83">
        <f t="shared" si="47"/>
        <v>0</v>
      </c>
      <c r="BL13" s="86">
        <f t="shared" si="31"/>
        <v>0</v>
      </c>
      <c r="BM13" s="87">
        <f t="shared" si="32"/>
        <v>0</v>
      </c>
      <c r="BN13" s="83">
        <f t="shared" si="48"/>
        <v>0</v>
      </c>
      <c r="BO13" s="87">
        <f t="shared" si="33"/>
        <v>0</v>
      </c>
      <c r="BP13" s="83">
        <f t="shared" si="49"/>
        <v>0</v>
      </c>
      <c r="BQ13" s="88" t="str">
        <f t="shared" si="50"/>
        <v/>
      </c>
      <c r="BR13" s="89">
        <f t="shared" si="51"/>
        <v>0</v>
      </c>
      <c r="BS13" s="89">
        <f t="shared" si="52"/>
        <v>0</v>
      </c>
    </row>
    <row r="14" spans="1:72" x14ac:dyDescent="0.2">
      <c r="A14" s="69">
        <f t="shared" si="53"/>
        <v>44962</v>
      </c>
      <c r="B14" s="70" t="str">
        <f>IF(ISERROR(VLOOKUP(A14,Feiertage!$A$3:$E$24,2,FALSE))=FALSE,"Feiertag","")</f>
        <v/>
      </c>
      <c r="C14" s="71"/>
      <c r="D14" s="71"/>
      <c r="E14" s="210"/>
      <c r="F14" s="71"/>
      <c r="G14" s="71"/>
      <c r="H14" s="210"/>
      <c r="I14" s="71"/>
      <c r="J14" s="71"/>
      <c r="K14" s="212"/>
      <c r="L14" s="71"/>
      <c r="M14" s="71"/>
      <c r="N14" s="210"/>
      <c r="O14" s="71"/>
      <c r="P14" s="71"/>
      <c r="Q14" s="72">
        <f t="shared" si="0"/>
        <v>0</v>
      </c>
      <c r="R14" s="73">
        <f t="shared" si="1"/>
        <v>0</v>
      </c>
      <c r="S14" s="74">
        <f t="shared" si="34"/>
        <v>54.41666666666665</v>
      </c>
      <c r="T14" s="74">
        <f t="shared" si="35"/>
        <v>0</v>
      </c>
      <c r="U14" s="75"/>
      <c r="V14" s="76" t="str">
        <f t="shared" si="2"/>
        <v/>
      </c>
      <c r="W14" s="76"/>
      <c r="X14" s="76" t="str">
        <f t="shared" si="36"/>
        <v/>
      </c>
      <c r="Y14" s="77">
        <f t="shared" si="3"/>
        <v>0</v>
      </c>
      <c r="Z14" s="78">
        <f t="shared" si="4"/>
        <v>0</v>
      </c>
      <c r="AA14" s="79" t="str">
        <f>IF(WEEKDAY($A14)=1,"So",IF(WEEKDAY($A14)=7,"Sa",IF(B14="freier Tag",B14,IF(ISERROR(VLOOKUP(A14,Feiertage!$A$3:$E$14,2,FALSE))=FALSE,"Feiertag",IF(B14="","",B14)))))</f>
        <v>So</v>
      </c>
      <c r="AB14" s="78">
        <f t="shared" si="37"/>
        <v>0</v>
      </c>
      <c r="AC14" s="80">
        <f t="shared" si="38"/>
        <v>0</v>
      </c>
      <c r="AD14" s="80">
        <f t="shared" si="39"/>
        <v>0</v>
      </c>
      <c r="AE14" s="81" t="str">
        <f t="shared" si="5"/>
        <v/>
      </c>
      <c r="AF14" s="81" t="str">
        <f t="shared" si="6"/>
        <v/>
      </c>
      <c r="AG14" s="81" t="str">
        <f t="shared" si="7"/>
        <v/>
      </c>
      <c r="AH14" s="81" t="str">
        <f t="shared" si="8"/>
        <v/>
      </c>
      <c r="AI14" s="82" t="str">
        <f t="shared" si="9"/>
        <v/>
      </c>
      <c r="AJ14" s="86" t="str">
        <f t="shared" si="40"/>
        <v/>
      </c>
      <c r="AK14" s="91" t="str">
        <f t="shared" si="41"/>
        <v>0</v>
      </c>
      <c r="AL14" s="85">
        <f t="shared" si="11"/>
        <v>0</v>
      </c>
      <c r="AM14" s="86">
        <f t="shared" si="12"/>
        <v>0</v>
      </c>
      <c r="AN14" s="83">
        <f t="shared" si="13"/>
        <v>0</v>
      </c>
      <c r="AO14" s="86">
        <f t="shared" si="14"/>
        <v>0</v>
      </c>
      <c r="AP14" s="86">
        <f t="shared" si="15"/>
        <v>0</v>
      </c>
      <c r="AQ14" s="83">
        <f t="shared" si="16"/>
        <v>0</v>
      </c>
      <c r="AR14" s="86">
        <f t="shared" si="17"/>
        <v>0</v>
      </c>
      <c r="AS14" s="86">
        <f t="shared" si="18"/>
        <v>0</v>
      </c>
      <c r="AT14" s="83">
        <f t="shared" si="19"/>
        <v>0</v>
      </c>
      <c r="AU14" s="86">
        <f t="shared" si="20"/>
        <v>0</v>
      </c>
      <c r="AV14" s="87">
        <f t="shared" si="21"/>
        <v>0</v>
      </c>
      <c r="AW14" s="83">
        <f t="shared" si="22"/>
        <v>0</v>
      </c>
      <c r="AX14" s="87">
        <f t="shared" si="23"/>
        <v>0</v>
      </c>
      <c r="AY14" s="83">
        <f t="shared" si="24"/>
        <v>0</v>
      </c>
      <c r="AZ14" s="88" t="str">
        <f t="shared" si="42"/>
        <v/>
      </c>
      <c r="BA14" s="89">
        <f t="shared" si="43"/>
        <v>0</v>
      </c>
      <c r="BB14" s="89">
        <f t="shared" si="44"/>
        <v>0</v>
      </c>
      <c r="BC14" s="85">
        <f t="shared" si="25"/>
        <v>0</v>
      </c>
      <c r="BD14" s="86">
        <f t="shared" si="26"/>
        <v>0</v>
      </c>
      <c r="BE14" s="83">
        <f t="shared" si="45"/>
        <v>0</v>
      </c>
      <c r="BF14" s="86">
        <f t="shared" si="27"/>
        <v>0</v>
      </c>
      <c r="BG14" s="86">
        <f t="shared" si="28"/>
        <v>0</v>
      </c>
      <c r="BH14" s="83">
        <f t="shared" si="46"/>
        <v>0</v>
      </c>
      <c r="BI14" s="86">
        <f t="shared" si="29"/>
        <v>0</v>
      </c>
      <c r="BJ14" s="86">
        <f t="shared" si="30"/>
        <v>0</v>
      </c>
      <c r="BK14" s="83">
        <f t="shared" si="47"/>
        <v>0</v>
      </c>
      <c r="BL14" s="86">
        <f t="shared" si="31"/>
        <v>0</v>
      </c>
      <c r="BM14" s="87">
        <f t="shared" si="32"/>
        <v>0</v>
      </c>
      <c r="BN14" s="83">
        <f t="shared" si="48"/>
        <v>0</v>
      </c>
      <c r="BO14" s="87">
        <f t="shared" si="33"/>
        <v>0</v>
      </c>
      <c r="BP14" s="83">
        <f t="shared" si="49"/>
        <v>0</v>
      </c>
      <c r="BQ14" s="88" t="str">
        <f t="shared" si="50"/>
        <v/>
      </c>
      <c r="BR14" s="89">
        <f t="shared" si="51"/>
        <v>0</v>
      </c>
      <c r="BS14" s="89">
        <f t="shared" si="52"/>
        <v>0</v>
      </c>
    </row>
    <row r="15" spans="1:72" x14ac:dyDescent="0.2">
      <c r="A15" s="69">
        <f t="shared" si="53"/>
        <v>44963</v>
      </c>
      <c r="B15" s="70"/>
      <c r="C15" s="71">
        <v>0.42708333333333331</v>
      </c>
      <c r="D15" s="71">
        <v>0.52083333333333337</v>
      </c>
      <c r="E15" s="210"/>
      <c r="F15" s="71">
        <v>0.55208333333333337</v>
      </c>
      <c r="G15" s="71">
        <v>0.72916666666666663</v>
      </c>
      <c r="H15" s="210"/>
      <c r="I15" s="71"/>
      <c r="J15" s="71"/>
      <c r="K15" s="212"/>
      <c r="L15" s="71"/>
      <c r="M15" s="71"/>
      <c r="N15" s="210"/>
      <c r="O15" s="71"/>
      <c r="P15" s="71"/>
      <c r="Q15" s="72">
        <f t="shared" si="0"/>
        <v>6.5</v>
      </c>
      <c r="R15" s="73">
        <f t="shared" si="1"/>
        <v>2.5</v>
      </c>
      <c r="S15" s="74">
        <f t="shared" si="34"/>
        <v>56.91666666666665</v>
      </c>
      <c r="T15" s="74">
        <f t="shared" si="35"/>
        <v>0</v>
      </c>
      <c r="U15" s="75"/>
      <c r="V15" s="76" t="str">
        <f t="shared" si="2"/>
        <v/>
      </c>
      <c r="W15" s="76"/>
      <c r="X15" s="76" t="str">
        <f t="shared" si="36"/>
        <v/>
      </c>
      <c r="Y15" s="77">
        <f t="shared" si="3"/>
        <v>6.5</v>
      </c>
      <c r="Z15" s="78">
        <f t="shared" si="4"/>
        <v>4</v>
      </c>
      <c r="AA15" s="79" t="str">
        <f>IF(WEEKDAY($A15)=1,"So",IF(WEEKDAY($A15)=7,"Sa",IF(B15="freier Tag",B15,IF(ISERROR(VLOOKUP(A15,Feiertage!$A$3:$E$14,2,FALSE))=FALSE,"Feiertag",IF(B15="","",B15)))))</f>
        <v/>
      </c>
      <c r="AB15" s="78">
        <f t="shared" si="37"/>
        <v>6.5</v>
      </c>
      <c r="AC15" s="80">
        <f t="shared" si="38"/>
        <v>0</v>
      </c>
      <c r="AD15" s="80">
        <f t="shared" si="39"/>
        <v>0</v>
      </c>
      <c r="AE15" s="81" t="str">
        <f t="shared" si="5"/>
        <v/>
      </c>
      <c r="AF15" s="81" t="str">
        <f t="shared" si="6"/>
        <v/>
      </c>
      <c r="AG15" s="81" t="str">
        <f t="shared" si="7"/>
        <v/>
      </c>
      <c r="AH15" s="81" t="str">
        <f t="shared" si="8"/>
        <v/>
      </c>
      <c r="AI15" s="82" t="str">
        <f t="shared" si="9"/>
        <v/>
      </c>
      <c r="AJ15" s="86" t="str">
        <f t="shared" si="40"/>
        <v/>
      </c>
      <c r="AK15" s="91" t="str">
        <f t="shared" si="41"/>
        <v>0</v>
      </c>
      <c r="AL15" s="85">
        <f t="shared" si="11"/>
        <v>2.2500000000000013</v>
      </c>
      <c r="AM15" s="86">
        <f t="shared" si="12"/>
        <v>0.75</v>
      </c>
      <c r="AN15" s="83">
        <f t="shared" si="13"/>
        <v>0</v>
      </c>
      <c r="AO15" s="86">
        <f t="shared" si="14"/>
        <v>6.5</v>
      </c>
      <c r="AP15" s="86">
        <f t="shared" si="15"/>
        <v>0.75</v>
      </c>
      <c r="AQ15" s="83">
        <f t="shared" si="16"/>
        <v>0</v>
      </c>
      <c r="AR15" s="86">
        <f t="shared" si="17"/>
        <v>6.5</v>
      </c>
      <c r="AS15" s="86">
        <f t="shared" si="18"/>
        <v>0.75</v>
      </c>
      <c r="AT15" s="83">
        <f t="shared" si="19"/>
        <v>0</v>
      </c>
      <c r="AU15" s="86">
        <f t="shared" si="20"/>
        <v>6.5</v>
      </c>
      <c r="AV15" s="87">
        <f t="shared" si="21"/>
        <v>0.75</v>
      </c>
      <c r="AW15" s="83">
        <f t="shared" si="22"/>
        <v>0</v>
      </c>
      <c r="AX15" s="87">
        <f t="shared" si="23"/>
        <v>6.5</v>
      </c>
      <c r="AY15" s="83">
        <f t="shared" si="24"/>
        <v>0</v>
      </c>
      <c r="AZ15" s="88" t="str">
        <f t="shared" si="42"/>
        <v/>
      </c>
      <c r="BA15" s="89">
        <f t="shared" si="43"/>
        <v>0</v>
      </c>
      <c r="BB15" s="89">
        <f t="shared" si="44"/>
        <v>0</v>
      </c>
      <c r="BC15" s="85">
        <f t="shared" si="25"/>
        <v>2.2500000000000013</v>
      </c>
      <c r="BD15" s="86">
        <f t="shared" si="26"/>
        <v>0.75</v>
      </c>
      <c r="BE15" s="83">
        <f t="shared" si="45"/>
        <v>0</v>
      </c>
      <c r="BF15" s="86">
        <f t="shared" si="27"/>
        <v>6.5</v>
      </c>
      <c r="BG15" s="86">
        <f t="shared" si="28"/>
        <v>0.75</v>
      </c>
      <c r="BH15" s="83">
        <f t="shared" si="46"/>
        <v>-0.25</v>
      </c>
      <c r="BI15" s="86">
        <f t="shared" si="29"/>
        <v>6.5</v>
      </c>
      <c r="BJ15" s="86">
        <f t="shared" si="30"/>
        <v>0.75</v>
      </c>
      <c r="BK15" s="83">
        <f t="shared" si="47"/>
        <v>0</v>
      </c>
      <c r="BL15" s="86">
        <f t="shared" si="31"/>
        <v>6.5</v>
      </c>
      <c r="BM15" s="87">
        <f t="shared" si="32"/>
        <v>0.75</v>
      </c>
      <c r="BN15" s="83">
        <f t="shared" si="48"/>
        <v>0</v>
      </c>
      <c r="BO15" s="87">
        <f t="shared" si="33"/>
        <v>6.5</v>
      </c>
      <c r="BP15" s="83">
        <f t="shared" si="49"/>
        <v>0</v>
      </c>
      <c r="BQ15" s="88" t="str">
        <f t="shared" si="50"/>
        <v/>
      </c>
      <c r="BR15" s="89">
        <f t="shared" si="51"/>
        <v>-0.25</v>
      </c>
      <c r="BS15" s="89">
        <f t="shared" si="52"/>
        <v>0</v>
      </c>
    </row>
    <row r="16" spans="1:72" x14ac:dyDescent="0.2">
      <c r="A16" s="69">
        <f t="shared" si="53"/>
        <v>44964</v>
      </c>
      <c r="B16" s="70" t="str">
        <f>IF(ISERROR(VLOOKUP(A16,Feiertage!$A$3:$E$24,2,FALSE))=FALSE,"Feiertag","")</f>
        <v/>
      </c>
      <c r="C16" s="71">
        <v>0.41666666666666669</v>
      </c>
      <c r="D16" s="71">
        <v>0.5</v>
      </c>
      <c r="E16" s="210"/>
      <c r="F16" s="71">
        <v>0.52777777777777779</v>
      </c>
      <c r="G16" s="71">
        <v>0.69444444444444453</v>
      </c>
      <c r="H16" s="210"/>
      <c r="I16" s="71"/>
      <c r="J16" s="71"/>
      <c r="K16" s="212"/>
      <c r="L16" s="71"/>
      <c r="M16" s="71"/>
      <c r="N16" s="210"/>
      <c r="O16" s="71"/>
      <c r="P16" s="71"/>
      <c r="Q16" s="72">
        <f t="shared" si="0"/>
        <v>6.0000000000000018</v>
      </c>
      <c r="R16" s="73">
        <f t="shared" si="1"/>
        <v>2.0000000000000018</v>
      </c>
      <c r="S16" s="74">
        <f t="shared" si="34"/>
        <v>58.91666666666665</v>
      </c>
      <c r="T16" s="74">
        <f t="shared" si="35"/>
        <v>0</v>
      </c>
      <c r="U16" s="75"/>
      <c r="V16" s="76" t="str">
        <f t="shared" si="2"/>
        <v/>
      </c>
      <c r="W16" s="76"/>
      <c r="X16" s="76" t="str">
        <f t="shared" si="36"/>
        <v/>
      </c>
      <c r="Y16" s="77">
        <f t="shared" si="3"/>
        <v>6.0000000000000018</v>
      </c>
      <c r="Z16" s="78">
        <f t="shared" si="4"/>
        <v>4</v>
      </c>
      <c r="AA16" s="79" t="str">
        <f>IF(WEEKDAY($A16)=1,"So",IF(WEEKDAY($A16)=7,"Sa",IF(B16="freier Tag",B16,IF(ISERROR(VLOOKUP(A16,Feiertage!$A$3:$E$14,2,FALSE))=FALSE,"Feiertag",IF(B16="","",B16)))))</f>
        <v/>
      </c>
      <c r="AB16" s="78">
        <f t="shared" si="37"/>
        <v>6.0000000000000018</v>
      </c>
      <c r="AC16" s="80">
        <f t="shared" si="38"/>
        <v>0</v>
      </c>
      <c r="AD16" s="80">
        <f t="shared" si="39"/>
        <v>0</v>
      </c>
      <c r="AE16" s="81" t="str">
        <f t="shared" si="5"/>
        <v/>
      </c>
      <c r="AF16" s="81" t="str">
        <f t="shared" si="6"/>
        <v/>
      </c>
      <c r="AG16" s="81" t="str">
        <f t="shared" si="7"/>
        <v/>
      </c>
      <c r="AH16" s="81" t="str">
        <f t="shared" si="8"/>
        <v/>
      </c>
      <c r="AI16" s="82" t="str">
        <f t="shared" si="9"/>
        <v/>
      </c>
      <c r="AJ16" s="86" t="str">
        <f t="shared" si="40"/>
        <v/>
      </c>
      <c r="AK16" s="91">
        <f t="shared" si="41"/>
        <v>16.5</v>
      </c>
      <c r="AL16" s="85">
        <f t="shared" si="11"/>
        <v>1.9999999999999996</v>
      </c>
      <c r="AM16" s="86">
        <f t="shared" si="12"/>
        <v>0.66666666666666696</v>
      </c>
      <c r="AN16" s="83">
        <f t="shared" si="13"/>
        <v>0</v>
      </c>
      <c r="AO16" s="86">
        <f t="shared" si="14"/>
        <v>6.0000000000000018</v>
      </c>
      <c r="AP16" s="86">
        <f t="shared" si="15"/>
        <v>0.66666666666666696</v>
      </c>
      <c r="AQ16" s="83">
        <f t="shared" si="16"/>
        <v>0</v>
      </c>
      <c r="AR16" s="86">
        <f t="shared" si="17"/>
        <v>6.0000000000000018</v>
      </c>
      <c r="AS16" s="86">
        <f t="shared" si="18"/>
        <v>0.66666666666666696</v>
      </c>
      <c r="AT16" s="83">
        <f t="shared" si="19"/>
        <v>0</v>
      </c>
      <c r="AU16" s="86">
        <f t="shared" si="20"/>
        <v>6.0000000000000018</v>
      </c>
      <c r="AV16" s="87">
        <f t="shared" si="21"/>
        <v>0.66666666666666696</v>
      </c>
      <c r="AW16" s="83">
        <f t="shared" si="22"/>
        <v>0</v>
      </c>
      <c r="AX16" s="87">
        <f t="shared" si="23"/>
        <v>6.0000000000000018</v>
      </c>
      <c r="AY16" s="83">
        <f t="shared" si="24"/>
        <v>0</v>
      </c>
      <c r="AZ16" s="88" t="str">
        <f t="shared" si="42"/>
        <v/>
      </c>
      <c r="BA16" s="89">
        <f t="shared" si="43"/>
        <v>0</v>
      </c>
      <c r="BB16" s="89">
        <f t="shared" si="44"/>
        <v>0</v>
      </c>
      <c r="BC16" s="85">
        <f t="shared" si="25"/>
        <v>1.9999999999999996</v>
      </c>
      <c r="BD16" s="86">
        <f t="shared" si="26"/>
        <v>0.66666666666666696</v>
      </c>
      <c r="BE16" s="83">
        <f t="shared" si="45"/>
        <v>0</v>
      </c>
      <c r="BF16" s="86">
        <f t="shared" si="27"/>
        <v>6.0000000000000018</v>
      </c>
      <c r="BG16" s="86">
        <f t="shared" si="28"/>
        <v>0.66666666666666696</v>
      </c>
      <c r="BH16" s="83">
        <f t="shared" si="46"/>
        <v>0</v>
      </c>
      <c r="BI16" s="86">
        <f t="shared" si="29"/>
        <v>6.0000000000000018</v>
      </c>
      <c r="BJ16" s="86">
        <f t="shared" si="30"/>
        <v>0.66666666666666696</v>
      </c>
      <c r="BK16" s="83">
        <f t="shared" si="47"/>
        <v>0</v>
      </c>
      <c r="BL16" s="86">
        <f t="shared" si="31"/>
        <v>6.0000000000000018</v>
      </c>
      <c r="BM16" s="87">
        <f t="shared" si="32"/>
        <v>0.66666666666666696</v>
      </c>
      <c r="BN16" s="83">
        <f t="shared" si="48"/>
        <v>0</v>
      </c>
      <c r="BO16" s="87">
        <f t="shared" si="33"/>
        <v>6.0000000000000018</v>
      </c>
      <c r="BP16" s="83">
        <f t="shared" si="49"/>
        <v>0</v>
      </c>
      <c r="BQ16" s="88" t="str">
        <f t="shared" si="50"/>
        <v/>
      </c>
      <c r="BR16" s="89">
        <f t="shared" si="51"/>
        <v>0</v>
      </c>
      <c r="BS16" s="89">
        <f t="shared" si="52"/>
        <v>0</v>
      </c>
    </row>
    <row r="17" spans="1:76" x14ac:dyDescent="0.2">
      <c r="A17" s="69">
        <f t="shared" si="53"/>
        <v>44965</v>
      </c>
      <c r="B17" s="70" t="str">
        <f>IF(ISERROR(VLOOKUP(A17,Feiertage!$A$3:$E$24,2,FALSE))=FALSE,"Feiertag","")</f>
        <v/>
      </c>
      <c r="C17" s="71">
        <v>0.4375</v>
      </c>
      <c r="D17" s="71">
        <v>0.51041666666666663</v>
      </c>
      <c r="E17" s="210"/>
      <c r="F17" s="71">
        <v>0.55208333333333337</v>
      </c>
      <c r="G17" s="71">
        <v>0.76041666666666663</v>
      </c>
      <c r="H17" s="210"/>
      <c r="I17" s="71"/>
      <c r="J17" s="71"/>
      <c r="K17" s="212"/>
      <c r="L17" s="71"/>
      <c r="M17" s="71"/>
      <c r="N17" s="210"/>
      <c r="O17" s="71"/>
      <c r="P17" s="71"/>
      <c r="Q17" s="72">
        <f t="shared" si="0"/>
        <v>6.7499999999999973</v>
      </c>
      <c r="R17" s="73">
        <f t="shared" si="1"/>
        <v>2.7499999999999973</v>
      </c>
      <c r="S17" s="74">
        <f t="shared" si="34"/>
        <v>61.66666666666665</v>
      </c>
      <c r="T17" s="74">
        <f t="shared" si="35"/>
        <v>0</v>
      </c>
      <c r="U17" s="75"/>
      <c r="V17" s="76" t="str">
        <f t="shared" si="2"/>
        <v/>
      </c>
      <c r="W17" s="76"/>
      <c r="X17" s="76" t="str">
        <f t="shared" si="36"/>
        <v/>
      </c>
      <c r="Y17" s="77">
        <f t="shared" si="3"/>
        <v>6.7499999999999973</v>
      </c>
      <c r="Z17" s="78">
        <f t="shared" si="4"/>
        <v>4</v>
      </c>
      <c r="AA17" s="79" t="str">
        <f>IF(WEEKDAY($A17)=1,"So",IF(WEEKDAY($A17)=7,"Sa",IF(B17="freier Tag",B17,IF(ISERROR(VLOOKUP(A17,Feiertage!$A$3:$E$14,2,FALSE))=FALSE,"Feiertag",IF(B17="","",B17)))))</f>
        <v/>
      </c>
      <c r="AB17" s="78">
        <f t="shared" si="37"/>
        <v>6.7499999999999973</v>
      </c>
      <c r="AC17" s="80">
        <f t="shared" si="38"/>
        <v>0</v>
      </c>
      <c r="AD17" s="80">
        <f t="shared" si="39"/>
        <v>0</v>
      </c>
      <c r="AE17" s="81" t="str">
        <f t="shared" si="5"/>
        <v/>
      </c>
      <c r="AF17" s="81" t="str">
        <f t="shared" si="6"/>
        <v/>
      </c>
      <c r="AG17" s="81" t="str">
        <f t="shared" si="7"/>
        <v/>
      </c>
      <c r="AH17" s="81" t="str">
        <f t="shared" si="8"/>
        <v/>
      </c>
      <c r="AI17" s="82" t="str">
        <f t="shared" si="9"/>
        <v/>
      </c>
      <c r="AJ17" s="86" t="str">
        <f t="shared" si="40"/>
        <v/>
      </c>
      <c r="AK17" s="91">
        <f t="shared" si="41"/>
        <v>17.833333333333332</v>
      </c>
      <c r="AL17" s="85">
        <f t="shared" si="11"/>
        <v>1.7499999999999991</v>
      </c>
      <c r="AM17" s="86">
        <f t="shared" si="12"/>
        <v>1.0000000000000018</v>
      </c>
      <c r="AN17" s="83">
        <f t="shared" si="13"/>
        <v>0</v>
      </c>
      <c r="AO17" s="86">
        <f t="shared" si="14"/>
        <v>6.7499999999999973</v>
      </c>
      <c r="AP17" s="86">
        <f t="shared" si="15"/>
        <v>1.0000000000000018</v>
      </c>
      <c r="AQ17" s="83">
        <f t="shared" si="16"/>
        <v>0</v>
      </c>
      <c r="AR17" s="86">
        <f t="shared" si="17"/>
        <v>6.7499999999999973</v>
      </c>
      <c r="AS17" s="86">
        <f t="shared" si="18"/>
        <v>1.0000000000000018</v>
      </c>
      <c r="AT17" s="83">
        <f t="shared" si="19"/>
        <v>0</v>
      </c>
      <c r="AU17" s="86">
        <f t="shared" si="20"/>
        <v>6.7499999999999973</v>
      </c>
      <c r="AV17" s="87">
        <f t="shared" si="21"/>
        <v>1.0000000000000018</v>
      </c>
      <c r="AW17" s="83">
        <f t="shared" si="22"/>
        <v>0</v>
      </c>
      <c r="AX17" s="87">
        <f t="shared" si="23"/>
        <v>6.7499999999999973</v>
      </c>
      <c r="AY17" s="83">
        <f t="shared" si="24"/>
        <v>0</v>
      </c>
      <c r="AZ17" s="88" t="str">
        <f t="shared" si="42"/>
        <v/>
      </c>
      <c r="BA17" s="89">
        <f t="shared" si="43"/>
        <v>0</v>
      </c>
      <c r="BB17" s="89">
        <f t="shared" si="44"/>
        <v>0</v>
      </c>
      <c r="BC17" s="85">
        <f t="shared" si="25"/>
        <v>1.7499999999999991</v>
      </c>
      <c r="BD17" s="86">
        <f t="shared" si="26"/>
        <v>1.0000000000000018</v>
      </c>
      <c r="BE17" s="83">
        <f t="shared" si="45"/>
        <v>0</v>
      </c>
      <c r="BF17" s="86">
        <f t="shared" si="27"/>
        <v>6.7499999999999973</v>
      </c>
      <c r="BG17" s="86">
        <f t="shared" si="28"/>
        <v>1.0000000000000018</v>
      </c>
      <c r="BH17" s="83">
        <f t="shared" si="46"/>
        <v>-0.50000000000000178</v>
      </c>
      <c r="BI17" s="86">
        <f t="shared" si="29"/>
        <v>6.7499999999999973</v>
      </c>
      <c r="BJ17" s="86">
        <f t="shared" si="30"/>
        <v>1.0000000000000018</v>
      </c>
      <c r="BK17" s="83">
        <f t="shared" si="47"/>
        <v>0</v>
      </c>
      <c r="BL17" s="86">
        <f t="shared" si="31"/>
        <v>6.7499999999999973</v>
      </c>
      <c r="BM17" s="87">
        <f t="shared" si="32"/>
        <v>1.0000000000000018</v>
      </c>
      <c r="BN17" s="83">
        <f t="shared" si="48"/>
        <v>0</v>
      </c>
      <c r="BO17" s="87">
        <f t="shared" si="33"/>
        <v>6.7499999999999973</v>
      </c>
      <c r="BP17" s="83">
        <f t="shared" si="49"/>
        <v>0</v>
      </c>
      <c r="BQ17" s="88" t="str">
        <f t="shared" si="50"/>
        <v/>
      </c>
      <c r="BR17" s="92">
        <f t="shared" si="51"/>
        <v>-0.50000000000000178</v>
      </c>
      <c r="BS17" s="89">
        <f t="shared" si="52"/>
        <v>0</v>
      </c>
    </row>
    <row r="18" spans="1:76" x14ac:dyDescent="0.2">
      <c r="A18" s="69">
        <f t="shared" si="53"/>
        <v>44966</v>
      </c>
      <c r="B18" s="90" t="str">
        <f>IF(ISERROR(VLOOKUP(A18,Feiertage!$A$3:$E$24,2,FALSE))=FALSE,"Feiertag","")</f>
        <v/>
      </c>
      <c r="C18" s="71">
        <v>0.40625</v>
      </c>
      <c r="D18" s="71">
        <v>0.51388888888888895</v>
      </c>
      <c r="E18" s="210"/>
      <c r="F18" s="71">
        <v>0.5625</v>
      </c>
      <c r="G18" s="71">
        <v>0.76041666666666663</v>
      </c>
      <c r="H18" s="210"/>
      <c r="I18" s="71"/>
      <c r="J18" s="71"/>
      <c r="K18" s="212"/>
      <c r="L18" s="71"/>
      <c r="M18" s="71"/>
      <c r="N18" s="210"/>
      <c r="O18" s="71"/>
      <c r="P18" s="71"/>
      <c r="Q18" s="72">
        <f t="shared" si="0"/>
        <v>7.3333333333333339</v>
      </c>
      <c r="R18" s="73">
        <f t="shared" si="1"/>
        <v>3.3333333333333339</v>
      </c>
      <c r="S18" s="74">
        <f t="shared" si="34"/>
        <v>64.999999999999986</v>
      </c>
      <c r="T18" s="74">
        <f t="shared" si="35"/>
        <v>0</v>
      </c>
      <c r="U18" s="75"/>
      <c r="V18" s="76" t="str">
        <f t="shared" si="2"/>
        <v/>
      </c>
      <c r="W18" s="76"/>
      <c r="X18" s="76" t="str">
        <f t="shared" si="36"/>
        <v/>
      </c>
      <c r="Y18" s="77">
        <f t="shared" si="3"/>
        <v>7.3333333333333339</v>
      </c>
      <c r="Z18" s="78">
        <f t="shared" si="4"/>
        <v>4</v>
      </c>
      <c r="AA18" s="79" t="str">
        <f>IF(WEEKDAY($A18)=1,"So",IF(WEEKDAY($A18)=7,"Sa",IF(B18="freier Tag",B18,IF(ISERROR(VLOOKUP(A18,Feiertage!$A$3:$E$14,2,FALSE))=FALSE,"Feiertag",IF(B18="","",B18)))))</f>
        <v/>
      </c>
      <c r="AB18" s="78">
        <f t="shared" si="37"/>
        <v>7.3333333333333339</v>
      </c>
      <c r="AC18" s="80">
        <f t="shared" si="38"/>
        <v>0</v>
      </c>
      <c r="AD18" s="80">
        <f t="shared" si="39"/>
        <v>0</v>
      </c>
      <c r="AE18" s="81" t="str">
        <f t="shared" si="5"/>
        <v/>
      </c>
      <c r="AF18" s="81" t="str">
        <f t="shared" si="6"/>
        <v/>
      </c>
      <c r="AG18" s="81" t="str">
        <f t="shared" si="7"/>
        <v/>
      </c>
      <c r="AH18" s="81" t="str">
        <f t="shared" si="8"/>
        <v/>
      </c>
      <c r="AI18" s="82" t="str">
        <f t="shared" si="9"/>
        <v/>
      </c>
      <c r="AJ18" s="86" t="str">
        <f t="shared" si="40"/>
        <v/>
      </c>
      <c r="AK18" s="91">
        <f t="shared" si="41"/>
        <v>15.5</v>
      </c>
      <c r="AL18" s="85">
        <f t="shared" si="11"/>
        <v>2.5833333333333348</v>
      </c>
      <c r="AM18" s="86">
        <f t="shared" si="12"/>
        <v>1.1666666666666652</v>
      </c>
      <c r="AN18" s="83">
        <f t="shared" si="13"/>
        <v>0</v>
      </c>
      <c r="AO18" s="86">
        <f t="shared" si="14"/>
        <v>7.3333333333333339</v>
      </c>
      <c r="AP18" s="86">
        <f t="shared" si="15"/>
        <v>1.1666666666666652</v>
      </c>
      <c r="AQ18" s="83">
        <f t="shared" si="16"/>
        <v>0</v>
      </c>
      <c r="AR18" s="86">
        <f t="shared" si="17"/>
        <v>7.3333333333333339</v>
      </c>
      <c r="AS18" s="86">
        <f t="shared" si="18"/>
        <v>1.1666666666666652</v>
      </c>
      <c r="AT18" s="83">
        <f t="shared" si="19"/>
        <v>0</v>
      </c>
      <c r="AU18" s="86">
        <f t="shared" si="20"/>
        <v>7.3333333333333339</v>
      </c>
      <c r="AV18" s="87">
        <f t="shared" si="21"/>
        <v>1.1666666666666652</v>
      </c>
      <c r="AW18" s="83">
        <f t="shared" si="22"/>
        <v>0</v>
      </c>
      <c r="AX18" s="87">
        <f t="shared" si="23"/>
        <v>7.3333333333333339</v>
      </c>
      <c r="AY18" s="83">
        <f t="shared" si="24"/>
        <v>0</v>
      </c>
      <c r="AZ18" s="88" t="str">
        <f t="shared" si="42"/>
        <v/>
      </c>
      <c r="BA18" s="89">
        <f t="shared" si="43"/>
        <v>0</v>
      </c>
      <c r="BB18" s="89">
        <f t="shared" si="44"/>
        <v>0</v>
      </c>
      <c r="BC18" s="85">
        <f t="shared" si="25"/>
        <v>2.5833333333333348</v>
      </c>
      <c r="BD18" s="86">
        <f t="shared" si="26"/>
        <v>1.1666666666666652</v>
      </c>
      <c r="BE18" s="83">
        <f t="shared" si="45"/>
        <v>0</v>
      </c>
      <c r="BF18" s="86">
        <f t="shared" si="27"/>
        <v>7.3333333333333339</v>
      </c>
      <c r="BG18" s="86">
        <f t="shared" si="28"/>
        <v>1.1666666666666652</v>
      </c>
      <c r="BH18" s="83">
        <f t="shared" si="46"/>
        <v>-0.66666666666666519</v>
      </c>
      <c r="BI18" s="86">
        <f t="shared" si="29"/>
        <v>7.3333333333333339</v>
      </c>
      <c r="BJ18" s="86">
        <f t="shared" si="30"/>
        <v>1.1666666666666652</v>
      </c>
      <c r="BK18" s="83">
        <f t="shared" si="47"/>
        <v>0</v>
      </c>
      <c r="BL18" s="86">
        <f t="shared" si="31"/>
        <v>7.3333333333333339</v>
      </c>
      <c r="BM18" s="87">
        <f t="shared" si="32"/>
        <v>1.1666666666666652</v>
      </c>
      <c r="BN18" s="83">
        <f t="shared" si="48"/>
        <v>0</v>
      </c>
      <c r="BO18" s="87">
        <f t="shared" si="33"/>
        <v>7.3333333333333339</v>
      </c>
      <c r="BP18" s="83">
        <f t="shared" si="49"/>
        <v>0</v>
      </c>
      <c r="BQ18" s="88" t="str">
        <f t="shared" si="50"/>
        <v/>
      </c>
      <c r="BR18" s="92">
        <f t="shared" si="51"/>
        <v>-0.66666666666666519</v>
      </c>
      <c r="BS18" s="89">
        <f t="shared" si="52"/>
        <v>0</v>
      </c>
    </row>
    <row r="19" spans="1:76" x14ac:dyDescent="0.2">
      <c r="A19" s="69">
        <f t="shared" si="53"/>
        <v>44967</v>
      </c>
      <c r="B19" s="90" t="str">
        <f>IF(ISERROR(VLOOKUP(A19,Feiertage!$A$3:$E$24,2,FALSE))=FALSE,"Feiertag","")</f>
        <v/>
      </c>
      <c r="C19" s="71">
        <v>0.4375</v>
      </c>
      <c r="D19" s="71">
        <v>0.73958333333333337</v>
      </c>
      <c r="E19" s="210"/>
      <c r="F19" s="71"/>
      <c r="G19" s="71"/>
      <c r="H19" s="210"/>
      <c r="I19" s="71"/>
      <c r="J19" s="71"/>
      <c r="K19" s="212"/>
      <c r="L19" s="71"/>
      <c r="M19" s="71"/>
      <c r="N19" s="210"/>
      <c r="O19" s="71"/>
      <c r="P19" s="71"/>
      <c r="Q19" s="72">
        <f t="shared" si="0"/>
        <v>6.7500000000000009</v>
      </c>
      <c r="R19" s="73">
        <f t="shared" si="1"/>
        <v>2.7500000000000009</v>
      </c>
      <c r="S19" s="74">
        <f t="shared" si="34"/>
        <v>67.749999999999986</v>
      </c>
      <c r="T19" s="74">
        <f t="shared" si="35"/>
        <v>0.5</v>
      </c>
      <c r="U19" s="75"/>
      <c r="V19" s="76" t="str">
        <f t="shared" si="2"/>
        <v>&gt;6h/</v>
      </c>
      <c r="W19" s="76"/>
      <c r="X19" s="76" t="str">
        <f t="shared" si="36"/>
        <v>&gt;6h /</v>
      </c>
      <c r="Y19" s="77">
        <f t="shared" si="3"/>
        <v>7.2500000000000009</v>
      </c>
      <c r="Z19" s="78">
        <f t="shared" si="4"/>
        <v>4</v>
      </c>
      <c r="AA19" s="79" t="str">
        <f>IF(WEEKDAY($A19)=1,"So",IF(WEEKDAY($A19)=7,"Sa",IF(B19="freier Tag",B19,IF(ISERROR(VLOOKUP(A19,Feiertage!$A$3:$E$14,2,FALSE))=FALSE,"Feiertag",IF(B19="","",B19)))))</f>
        <v/>
      </c>
      <c r="AB19" s="78">
        <f t="shared" si="37"/>
        <v>7.2500000000000009</v>
      </c>
      <c r="AC19" s="80">
        <f t="shared" si="38"/>
        <v>0.5</v>
      </c>
      <c r="AD19" s="80">
        <f t="shared" si="39"/>
        <v>0.5</v>
      </c>
      <c r="AE19" s="81" t="str">
        <f t="shared" si="5"/>
        <v/>
      </c>
      <c r="AF19" s="81" t="str">
        <f t="shared" si="6"/>
        <v/>
      </c>
      <c r="AG19" s="81" t="str">
        <f t="shared" si="7"/>
        <v/>
      </c>
      <c r="AH19" s="81" t="str">
        <f t="shared" si="8"/>
        <v/>
      </c>
      <c r="AI19" s="82" t="str">
        <f t="shared" si="9"/>
        <v/>
      </c>
      <c r="AJ19" s="86" t="str">
        <f t="shared" si="40"/>
        <v/>
      </c>
      <c r="AK19" s="91">
        <f t="shared" si="41"/>
        <v>16.25</v>
      </c>
      <c r="AL19" s="85">
        <f t="shared" si="11"/>
        <v>7.2500000000000009</v>
      </c>
      <c r="AM19" s="86">
        <f t="shared" si="12"/>
        <v>0</v>
      </c>
      <c r="AN19" s="83">
        <f t="shared" si="13"/>
        <v>0</v>
      </c>
      <c r="AO19" s="86">
        <f t="shared" si="14"/>
        <v>7.2500000000000009</v>
      </c>
      <c r="AP19" s="86">
        <f t="shared" si="15"/>
        <v>0</v>
      </c>
      <c r="AQ19" s="83">
        <f t="shared" si="16"/>
        <v>0</v>
      </c>
      <c r="AR19" s="86">
        <f t="shared" si="17"/>
        <v>7.2500000000000009</v>
      </c>
      <c r="AS19" s="86">
        <f t="shared" si="18"/>
        <v>0</v>
      </c>
      <c r="AT19" s="83">
        <f t="shared" si="19"/>
        <v>0</v>
      </c>
      <c r="AU19" s="86">
        <f t="shared" si="20"/>
        <v>7.2500000000000009</v>
      </c>
      <c r="AV19" s="87">
        <f t="shared" si="21"/>
        <v>0</v>
      </c>
      <c r="AW19" s="83">
        <f t="shared" si="22"/>
        <v>0</v>
      </c>
      <c r="AX19" s="87">
        <f t="shared" si="23"/>
        <v>7.2500000000000009</v>
      </c>
      <c r="AY19" s="83">
        <f t="shared" si="24"/>
        <v>0</v>
      </c>
      <c r="AZ19" s="88" t="str">
        <f t="shared" si="42"/>
        <v/>
      </c>
      <c r="BA19" s="89">
        <f t="shared" si="43"/>
        <v>0</v>
      </c>
      <c r="BB19" s="89">
        <f t="shared" si="44"/>
        <v>0</v>
      </c>
      <c r="BC19" s="85">
        <f t="shared" si="25"/>
        <v>7.2500000000000009</v>
      </c>
      <c r="BD19" s="86">
        <f t="shared" si="26"/>
        <v>0</v>
      </c>
      <c r="BE19" s="83">
        <f t="shared" si="45"/>
        <v>0.5</v>
      </c>
      <c r="BF19" s="86">
        <f t="shared" si="27"/>
        <v>7.2500000000000009</v>
      </c>
      <c r="BG19" s="86">
        <f t="shared" si="28"/>
        <v>0</v>
      </c>
      <c r="BH19" s="83">
        <f t="shared" si="46"/>
        <v>0</v>
      </c>
      <c r="BI19" s="86">
        <f t="shared" si="29"/>
        <v>7.2500000000000009</v>
      </c>
      <c r="BJ19" s="86">
        <f t="shared" si="30"/>
        <v>0</v>
      </c>
      <c r="BK19" s="83">
        <f t="shared" si="47"/>
        <v>0</v>
      </c>
      <c r="BL19" s="86">
        <f t="shared" si="31"/>
        <v>7.2500000000000009</v>
      </c>
      <c r="BM19" s="87">
        <f t="shared" si="32"/>
        <v>0</v>
      </c>
      <c r="BN19" s="83">
        <f t="shared" si="48"/>
        <v>0</v>
      </c>
      <c r="BO19" s="87">
        <f t="shared" si="33"/>
        <v>7.2500000000000009</v>
      </c>
      <c r="BP19" s="83">
        <f t="shared" si="49"/>
        <v>0</v>
      </c>
      <c r="BQ19" s="88" t="str">
        <f t="shared" si="50"/>
        <v>&gt;6h</v>
      </c>
      <c r="BR19" s="92">
        <f t="shared" si="51"/>
        <v>0.5</v>
      </c>
      <c r="BS19" s="89">
        <f t="shared" si="52"/>
        <v>0.5</v>
      </c>
    </row>
    <row r="20" spans="1:76" x14ac:dyDescent="0.2">
      <c r="A20" s="69">
        <f t="shared" si="53"/>
        <v>44968</v>
      </c>
      <c r="B20" s="70" t="str">
        <f>IF(ISERROR(VLOOKUP(A20,Feiertage!$A$3:$E$24,2,FALSE))=FALSE,"Feiertag","")</f>
        <v/>
      </c>
      <c r="C20" s="71"/>
      <c r="D20" s="71"/>
      <c r="E20" s="210"/>
      <c r="F20" s="71"/>
      <c r="G20" s="71"/>
      <c r="H20" s="210"/>
      <c r="I20" s="71"/>
      <c r="J20" s="71"/>
      <c r="K20" s="212"/>
      <c r="L20" s="71"/>
      <c r="M20" s="71"/>
      <c r="N20" s="210"/>
      <c r="O20" s="71"/>
      <c r="P20" s="71"/>
      <c r="Q20" s="72">
        <f t="shared" si="0"/>
        <v>0</v>
      </c>
      <c r="R20" s="73">
        <f t="shared" si="1"/>
        <v>0</v>
      </c>
      <c r="S20" s="74">
        <f t="shared" si="34"/>
        <v>67.749999999999986</v>
      </c>
      <c r="T20" s="74">
        <f t="shared" si="35"/>
        <v>0</v>
      </c>
      <c r="U20" s="75"/>
      <c r="V20" s="76" t="str">
        <f t="shared" si="2"/>
        <v/>
      </c>
      <c r="W20" s="76"/>
      <c r="X20" s="76" t="str">
        <f t="shared" si="36"/>
        <v/>
      </c>
      <c r="Y20" s="77">
        <f t="shared" si="3"/>
        <v>0</v>
      </c>
      <c r="Z20" s="78">
        <f t="shared" si="4"/>
        <v>0</v>
      </c>
      <c r="AA20" s="79" t="str">
        <f>IF(WEEKDAY($A20)=1,"So",IF(WEEKDAY($A20)=7,"Sa",IF(B20="freier Tag",B20,IF(ISERROR(VLOOKUP(A20,Feiertage!$A$3:$E$14,2,FALSE))=FALSE,"Feiertag",IF(B20="","",B20)))))</f>
        <v>Sa</v>
      </c>
      <c r="AB20" s="78">
        <f t="shared" si="37"/>
        <v>0</v>
      </c>
      <c r="AC20" s="80">
        <f t="shared" si="38"/>
        <v>0</v>
      </c>
      <c r="AD20" s="80">
        <f t="shared" si="39"/>
        <v>0</v>
      </c>
      <c r="AE20" s="81" t="str">
        <f t="shared" si="5"/>
        <v/>
      </c>
      <c r="AF20" s="81" t="str">
        <f t="shared" si="6"/>
        <v/>
      </c>
      <c r="AG20" s="81" t="str">
        <f t="shared" si="7"/>
        <v/>
      </c>
      <c r="AH20" s="81" t="str">
        <f t="shared" si="8"/>
        <v/>
      </c>
      <c r="AI20" s="82" t="str">
        <f t="shared" si="9"/>
        <v/>
      </c>
      <c r="AJ20" s="86" t="str">
        <f t="shared" si="40"/>
        <v/>
      </c>
      <c r="AK20" s="91" t="str">
        <f t="shared" si="41"/>
        <v>0</v>
      </c>
      <c r="AL20" s="85">
        <f t="shared" si="11"/>
        <v>0</v>
      </c>
      <c r="AM20" s="86">
        <f t="shared" si="12"/>
        <v>0</v>
      </c>
      <c r="AN20" s="83">
        <f t="shared" si="13"/>
        <v>0</v>
      </c>
      <c r="AO20" s="86">
        <f t="shared" si="14"/>
        <v>0</v>
      </c>
      <c r="AP20" s="86">
        <f t="shared" si="15"/>
        <v>0</v>
      </c>
      <c r="AQ20" s="83">
        <f t="shared" si="16"/>
        <v>0</v>
      </c>
      <c r="AR20" s="86">
        <f t="shared" si="17"/>
        <v>0</v>
      </c>
      <c r="AS20" s="86">
        <f t="shared" si="18"/>
        <v>0</v>
      </c>
      <c r="AT20" s="83">
        <f t="shared" si="19"/>
        <v>0</v>
      </c>
      <c r="AU20" s="86">
        <f t="shared" si="20"/>
        <v>0</v>
      </c>
      <c r="AV20" s="87">
        <f t="shared" si="21"/>
        <v>0</v>
      </c>
      <c r="AW20" s="83">
        <f t="shared" si="22"/>
        <v>0</v>
      </c>
      <c r="AX20" s="87">
        <f t="shared" si="23"/>
        <v>0</v>
      </c>
      <c r="AY20" s="83">
        <f t="shared" si="24"/>
        <v>0</v>
      </c>
      <c r="AZ20" s="88" t="str">
        <f t="shared" si="42"/>
        <v/>
      </c>
      <c r="BA20" s="89">
        <f t="shared" si="43"/>
        <v>0</v>
      </c>
      <c r="BB20" s="89">
        <f t="shared" si="44"/>
        <v>0</v>
      </c>
      <c r="BC20" s="85">
        <f t="shared" si="25"/>
        <v>0</v>
      </c>
      <c r="BD20" s="86">
        <f t="shared" si="26"/>
        <v>0</v>
      </c>
      <c r="BE20" s="83">
        <f t="shared" si="45"/>
        <v>0</v>
      </c>
      <c r="BF20" s="86">
        <f t="shared" si="27"/>
        <v>0</v>
      </c>
      <c r="BG20" s="86">
        <f t="shared" si="28"/>
        <v>0</v>
      </c>
      <c r="BH20" s="83">
        <f t="shared" si="46"/>
        <v>0</v>
      </c>
      <c r="BI20" s="86">
        <f t="shared" si="29"/>
        <v>0</v>
      </c>
      <c r="BJ20" s="86">
        <f t="shared" si="30"/>
        <v>0</v>
      </c>
      <c r="BK20" s="83">
        <f t="shared" si="47"/>
        <v>0</v>
      </c>
      <c r="BL20" s="86">
        <f t="shared" si="31"/>
        <v>0</v>
      </c>
      <c r="BM20" s="87">
        <f t="shared" si="32"/>
        <v>0</v>
      </c>
      <c r="BN20" s="83">
        <f t="shared" si="48"/>
        <v>0</v>
      </c>
      <c r="BO20" s="87">
        <f t="shared" si="33"/>
        <v>0</v>
      </c>
      <c r="BP20" s="83">
        <f t="shared" si="49"/>
        <v>0</v>
      </c>
      <c r="BQ20" s="88" t="str">
        <f t="shared" si="50"/>
        <v/>
      </c>
      <c r="BR20" s="92">
        <f t="shared" si="51"/>
        <v>0</v>
      </c>
      <c r="BS20" s="89">
        <f t="shared" si="52"/>
        <v>0</v>
      </c>
    </row>
    <row r="21" spans="1:76" x14ac:dyDescent="0.2">
      <c r="A21" s="69">
        <f t="shared" si="53"/>
        <v>44969</v>
      </c>
      <c r="B21" s="70" t="str">
        <f>IF(ISERROR(VLOOKUP(A21,Feiertage!$A$3:$E$24,2,FALSE))=FALSE,"Feiertag","")</f>
        <v/>
      </c>
      <c r="C21" s="71"/>
      <c r="D21" s="71"/>
      <c r="E21" s="210"/>
      <c r="F21" s="71"/>
      <c r="G21" s="71"/>
      <c r="H21" s="210"/>
      <c r="I21" s="71"/>
      <c r="J21" s="71"/>
      <c r="K21" s="212"/>
      <c r="L21" s="71"/>
      <c r="M21" s="71"/>
      <c r="N21" s="210"/>
      <c r="O21" s="71"/>
      <c r="P21" s="71"/>
      <c r="Q21" s="72">
        <f t="shared" si="0"/>
        <v>0</v>
      </c>
      <c r="R21" s="73">
        <f t="shared" si="1"/>
        <v>0</v>
      </c>
      <c r="S21" s="74">
        <f t="shared" si="34"/>
        <v>67.749999999999986</v>
      </c>
      <c r="T21" s="74">
        <f t="shared" si="35"/>
        <v>0</v>
      </c>
      <c r="U21" s="75"/>
      <c r="V21" s="76" t="str">
        <f t="shared" si="2"/>
        <v/>
      </c>
      <c r="W21" s="76"/>
      <c r="X21" s="76" t="str">
        <f t="shared" si="36"/>
        <v/>
      </c>
      <c r="Y21" s="77">
        <f t="shared" si="3"/>
        <v>0</v>
      </c>
      <c r="Z21" s="78">
        <f t="shared" si="4"/>
        <v>0</v>
      </c>
      <c r="AA21" s="79" t="str">
        <f>IF(WEEKDAY($A21)=1,"So",IF(WEEKDAY($A21)=7,"Sa",IF(B21="freier Tag",B21,IF(ISERROR(VLOOKUP(A21,Feiertage!$A$3:$E$14,2,FALSE))=FALSE,"Feiertag",IF(B21="","",B21)))))</f>
        <v>So</v>
      </c>
      <c r="AB21" s="78">
        <f t="shared" si="37"/>
        <v>0</v>
      </c>
      <c r="AC21" s="80">
        <f t="shared" si="38"/>
        <v>0</v>
      </c>
      <c r="AD21" s="80">
        <f t="shared" si="39"/>
        <v>0</v>
      </c>
      <c r="AE21" s="81" t="str">
        <f t="shared" si="5"/>
        <v/>
      </c>
      <c r="AF21" s="81" t="str">
        <f t="shared" si="6"/>
        <v/>
      </c>
      <c r="AG21" s="81" t="str">
        <f t="shared" si="7"/>
        <v/>
      </c>
      <c r="AH21" s="81" t="str">
        <f t="shared" si="8"/>
        <v/>
      </c>
      <c r="AI21" s="82" t="str">
        <f t="shared" si="9"/>
        <v/>
      </c>
      <c r="AJ21" s="86" t="str">
        <f t="shared" si="40"/>
        <v/>
      </c>
      <c r="AK21" s="91" t="str">
        <f t="shared" si="41"/>
        <v>0</v>
      </c>
      <c r="AL21" s="85">
        <f t="shared" si="11"/>
        <v>0</v>
      </c>
      <c r="AM21" s="86">
        <f t="shared" si="12"/>
        <v>0</v>
      </c>
      <c r="AN21" s="83">
        <f t="shared" si="13"/>
        <v>0</v>
      </c>
      <c r="AO21" s="86">
        <f t="shared" si="14"/>
        <v>0</v>
      </c>
      <c r="AP21" s="86">
        <f t="shared" si="15"/>
        <v>0</v>
      </c>
      <c r="AQ21" s="83">
        <f t="shared" si="16"/>
        <v>0</v>
      </c>
      <c r="AR21" s="86">
        <f t="shared" si="17"/>
        <v>0</v>
      </c>
      <c r="AS21" s="86">
        <f t="shared" si="18"/>
        <v>0</v>
      </c>
      <c r="AT21" s="83">
        <f t="shared" si="19"/>
        <v>0</v>
      </c>
      <c r="AU21" s="86">
        <f t="shared" si="20"/>
        <v>0</v>
      </c>
      <c r="AV21" s="87">
        <f t="shared" si="21"/>
        <v>0</v>
      </c>
      <c r="AW21" s="83">
        <f t="shared" si="22"/>
        <v>0</v>
      </c>
      <c r="AX21" s="87">
        <f t="shared" si="23"/>
        <v>0</v>
      </c>
      <c r="AY21" s="83">
        <f t="shared" si="24"/>
        <v>0</v>
      </c>
      <c r="AZ21" s="88" t="str">
        <f t="shared" si="42"/>
        <v/>
      </c>
      <c r="BA21" s="89">
        <f t="shared" si="43"/>
        <v>0</v>
      </c>
      <c r="BB21" s="89">
        <f t="shared" si="44"/>
        <v>0</v>
      </c>
      <c r="BC21" s="85">
        <f t="shared" si="25"/>
        <v>0</v>
      </c>
      <c r="BD21" s="86">
        <f t="shared" si="26"/>
        <v>0</v>
      </c>
      <c r="BE21" s="83">
        <f t="shared" si="45"/>
        <v>0</v>
      </c>
      <c r="BF21" s="86">
        <f t="shared" si="27"/>
        <v>0</v>
      </c>
      <c r="BG21" s="86">
        <f t="shared" si="28"/>
        <v>0</v>
      </c>
      <c r="BH21" s="83">
        <f t="shared" si="46"/>
        <v>0</v>
      </c>
      <c r="BI21" s="86">
        <f t="shared" si="29"/>
        <v>0</v>
      </c>
      <c r="BJ21" s="86">
        <f t="shared" si="30"/>
        <v>0</v>
      </c>
      <c r="BK21" s="83">
        <f t="shared" si="47"/>
        <v>0</v>
      </c>
      <c r="BL21" s="86">
        <f t="shared" si="31"/>
        <v>0</v>
      </c>
      <c r="BM21" s="87">
        <f t="shared" si="32"/>
        <v>0</v>
      </c>
      <c r="BN21" s="83">
        <f t="shared" si="48"/>
        <v>0</v>
      </c>
      <c r="BO21" s="87">
        <f t="shared" si="33"/>
        <v>0</v>
      </c>
      <c r="BP21" s="83">
        <f t="shared" si="49"/>
        <v>0</v>
      </c>
      <c r="BQ21" s="88" t="str">
        <f t="shared" si="50"/>
        <v/>
      </c>
      <c r="BR21" s="92">
        <f t="shared" si="51"/>
        <v>0</v>
      </c>
      <c r="BS21" s="89">
        <f t="shared" si="52"/>
        <v>0</v>
      </c>
    </row>
    <row r="22" spans="1:76" x14ac:dyDescent="0.2">
      <c r="A22" s="69">
        <f t="shared" si="53"/>
        <v>44970</v>
      </c>
      <c r="B22" s="70" t="str">
        <f>IF(ISERROR(VLOOKUP(A22,Feiertage!$A$3:$E$24,2,FALSE))=FALSE,"Feiertag","")</f>
        <v/>
      </c>
      <c r="C22" s="71">
        <v>0.375</v>
      </c>
      <c r="D22" s="71">
        <v>0.625</v>
      </c>
      <c r="E22" s="210"/>
      <c r="F22" s="71"/>
      <c r="G22" s="71"/>
      <c r="H22" s="210"/>
      <c r="I22" s="71"/>
      <c r="J22" s="71"/>
      <c r="K22" s="212"/>
      <c r="L22" s="71"/>
      <c r="M22" s="71"/>
      <c r="N22" s="210"/>
      <c r="O22" s="71"/>
      <c r="P22" s="71"/>
      <c r="Q22" s="72">
        <f t="shared" si="0"/>
        <v>6</v>
      </c>
      <c r="R22" s="73">
        <f t="shared" si="1"/>
        <v>2</v>
      </c>
      <c r="S22" s="74">
        <f t="shared" si="34"/>
        <v>69.749999999999986</v>
      </c>
      <c r="T22" s="74">
        <f t="shared" si="35"/>
        <v>0</v>
      </c>
      <c r="U22" s="75"/>
      <c r="V22" s="76" t="str">
        <f t="shared" si="2"/>
        <v/>
      </c>
      <c r="W22" s="76"/>
      <c r="X22" s="76" t="str">
        <f t="shared" si="36"/>
        <v/>
      </c>
      <c r="Y22" s="77">
        <f t="shared" si="3"/>
        <v>6</v>
      </c>
      <c r="Z22" s="78">
        <f t="shared" si="4"/>
        <v>4</v>
      </c>
      <c r="AA22" s="79" t="str">
        <f>IF(WEEKDAY($A22)=1,"So",IF(WEEKDAY($A22)=7,"Sa",IF(B22="freier Tag",B22,IF(ISERROR(VLOOKUP(A22,Feiertage!$A$3:$E$14,2,FALSE))=FALSE,"Feiertag",IF(B22="","",B22)))))</f>
        <v/>
      </c>
      <c r="AB22" s="78">
        <f t="shared" si="37"/>
        <v>6</v>
      </c>
      <c r="AC22" s="80">
        <f t="shared" si="38"/>
        <v>0</v>
      </c>
      <c r="AD22" s="80">
        <f t="shared" si="39"/>
        <v>0</v>
      </c>
      <c r="AE22" s="81" t="str">
        <f t="shared" si="5"/>
        <v/>
      </c>
      <c r="AF22" s="81" t="str">
        <f t="shared" si="6"/>
        <v/>
      </c>
      <c r="AG22" s="81" t="str">
        <f t="shared" si="7"/>
        <v/>
      </c>
      <c r="AH22" s="81" t="str">
        <f t="shared" si="8"/>
        <v/>
      </c>
      <c r="AI22" s="82" t="str">
        <f t="shared" si="9"/>
        <v/>
      </c>
      <c r="AJ22" s="86" t="str">
        <f t="shared" si="40"/>
        <v/>
      </c>
      <c r="AK22" s="91" t="str">
        <f t="shared" si="41"/>
        <v>0</v>
      </c>
      <c r="AL22" s="85">
        <f t="shared" si="11"/>
        <v>6</v>
      </c>
      <c r="AM22" s="86">
        <f t="shared" si="12"/>
        <v>0</v>
      </c>
      <c r="AN22" s="83">
        <f t="shared" si="13"/>
        <v>0</v>
      </c>
      <c r="AO22" s="86">
        <f t="shared" si="14"/>
        <v>6</v>
      </c>
      <c r="AP22" s="86">
        <f t="shared" si="15"/>
        <v>0</v>
      </c>
      <c r="AQ22" s="83">
        <f t="shared" si="16"/>
        <v>0</v>
      </c>
      <c r="AR22" s="86">
        <f t="shared" si="17"/>
        <v>6</v>
      </c>
      <c r="AS22" s="86">
        <f t="shared" si="18"/>
        <v>0</v>
      </c>
      <c r="AT22" s="83">
        <f t="shared" si="19"/>
        <v>0</v>
      </c>
      <c r="AU22" s="86">
        <f t="shared" si="20"/>
        <v>6</v>
      </c>
      <c r="AV22" s="87">
        <f t="shared" si="21"/>
        <v>0</v>
      </c>
      <c r="AW22" s="83">
        <f t="shared" si="22"/>
        <v>0</v>
      </c>
      <c r="AX22" s="87">
        <f t="shared" si="23"/>
        <v>6</v>
      </c>
      <c r="AY22" s="83">
        <f t="shared" si="24"/>
        <v>0</v>
      </c>
      <c r="AZ22" s="88" t="str">
        <f t="shared" si="42"/>
        <v/>
      </c>
      <c r="BA22" s="89">
        <f t="shared" si="43"/>
        <v>0</v>
      </c>
      <c r="BB22" s="89">
        <f t="shared" si="44"/>
        <v>0</v>
      </c>
      <c r="BC22" s="85">
        <f t="shared" si="25"/>
        <v>6</v>
      </c>
      <c r="BD22" s="86">
        <f t="shared" si="26"/>
        <v>0</v>
      </c>
      <c r="BE22" s="83">
        <f t="shared" si="45"/>
        <v>0</v>
      </c>
      <c r="BF22" s="86">
        <f t="shared" si="27"/>
        <v>6</v>
      </c>
      <c r="BG22" s="86">
        <f t="shared" si="28"/>
        <v>0</v>
      </c>
      <c r="BH22" s="83">
        <f t="shared" si="46"/>
        <v>0</v>
      </c>
      <c r="BI22" s="86">
        <f t="shared" si="29"/>
        <v>6</v>
      </c>
      <c r="BJ22" s="86">
        <f t="shared" si="30"/>
        <v>0</v>
      </c>
      <c r="BK22" s="83">
        <f t="shared" si="47"/>
        <v>0</v>
      </c>
      <c r="BL22" s="86">
        <f t="shared" si="31"/>
        <v>6</v>
      </c>
      <c r="BM22" s="87">
        <f t="shared" si="32"/>
        <v>0</v>
      </c>
      <c r="BN22" s="83">
        <f t="shared" si="48"/>
        <v>0</v>
      </c>
      <c r="BO22" s="87">
        <f t="shared" si="33"/>
        <v>6</v>
      </c>
      <c r="BP22" s="83">
        <f t="shared" si="49"/>
        <v>0</v>
      </c>
      <c r="BQ22" s="88" t="str">
        <f t="shared" si="50"/>
        <v/>
      </c>
      <c r="BR22" s="92">
        <f t="shared" si="51"/>
        <v>0</v>
      </c>
      <c r="BS22" s="89">
        <f t="shared" si="52"/>
        <v>0</v>
      </c>
    </row>
    <row r="23" spans="1:76" x14ac:dyDescent="0.2">
      <c r="A23" s="69">
        <f t="shared" si="53"/>
        <v>44971</v>
      </c>
      <c r="B23" s="90" t="str">
        <f>IF(ISERROR(VLOOKUP(A23,Feiertage!$A$3:$E$24,2,FALSE))=FALSE,"Feiertag","")</f>
        <v/>
      </c>
      <c r="C23" s="71">
        <v>0.41666666666666669</v>
      </c>
      <c r="D23" s="71">
        <v>0.5625</v>
      </c>
      <c r="E23" s="210"/>
      <c r="F23" s="71">
        <v>0.59722222222222221</v>
      </c>
      <c r="G23" s="71">
        <v>0.68055555555555547</v>
      </c>
      <c r="H23" s="210"/>
      <c r="I23" s="71"/>
      <c r="J23" s="71"/>
      <c r="K23" s="212"/>
      <c r="L23" s="71"/>
      <c r="M23" s="71"/>
      <c r="N23" s="210"/>
      <c r="O23" s="71"/>
      <c r="P23" s="71"/>
      <c r="Q23" s="72">
        <f t="shared" si="0"/>
        <v>5.4999999999999982</v>
      </c>
      <c r="R23" s="73">
        <f t="shared" si="1"/>
        <v>1.4999999999999982</v>
      </c>
      <c r="S23" s="74">
        <f t="shared" si="34"/>
        <v>71.249999999999986</v>
      </c>
      <c r="T23" s="74">
        <f t="shared" si="35"/>
        <v>0</v>
      </c>
      <c r="U23" s="75"/>
      <c r="V23" s="76" t="str">
        <f t="shared" si="2"/>
        <v/>
      </c>
      <c r="W23" s="76"/>
      <c r="X23" s="76" t="str">
        <f t="shared" si="36"/>
        <v/>
      </c>
      <c r="Y23" s="77">
        <f t="shared" si="3"/>
        <v>5.4999999999999982</v>
      </c>
      <c r="Z23" s="78">
        <f t="shared" si="4"/>
        <v>4</v>
      </c>
      <c r="AA23" s="79" t="str">
        <f>IF(WEEKDAY($A23)=1,"So",IF(WEEKDAY($A23)=7,"Sa",IF(B23="freier Tag",B23,IF(ISERROR(VLOOKUP(A23,Feiertage!$A$3:$E$14,2,FALSE))=FALSE,"Feiertag",IF(B23="","",B23)))))</f>
        <v/>
      </c>
      <c r="AB23" s="78">
        <f t="shared" si="37"/>
        <v>5.4999999999999982</v>
      </c>
      <c r="AC23" s="80">
        <f t="shared" si="38"/>
        <v>0</v>
      </c>
      <c r="AD23" s="80">
        <f t="shared" si="39"/>
        <v>0</v>
      </c>
      <c r="AE23" s="81" t="str">
        <f t="shared" si="5"/>
        <v/>
      </c>
      <c r="AF23" s="81" t="str">
        <f t="shared" si="6"/>
        <v/>
      </c>
      <c r="AG23" s="81" t="str">
        <f t="shared" si="7"/>
        <v/>
      </c>
      <c r="AH23" s="81" t="str">
        <f t="shared" si="8"/>
        <v/>
      </c>
      <c r="AI23" s="82" t="str">
        <f t="shared" si="9"/>
        <v/>
      </c>
      <c r="AJ23" s="86" t="str">
        <f t="shared" si="40"/>
        <v/>
      </c>
      <c r="AK23" s="91">
        <f t="shared" si="41"/>
        <v>19</v>
      </c>
      <c r="AL23" s="85">
        <f t="shared" si="11"/>
        <v>3.4999999999999996</v>
      </c>
      <c r="AM23" s="86">
        <f t="shared" si="12"/>
        <v>0.83333333333333304</v>
      </c>
      <c r="AN23" s="83">
        <f>IF(AL23&lt;=9,,IF(AL23&lt;=9.75,AL23-9,IF(AL23&gt;9.75,0.75)))</f>
        <v>0</v>
      </c>
      <c r="AO23" s="86">
        <f t="shared" si="14"/>
        <v>5.4999999999999982</v>
      </c>
      <c r="AP23" s="86">
        <f t="shared" si="15"/>
        <v>0.83333333333333304</v>
      </c>
      <c r="AQ23" s="83">
        <f>IF(AO23=AL23,0,IF(AN23&gt;0,0,IF(AO23&lt;=9,0,IF(AO23&gt;9,0.75-AM23))))</f>
        <v>0</v>
      </c>
      <c r="AR23" s="86">
        <f t="shared" si="17"/>
        <v>5.4999999999999982</v>
      </c>
      <c r="AS23" s="86">
        <f t="shared" si="18"/>
        <v>0.83333333333333304</v>
      </c>
      <c r="AT23" s="83">
        <f>IF(AR23=AO23,0,IF(AQ23&gt;0,0,IF(AR23&lt;=9,0,IF(AR23&gt;9,0.75-AP23))))</f>
        <v>0</v>
      </c>
      <c r="AU23" s="86">
        <f t="shared" si="20"/>
        <v>5.4999999999999982</v>
      </c>
      <c r="AV23" s="87">
        <f t="shared" si="21"/>
        <v>0.83333333333333304</v>
      </c>
      <c r="AW23" s="83">
        <f>IF(AU23=AR23,0,IF(AT23&gt;0,0,IF(AU23&lt;=9,0,IF(AU23&gt;9,0.75-AS23))))</f>
        <v>0</v>
      </c>
      <c r="AX23" s="87">
        <f t="shared" si="23"/>
        <v>5.4999999999999982</v>
      </c>
      <c r="AY23" s="83">
        <f>IF(AX23=AU23,0,IF(AW23&gt;0,0,IF(AX23&lt;=9,0,IF(AX23&gt;9,0.75-AV23))))</f>
        <v>0</v>
      </c>
      <c r="AZ23" s="88" t="str">
        <f t="shared" si="42"/>
        <v/>
      </c>
      <c r="BA23" s="89">
        <f t="shared" si="43"/>
        <v>0</v>
      </c>
      <c r="BB23" s="89">
        <f t="shared" si="44"/>
        <v>0</v>
      </c>
      <c r="BC23" s="85">
        <f t="shared" si="25"/>
        <v>3.4999999999999996</v>
      </c>
      <c r="BD23" s="86">
        <f t="shared" si="26"/>
        <v>0.83333333333333304</v>
      </c>
      <c r="BE23" s="83">
        <f t="shared" si="45"/>
        <v>0</v>
      </c>
      <c r="BF23" s="86">
        <f t="shared" si="27"/>
        <v>5.4999999999999982</v>
      </c>
      <c r="BG23" s="86">
        <f t="shared" si="28"/>
        <v>0.83333333333333304</v>
      </c>
      <c r="BH23" s="83">
        <f t="shared" si="46"/>
        <v>0</v>
      </c>
      <c r="BI23" s="86">
        <f t="shared" si="29"/>
        <v>5.4999999999999982</v>
      </c>
      <c r="BJ23" s="86">
        <f t="shared" si="30"/>
        <v>0.83333333333333304</v>
      </c>
      <c r="BK23" s="83">
        <f t="shared" si="47"/>
        <v>0</v>
      </c>
      <c r="BL23" s="86">
        <f t="shared" si="31"/>
        <v>5.4999999999999982</v>
      </c>
      <c r="BM23" s="87">
        <f t="shared" si="32"/>
        <v>0.83333333333333304</v>
      </c>
      <c r="BN23" s="83">
        <f t="shared" si="48"/>
        <v>0</v>
      </c>
      <c r="BO23" s="87">
        <f t="shared" si="33"/>
        <v>5.4999999999999982</v>
      </c>
      <c r="BP23" s="83">
        <f t="shared" si="49"/>
        <v>0</v>
      </c>
      <c r="BQ23" s="88" t="str">
        <f t="shared" si="50"/>
        <v/>
      </c>
      <c r="BR23" s="92">
        <f t="shared" si="51"/>
        <v>0</v>
      </c>
      <c r="BS23" s="89">
        <f t="shared" si="52"/>
        <v>0</v>
      </c>
    </row>
    <row r="24" spans="1:76" x14ac:dyDescent="0.2">
      <c r="A24" s="69">
        <f t="shared" si="53"/>
        <v>44972</v>
      </c>
      <c r="B24" s="70" t="str">
        <f>IF(ISERROR(VLOOKUP(A24,Feiertage!$A$3:$E$24,2,FALSE))=FALSE,"Feiertag","")</f>
        <v/>
      </c>
      <c r="C24" s="71">
        <v>0.43055555555555558</v>
      </c>
      <c r="D24" s="71">
        <v>0.52083333333333337</v>
      </c>
      <c r="E24" s="210"/>
      <c r="F24" s="71">
        <v>0.54861111111111105</v>
      </c>
      <c r="G24" s="71">
        <v>0.6875</v>
      </c>
      <c r="H24" s="210"/>
      <c r="I24" s="71"/>
      <c r="J24" s="71"/>
      <c r="K24" s="212"/>
      <c r="L24" s="71"/>
      <c r="M24" s="71"/>
      <c r="N24" s="210"/>
      <c r="O24" s="71"/>
      <c r="P24" s="71"/>
      <c r="Q24" s="72">
        <f t="shared" si="0"/>
        <v>5.5000000000000018</v>
      </c>
      <c r="R24" s="73">
        <f t="shared" si="1"/>
        <v>1.5000000000000018</v>
      </c>
      <c r="S24" s="74">
        <f t="shared" si="34"/>
        <v>72.749999999999986</v>
      </c>
      <c r="T24" s="74">
        <f t="shared" si="35"/>
        <v>0</v>
      </c>
      <c r="U24" s="75"/>
      <c r="V24" s="76" t="str">
        <f t="shared" si="2"/>
        <v/>
      </c>
      <c r="W24" s="76" t="s">
        <v>196</v>
      </c>
      <c r="X24" s="76" t="str">
        <f t="shared" si="36"/>
        <v/>
      </c>
      <c r="Y24" s="77">
        <f t="shared" si="3"/>
        <v>5.5000000000000018</v>
      </c>
      <c r="Z24" s="78">
        <f t="shared" si="4"/>
        <v>4</v>
      </c>
      <c r="AA24" s="79" t="str">
        <f>IF(WEEKDAY($A24)=1,"So",IF(WEEKDAY($A24)=7,"Sa",IF(B24="freier Tag",B24,IF(ISERROR(VLOOKUP(A24,Feiertage!$A$3:$E$14,2,FALSE))=FALSE,"Feiertag",IF(B24="","",B24)))))</f>
        <v/>
      </c>
      <c r="AB24" s="78">
        <f t="shared" si="37"/>
        <v>5.5000000000000018</v>
      </c>
      <c r="AC24" s="80">
        <f t="shared" si="38"/>
        <v>0</v>
      </c>
      <c r="AD24" s="80">
        <f t="shared" si="39"/>
        <v>0</v>
      </c>
      <c r="AE24" s="81" t="str">
        <f t="shared" si="5"/>
        <v/>
      </c>
      <c r="AF24" s="81" t="str">
        <f t="shared" si="6"/>
        <v/>
      </c>
      <c r="AG24" s="81" t="str">
        <f t="shared" si="7"/>
        <v/>
      </c>
      <c r="AH24" s="81" t="str">
        <f t="shared" si="8"/>
        <v/>
      </c>
      <c r="AI24" s="82" t="str">
        <f t="shared" si="9"/>
        <v/>
      </c>
      <c r="AJ24" s="86" t="str">
        <f t="shared" si="40"/>
        <v/>
      </c>
      <c r="AK24" s="91">
        <f t="shared" si="41"/>
        <v>18.000000000000004</v>
      </c>
      <c r="AL24" s="85">
        <f t="shared" si="11"/>
        <v>2.166666666666667</v>
      </c>
      <c r="AM24" s="86">
        <f t="shared" si="12"/>
        <v>0.6666666666666643</v>
      </c>
      <c r="AN24" s="83">
        <f t="shared" ref="AN24:AN40" si="54">IF(AL24&lt;=9,,IF(AL24&lt;=9.75,AL24-9,IF(AL24&gt;9.75,0.75)))</f>
        <v>0</v>
      </c>
      <c r="AO24" s="86">
        <f t="shared" si="14"/>
        <v>5.5000000000000018</v>
      </c>
      <c r="AP24" s="86">
        <f t="shared" si="15"/>
        <v>0.6666666666666643</v>
      </c>
      <c r="AQ24" s="83">
        <f t="shared" ref="AQ24:AQ40" si="55">IF(AO24=AL24,0,IF(AN24&gt;0,0,IF(AO24&lt;=9,0,IF(AO24&gt;9,0.75-AM24))))</f>
        <v>0</v>
      </c>
      <c r="AR24" s="86">
        <f t="shared" si="17"/>
        <v>5.5000000000000018</v>
      </c>
      <c r="AS24" s="86">
        <f t="shared" si="18"/>
        <v>0.6666666666666643</v>
      </c>
      <c r="AT24" s="83">
        <f t="shared" ref="AT24:AT40" si="56">IF(AR24=AO24,0,IF(AQ24&gt;0,0,IF(AR24&lt;=9,0,IF(AR24&gt;9,0.75-AP24))))</f>
        <v>0</v>
      </c>
      <c r="AU24" s="86">
        <f t="shared" si="20"/>
        <v>5.5000000000000018</v>
      </c>
      <c r="AV24" s="87">
        <f t="shared" si="21"/>
        <v>0.6666666666666643</v>
      </c>
      <c r="AW24" s="83">
        <f t="shared" ref="AW24:AW40" si="57">IF(AU24=AR24,0,IF(AT24&gt;0,0,IF(AU24&lt;=9,0,IF(AU24&gt;9,0.75-AS24))))</f>
        <v>0</v>
      </c>
      <c r="AX24" s="87">
        <f t="shared" si="23"/>
        <v>5.5000000000000018</v>
      </c>
      <c r="AY24" s="83">
        <f t="shared" ref="AY24:AY40" si="58">IF(AX24=AU24,0,IF(AW24&gt;0,0,IF(AX24&lt;=9,0,IF(AX24&gt;9,0.75-AV24))))</f>
        <v>0</v>
      </c>
      <c r="AZ24" s="88" t="str">
        <f t="shared" si="42"/>
        <v/>
      </c>
      <c r="BA24" s="89">
        <f t="shared" si="43"/>
        <v>0</v>
      </c>
      <c r="BB24" s="89">
        <f t="shared" si="44"/>
        <v>0</v>
      </c>
      <c r="BC24" s="85">
        <f t="shared" si="25"/>
        <v>2.166666666666667</v>
      </c>
      <c r="BD24" s="86">
        <f t="shared" si="26"/>
        <v>0.6666666666666643</v>
      </c>
      <c r="BE24" s="83">
        <f t="shared" si="45"/>
        <v>0</v>
      </c>
      <c r="BF24" s="86">
        <f t="shared" si="27"/>
        <v>5.5000000000000018</v>
      </c>
      <c r="BG24" s="86">
        <f t="shared" si="28"/>
        <v>0.6666666666666643</v>
      </c>
      <c r="BH24" s="83">
        <f t="shared" si="46"/>
        <v>0</v>
      </c>
      <c r="BI24" s="86">
        <f t="shared" si="29"/>
        <v>5.5000000000000018</v>
      </c>
      <c r="BJ24" s="86">
        <f t="shared" si="30"/>
        <v>0.6666666666666643</v>
      </c>
      <c r="BK24" s="83">
        <f t="shared" si="47"/>
        <v>0</v>
      </c>
      <c r="BL24" s="86">
        <f t="shared" si="31"/>
        <v>5.5000000000000018</v>
      </c>
      <c r="BM24" s="87">
        <f t="shared" si="32"/>
        <v>0.6666666666666643</v>
      </c>
      <c r="BN24" s="83">
        <f t="shared" si="48"/>
        <v>0</v>
      </c>
      <c r="BO24" s="87">
        <f t="shared" si="33"/>
        <v>5.5000000000000018</v>
      </c>
      <c r="BP24" s="83">
        <f t="shared" si="49"/>
        <v>0</v>
      </c>
      <c r="BQ24" s="88" t="str">
        <f t="shared" si="50"/>
        <v/>
      </c>
      <c r="BR24" s="92">
        <f t="shared" si="51"/>
        <v>0</v>
      </c>
      <c r="BS24" s="89">
        <f t="shared" si="52"/>
        <v>0</v>
      </c>
      <c r="BX24" s="93"/>
    </row>
    <row r="25" spans="1:76" x14ac:dyDescent="0.2">
      <c r="A25" s="69">
        <f t="shared" si="53"/>
        <v>44973</v>
      </c>
      <c r="B25" s="70" t="str">
        <f>IF(ISERROR(VLOOKUP(A25,Feiertage!$A$3:$E$24,2,FALSE))=FALSE,"Feiertag","")</f>
        <v/>
      </c>
      <c r="C25" s="71">
        <v>0.41666666666666669</v>
      </c>
      <c r="D25" s="71">
        <v>0.58333333333333337</v>
      </c>
      <c r="E25" s="210"/>
      <c r="F25" s="71">
        <v>0.60416666666666663</v>
      </c>
      <c r="G25" s="71">
        <v>0.69791666666666663</v>
      </c>
      <c r="H25" s="210"/>
      <c r="I25" s="71"/>
      <c r="J25" s="71"/>
      <c r="K25" s="212"/>
      <c r="L25" s="71"/>
      <c r="M25" s="71"/>
      <c r="N25" s="210"/>
      <c r="O25" s="71"/>
      <c r="P25" s="71"/>
      <c r="Q25" s="72">
        <f t="shared" si="0"/>
        <v>6.25</v>
      </c>
      <c r="R25" s="73">
        <f t="shared" si="1"/>
        <v>2.25</v>
      </c>
      <c r="S25" s="74">
        <f t="shared" si="34"/>
        <v>74.999999999999986</v>
      </c>
      <c r="T25" s="74">
        <f t="shared" si="35"/>
        <v>0</v>
      </c>
      <c r="U25" s="75"/>
      <c r="V25" s="76" t="str">
        <f t="shared" si="2"/>
        <v/>
      </c>
      <c r="W25" s="76" t="s">
        <v>196</v>
      </c>
      <c r="X25" s="76" t="str">
        <f t="shared" si="36"/>
        <v/>
      </c>
      <c r="Y25" s="77">
        <f t="shared" si="3"/>
        <v>6.25</v>
      </c>
      <c r="Z25" s="78">
        <f t="shared" si="4"/>
        <v>4</v>
      </c>
      <c r="AA25" s="79" t="str">
        <f>IF(WEEKDAY($A25)=1,"So",IF(WEEKDAY($A25)=7,"Sa",IF(B25="freier Tag",B25,IF(ISERROR(VLOOKUP(A25,Feiertage!$A$3:$E$14,2,FALSE))=FALSE,"Feiertag",IF(B25="","",B25)))))</f>
        <v/>
      </c>
      <c r="AB25" s="78">
        <f t="shared" si="37"/>
        <v>6.25</v>
      </c>
      <c r="AC25" s="80">
        <f t="shared" si="38"/>
        <v>1.7763568394002505E-15</v>
      </c>
      <c r="AD25" s="80">
        <f t="shared" si="39"/>
        <v>0</v>
      </c>
      <c r="AE25" s="81" t="str">
        <f t="shared" si="5"/>
        <v/>
      </c>
      <c r="AF25" s="81" t="str">
        <f t="shared" si="6"/>
        <v/>
      </c>
      <c r="AG25" s="81" t="str">
        <f t="shared" si="7"/>
        <v/>
      </c>
      <c r="AH25" s="81" t="str">
        <f t="shared" si="8"/>
        <v/>
      </c>
      <c r="AI25" s="82" t="str">
        <f t="shared" si="9"/>
        <v/>
      </c>
      <c r="AJ25" s="86" t="str">
        <f t="shared" si="40"/>
        <v/>
      </c>
      <c r="AK25" s="91">
        <f t="shared" si="41"/>
        <v>17.5</v>
      </c>
      <c r="AL25" s="85">
        <f t="shared" si="11"/>
        <v>4</v>
      </c>
      <c r="AM25" s="86">
        <f t="shared" si="12"/>
        <v>0.49999999999999822</v>
      </c>
      <c r="AN25" s="83">
        <f t="shared" si="54"/>
        <v>0</v>
      </c>
      <c r="AO25" s="86">
        <f t="shared" si="14"/>
        <v>6.25</v>
      </c>
      <c r="AP25" s="86">
        <f t="shared" si="15"/>
        <v>0.49999999999999822</v>
      </c>
      <c r="AQ25" s="83">
        <f t="shared" si="55"/>
        <v>0</v>
      </c>
      <c r="AR25" s="86">
        <f t="shared" si="17"/>
        <v>6.25</v>
      </c>
      <c r="AS25" s="86">
        <f t="shared" si="18"/>
        <v>0.49999999999999822</v>
      </c>
      <c r="AT25" s="83">
        <f t="shared" si="56"/>
        <v>0</v>
      </c>
      <c r="AU25" s="86">
        <f t="shared" si="20"/>
        <v>6.25</v>
      </c>
      <c r="AV25" s="87">
        <f t="shared" si="21"/>
        <v>0.49999999999999822</v>
      </c>
      <c r="AW25" s="83">
        <f t="shared" si="57"/>
        <v>0</v>
      </c>
      <c r="AX25" s="87">
        <f t="shared" si="23"/>
        <v>6.25</v>
      </c>
      <c r="AY25" s="83">
        <f t="shared" si="58"/>
        <v>0</v>
      </c>
      <c r="AZ25" s="88" t="str">
        <f t="shared" si="42"/>
        <v/>
      </c>
      <c r="BA25" s="89">
        <f t="shared" si="43"/>
        <v>0</v>
      </c>
      <c r="BB25" s="89">
        <f t="shared" si="44"/>
        <v>0</v>
      </c>
      <c r="BC25" s="85">
        <f t="shared" si="25"/>
        <v>4</v>
      </c>
      <c r="BD25" s="86">
        <f t="shared" si="26"/>
        <v>0.49999999999999822</v>
      </c>
      <c r="BE25" s="83">
        <f t="shared" si="45"/>
        <v>0</v>
      </c>
      <c r="BF25" s="86">
        <f t="shared" si="27"/>
        <v>6.25</v>
      </c>
      <c r="BG25" s="86">
        <f t="shared" si="28"/>
        <v>0.49999999999999822</v>
      </c>
      <c r="BH25" s="83">
        <f t="shared" si="46"/>
        <v>1.7763568394002505E-15</v>
      </c>
      <c r="BI25" s="86">
        <f t="shared" si="29"/>
        <v>6.25</v>
      </c>
      <c r="BJ25" s="86">
        <f t="shared" si="30"/>
        <v>0.49999999999999822</v>
      </c>
      <c r="BK25" s="83">
        <f t="shared" si="47"/>
        <v>0</v>
      </c>
      <c r="BL25" s="86">
        <f t="shared" si="31"/>
        <v>6.25</v>
      </c>
      <c r="BM25" s="87">
        <f t="shared" si="32"/>
        <v>0.49999999999999822</v>
      </c>
      <c r="BN25" s="83">
        <f t="shared" si="48"/>
        <v>0</v>
      </c>
      <c r="BO25" s="87">
        <f t="shared" si="33"/>
        <v>6.25</v>
      </c>
      <c r="BP25" s="83">
        <f t="shared" si="49"/>
        <v>0</v>
      </c>
      <c r="BQ25" s="88" t="str">
        <f t="shared" si="50"/>
        <v/>
      </c>
      <c r="BR25" s="92">
        <f t="shared" si="51"/>
        <v>1.7763568394002505E-15</v>
      </c>
      <c r="BS25" s="89">
        <f t="shared" si="52"/>
        <v>1.7763568394002505E-15</v>
      </c>
    </row>
    <row r="26" spans="1:76" x14ac:dyDescent="0.2">
      <c r="A26" s="69">
        <f t="shared" si="53"/>
        <v>44974</v>
      </c>
      <c r="B26" s="70" t="str">
        <f>IF(ISERROR(VLOOKUP(A26,Feiertage!$A$3:$E$24,2,FALSE))=FALSE,"Feiertag","")</f>
        <v/>
      </c>
      <c r="C26" s="71">
        <v>0.375</v>
      </c>
      <c r="D26" s="71">
        <v>0.51041666666666663</v>
      </c>
      <c r="E26" s="210"/>
      <c r="F26" s="71">
        <v>0.54166666666666663</v>
      </c>
      <c r="G26" s="71">
        <v>0.66666666666666663</v>
      </c>
      <c r="H26" s="210"/>
      <c r="I26" s="71"/>
      <c r="J26" s="71"/>
      <c r="K26" s="212"/>
      <c r="L26" s="71"/>
      <c r="M26" s="71"/>
      <c r="N26" s="210"/>
      <c r="O26" s="71"/>
      <c r="P26" s="71"/>
      <c r="Q26" s="72">
        <f t="shared" si="0"/>
        <v>6.2499999999999991</v>
      </c>
      <c r="R26" s="73">
        <f t="shared" si="1"/>
        <v>2.2499999999999991</v>
      </c>
      <c r="S26" s="74">
        <f t="shared" si="34"/>
        <v>77.249999999999986</v>
      </c>
      <c r="T26" s="74">
        <f t="shared" si="35"/>
        <v>0</v>
      </c>
      <c r="U26" s="75"/>
      <c r="V26" s="76" t="str">
        <f t="shared" si="2"/>
        <v/>
      </c>
      <c r="W26" s="76" t="s">
        <v>196</v>
      </c>
      <c r="X26" s="76" t="str">
        <f t="shared" si="36"/>
        <v/>
      </c>
      <c r="Y26" s="77">
        <f t="shared" si="3"/>
        <v>6.2499999999999991</v>
      </c>
      <c r="Z26" s="78">
        <f t="shared" si="4"/>
        <v>4</v>
      </c>
      <c r="AA26" s="79" t="str">
        <f>IF(WEEKDAY($A26)=1,"So",IF(WEEKDAY($A26)=7,"Sa",IF(B26="freier Tag",B26,IF(ISERROR(VLOOKUP(A26,Feiertage!$A$3:$E$14,2,FALSE))=FALSE,"Feiertag",IF(B26="","",B26)))))</f>
        <v/>
      </c>
      <c r="AB26" s="78">
        <f t="shared" si="37"/>
        <v>6.2499999999999991</v>
      </c>
      <c r="AC26" s="80">
        <f t="shared" si="38"/>
        <v>0</v>
      </c>
      <c r="AD26" s="80">
        <f t="shared" si="39"/>
        <v>0</v>
      </c>
      <c r="AE26" s="81" t="str">
        <f t="shared" si="5"/>
        <v/>
      </c>
      <c r="AF26" s="81" t="str">
        <f t="shared" si="6"/>
        <v/>
      </c>
      <c r="AG26" s="81" t="str">
        <f t="shared" si="7"/>
        <v/>
      </c>
      <c r="AH26" s="81" t="str">
        <f t="shared" si="8"/>
        <v/>
      </c>
      <c r="AI26" s="82" t="str">
        <f t="shared" si="9"/>
        <v/>
      </c>
      <c r="AJ26" s="86" t="str">
        <f t="shared" si="40"/>
        <v/>
      </c>
      <c r="AK26" s="91">
        <f t="shared" si="41"/>
        <v>16.25</v>
      </c>
      <c r="AL26" s="85">
        <f t="shared" si="11"/>
        <v>3.2499999999999991</v>
      </c>
      <c r="AM26" s="86">
        <f t="shared" si="12"/>
        <v>0.75</v>
      </c>
      <c r="AN26" s="83">
        <f t="shared" si="54"/>
        <v>0</v>
      </c>
      <c r="AO26" s="86">
        <f t="shared" si="14"/>
        <v>6.2499999999999991</v>
      </c>
      <c r="AP26" s="86">
        <f t="shared" si="15"/>
        <v>0.75</v>
      </c>
      <c r="AQ26" s="83">
        <f t="shared" si="55"/>
        <v>0</v>
      </c>
      <c r="AR26" s="86">
        <f t="shared" si="17"/>
        <v>6.2499999999999991</v>
      </c>
      <c r="AS26" s="86">
        <f t="shared" si="18"/>
        <v>0.75</v>
      </c>
      <c r="AT26" s="83">
        <f t="shared" si="56"/>
        <v>0</v>
      </c>
      <c r="AU26" s="86">
        <f t="shared" si="20"/>
        <v>6.2499999999999991</v>
      </c>
      <c r="AV26" s="87">
        <f t="shared" si="21"/>
        <v>0.75</v>
      </c>
      <c r="AW26" s="83">
        <f t="shared" si="57"/>
        <v>0</v>
      </c>
      <c r="AX26" s="87">
        <f t="shared" si="23"/>
        <v>6.2499999999999991</v>
      </c>
      <c r="AY26" s="83">
        <f t="shared" si="58"/>
        <v>0</v>
      </c>
      <c r="AZ26" s="88" t="str">
        <f t="shared" si="42"/>
        <v/>
      </c>
      <c r="BA26" s="89">
        <f t="shared" si="43"/>
        <v>0</v>
      </c>
      <c r="BB26" s="89">
        <f t="shared" si="44"/>
        <v>0</v>
      </c>
      <c r="BC26" s="85">
        <f t="shared" si="25"/>
        <v>3.2499999999999991</v>
      </c>
      <c r="BD26" s="86">
        <f t="shared" si="26"/>
        <v>0.75</v>
      </c>
      <c r="BE26" s="83">
        <f t="shared" si="45"/>
        <v>0</v>
      </c>
      <c r="BF26" s="86">
        <f t="shared" si="27"/>
        <v>6.2499999999999991</v>
      </c>
      <c r="BG26" s="86">
        <f t="shared" si="28"/>
        <v>0.75</v>
      </c>
      <c r="BH26" s="83">
        <f t="shared" si="46"/>
        <v>-0.25</v>
      </c>
      <c r="BI26" s="86">
        <f t="shared" si="29"/>
        <v>6.2499999999999991</v>
      </c>
      <c r="BJ26" s="86">
        <f t="shared" si="30"/>
        <v>0.75</v>
      </c>
      <c r="BK26" s="83">
        <f t="shared" si="47"/>
        <v>0</v>
      </c>
      <c r="BL26" s="86">
        <f t="shared" si="31"/>
        <v>6.2499999999999991</v>
      </c>
      <c r="BM26" s="87">
        <f t="shared" si="32"/>
        <v>0.75</v>
      </c>
      <c r="BN26" s="83">
        <f t="shared" si="48"/>
        <v>0</v>
      </c>
      <c r="BO26" s="87">
        <f t="shared" si="33"/>
        <v>6.2499999999999991</v>
      </c>
      <c r="BP26" s="83">
        <f t="shared" si="49"/>
        <v>0</v>
      </c>
      <c r="BQ26" s="88" t="str">
        <f t="shared" si="50"/>
        <v/>
      </c>
      <c r="BR26" s="92">
        <f t="shared" si="51"/>
        <v>-0.25</v>
      </c>
      <c r="BS26" s="89">
        <f t="shared" si="52"/>
        <v>0</v>
      </c>
    </row>
    <row r="27" spans="1:76" x14ac:dyDescent="0.2">
      <c r="A27" s="69">
        <f t="shared" si="53"/>
        <v>44975</v>
      </c>
      <c r="B27" s="70" t="str">
        <f>IF(ISERROR(VLOOKUP(A27,Feiertage!$A$3:$E$24,2,FALSE))=FALSE,"Feiertag","")</f>
        <v/>
      </c>
      <c r="C27" s="71"/>
      <c r="D27" s="71"/>
      <c r="E27" s="210"/>
      <c r="F27" s="71"/>
      <c r="G27" s="71"/>
      <c r="H27" s="210"/>
      <c r="I27" s="71"/>
      <c r="J27" s="71"/>
      <c r="K27" s="212"/>
      <c r="L27" s="71"/>
      <c r="M27" s="71"/>
      <c r="N27" s="210"/>
      <c r="O27" s="71"/>
      <c r="P27" s="71"/>
      <c r="Q27" s="72">
        <f t="shared" si="0"/>
        <v>0</v>
      </c>
      <c r="R27" s="73">
        <f t="shared" si="1"/>
        <v>0</v>
      </c>
      <c r="S27" s="74">
        <f t="shared" si="34"/>
        <v>77.249999999999986</v>
      </c>
      <c r="T27" s="74">
        <f t="shared" si="35"/>
        <v>0</v>
      </c>
      <c r="U27" s="75"/>
      <c r="V27" s="76" t="str">
        <f t="shared" si="2"/>
        <v/>
      </c>
      <c r="W27" s="76" t="s">
        <v>196</v>
      </c>
      <c r="X27" s="76" t="str">
        <f t="shared" si="36"/>
        <v/>
      </c>
      <c r="Y27" s="77">
        <f t="shared" si="3"/>
        <v>0</v>
      </c>
      <c r="Z27" s="78">
        <f t="shared" si="4"/>
        <v>0</v>
      </c>
      <c r="AA27" s="79" t="str">
        <f>IF(WEEKDAY($A27)=1,"So",IF(WEEKDAY($A27)=7,"Sa",IF(B27="freier Tag",B27,IF(ISERROR(VLOOKUP(A27,Feiertage!$A$3:$E$14,2,FALSE))=FALSE,"Feiertag",IF(B27="","",B27)))))</f>
        <v>Sa</v>
      </c>
      <c r="AB27" s="78">
        <f t="shared" si="37"/>
        <v>0</v>
      </c>
      <c r="AC27" s="80">
        <f t="shared" si="38"/>
        <v>0</v>
      </c>
      <c r="AD27" s="80">
        <f t="shared" si="39"/>
        <v>0</v>
      </c>
      <c r="AE27" s="81" t="str">
        <f t="shared" si="5"/>
        <v/>
      </c>
      <c r="AF27" s="81" t="str">
        <f t="shared" si="6"/>
        <v/>
      </c>
      <c r="AG27" s="81" t="str">
        <f t="shared" si="7"/>
        <v/>
      </c>
      <c r="AH27" s="81" t="str">
        <f t="shared" si="8"/>
        <v/>
      </c>
      <c r="AI27" s="82" t="str">
        <f t="shared" si="9"/>
        <v/>
      </c>
      <c r="AJ27" s="86" t="str">
        <f t="shared" si="40"/>
        <v/>
      </c>
      <c r="AK27" s="91" t="str">
        <f t="shared" si="41"/>
        <v>0</v>
      </c>
      <c r="AL27" s="85">
        <f t="shared" si="11"/>
        <v>0</v>
      </c>
      <c r="AM27" s="86">
        <f t="shared" si="12"/>
        <v>0</v>
      </c>
      <c r="AN27" s="83">
        <f t="shared" si="54"/>
        <v>0</v>
      </c>
      <c r="AO27" s="86">
        <f t="shared" si="14"/>
        <v>0</v>
      </c>
      <c r="AP27" s="86">
        <f t="shared" si="15"/>
        <v>0</v>
      </c>
      <c r="AQ27" s="83">
        <f t="shared" si="55"/>
        <v>0</v>
      </c>
      <c r="AR27" s="86">
        <f t="shared" si="17"/>
        <v>0</v>
      </c>
      <c r="AS27" s="86">
        <f t="shared" si="18"/>
        <v>0</v>
      </c>
      <c r="AT27" s="83">
        <f t="shared" si="56"/>
        <v>0</v>
      </c>
      <c r="AU27" s="86">
        <f t="shared" si="20"/>
        <v>0</v>
      </c>
      <c r="AV27" s="87">
        <f t="shared" si="21"/>
        <v>0</v>
      </c>
      <c r="AW27" s="83">
        <f t="shared" si="57"/>
        <v>0</v>
      </c>
      <c r="AX27" s="87">
        <f t="shared" si="23"/>
        <v>0</v>
      </c>
      <c r="AY27" s="83">
        <f t="shared" si="58"/>
        <v>0</v>
      </c>
      <c r="AZ27" s="88" t="str">
        <f t="shared" si="42"/>
        <v/>
      </c>
      <c r="BA27" s="89">
        <f t="shared" si="43"/>
        <v>0</v>
      </c>
      <c r="BB27" s="89">
        <f t="shared" si="44"/>
        <v>0</v>
      </c>
      <c r="BC27" s="85">
        <f t="shared" si="25"/>
        <v>0</v>
      </c>
      <c r="BD27" s="86">
        <f t="shared" si="26"/>
        <v>0</v>
      </c>
      <c r="BE27" s="83">
        <f t="shared" si="45"/>
        <v>0</v>
      </c>
      <c r="BF27" s="86">
        <f t="shared" si="27"/>
        <v>0</v>
      </c>
      <c r="BG27" s="86">
        <f t="shared" si="28"/>
        <v>0</v>
      </c>
      <c r="BH27" s="83">
        <f t="shared" si="46"/>
        <v>0</v>
      </c>
      <c r="BI27" s="86">
        <f t="shared" si="29"/>
        <v>0</v>
      </c>
      <c r="BJ27" s="86">
        <f t="shared" si="30"/>
        <v>0</v>
      </c>
      <c r="BK27" s="83">
        <f t="shared" si="47"/>
        <v>0</v>
      </c>
      <c r="BL27" s="86">
        <f t="shared" si="31"/>
        <v>0</v>
      </c>
      <c r="BM27" s="87">
        <f t="shared" si="32"/>
        <v>0</v>
      </c>
      <c r="BN27" s="83">
        <f t="shared" si="48"/>
        <v>0</v>
      </c>
      <c r="BO27" s="87">
        <f t="shared" si="33"/>
        <v>0</v>
      </c>
      <c r="BP27" s="83">
        <f t="shared" si="49"/>
        <v>0</v>
      </c>
      <c r="BQ27" s="88" t="str">
        <f t="shared" si="50"/>
        <v/>
      </c>
      <c r="BR27" s="92">
        <f t="shared" si="51"/>
        <v>0</v>
      </c>
      <c r="BS27" s="89">
        <f t="shared" si="52"/>
        <v>0</v>
      </c>
    </row>
    <row r="28" spans="1:76" x14ac:dyDescent="0.2">
      <c r="A28" s="69">
        <f t="shared" si="53"/>
        <v>44976</v>
      </c>
      <c r="B28" s="70" t="str">
        <f>IF(ISERROR(VLOOKUP(A28,Feiertage!$A$3:$E$24,2,FALSE))=FALSE,"Feiertag","")</f>
        <v/>
      </c>
      <c r="C28" s="71"/>
      <c r="D28" s="71"/>
      <c r="E28" s="210"/>
      <c r="F28" s="71"/>
      <c r="G28" s="71"/>
      <c r="H28" s="210"/>
      <c r="I28" s="71"/>
      <c r="J28" s="71"/>
      <c r="K28" s="212"/>
      <c r="L28" s="71"/>
      <c r="M28" s="71"/>
      <c r="N28" s="210"/>
      <c r="O28" s="71"/>
      <c r="P28" s="71"/>
      <c r="Q28" s="72">
        <f t="shared" si="0"/>
        <v>0</v>
      </c>
      <c r="R28" s="73">
        <f t="shared" si="1"/>
        <v>0</v>
      </c>
      <c r="S28" s="74">
        <f t="shared" si="34"/>
        <v>77.249999999999986</v>
      </c>
      <c r="T28" s="74">
        <f t="shared" si="35"/>
        <v>0</v>
      </c>
      <c r="U28" s="75"/>
      <c r="V28" s="76" t="str">
        <f t="shared" si="2"/>
        <v/>
      </c>
      <c r="W28" s="76" t="s">
        <v>196</v>
      </c>
      <c r="X28" s="76" t="str">
        <f t="shared" si="36"/>
        <v/>
      </c>
      <c r="Y28" s="77">
        <f t="shared" si="3"/>
        <v>0</v>
      </c>
      <c r="Z28" s="78">
        <f t="shared" si="4"/>
        <v>0</v>
      </c>
      <c r="AA28" s="79" t="str">
        <f>IF(WEEKDAY($A28)=1,"So",IF(WEEKDAY($A28)=7,"Sa",IF(B28="freier Tag",B28,IF(ISERROR(VLOOKUP(A28,Feiertage!$A$3:$E$14,2,FALSE))=FALSE,"Feiertag",IF(B28="","",B28)))))</f>
        <v>So</v>
      </c>
      <c r="AB28" s="78">
        <f t="shared" si="37"/>
        <v>0</v>
      </c>
      <c r="AC28" s="80">
        <f t="shared" si="38"/>
        <v>0</v>
      </c>
      <c r="AD28" s="80">
        <f t="shared" si="39"/>
        <v>0</v>
      </c>
      <c r="AE28" s="81" t="str">
        <f t="shared" si="5"/>
        <v/>
      </c>
      <c r="AF28" s="81" t="str">
        <f t="shared" si="6"/>
        <v/>
      </c>
      <c r="AG28" s="81" t="str">
        <f t="shared" si="7"/>
        <v/>
      </c>
      <c r="AH28" s="81" t="str">
        <f t="shared" si="8"/>
        <v/>
      </c>
      <c r="AI28" s="82" t="str">
        <f t="shared" si="9"/>
        <v/>
      </c>
      <c r="AJ28" s="86" t="str">
        <f t="shared" si="40"/>
        <v/>
      </c>
      <c r="AK28" s="91" t="str">
        <f t="shared" si="41"/>
        <v>0</v>
      </c>
      <c r="AL28" s="85">
        <f t="shared" si="11"/>
        <v>0</v>
      </c>
      <c r="AM28" s="86">
        <f t="shared" si="12"/>
        <v>0</v>
      </c>
      <c r="AN28" s="83">
        <f t="shared" si="54"/>
        <v>0</v>
      </c>
      <c r="AO28" s="86">
        <f t="shared" si="14"/>
        <v>0</v>
      </c>
      <c r="AP28" s="86">
        <f t="shared" si="15"/>
        <v>0</v>
      </c>
      <c r="AQ28" s="83">
        <f t="shared" si="55"/>
        <v>0</v>
      </c>
      <c r="AR28" s="86">
        <f t="shared" si="17"/>
        <v>0</v>
      </c>
      <c r="AS28" s="86">
        <f t="shared" si="18"/>
        <v>0</v>
      </c>
      <c r="AT28" s="83">
        <f t="shared" si="56"/>
        <v>0</v>
      </c>
      <c r="AU28" s="86">
        <f t="shared" si="20"/>
        <v>0</v>
      </c>
      <c r="AV28" s="87">
        <f t="shared" si="21"/>
        <v>0</v>
      </c>
      <c r="AW28" s="83">
        <f t="shared" si="57"/>
        <v>0</v>
      </c>
      <c r="AX28" s="87">
        <f t="shared" si="23"/>
        <v>0</v>
      </c>
      <c r="AY28" s="83">
        <f t="shared" si="58"/>
        <v>0</v>
      </c>
      <c r="AZ28" s="88" t="str">
        <f t="shared" si="42"/>
        <v/>
      </c>
      <c r="BA28" s="89">
        <f t="shared" si="43"/>
        <v>0</v>
      </c>
      <c r="BB28" s="89">
        <f t="shared" si="44"/>
        <v>0</v>
      </c>
      <c r="BC28" s="85">
        <f t="shared" si="25"/>
        <v>0</v>
      </c>
      <c r="BD28" s="86">
        <f t="shared" si="26"/>
        <v>0</v>
      </c>
      <c r="BE28" s="83">
        <f>IF(BC28&lt;=6,0,IF(BC28&lt;=6.5,BC28-6,IF(BC28&gt;6.5,0.5)))</f>
        <v>0</v>
      </c>
      <c r="BF28" s="86">
        <f t="shared" si="27"/>
        <v>0</v>
      </c>
      <c r="BG28" s="86">
        <f t="shared" si="28"/>
        <v>0</v>
      </c>
      <c r="BH28" s="83">
        <f t="shared" si="46"/>
        <v>0</v>
      </c>
      <c r="BI28" s="86">
        <f t="shared" si="29"/>
        <v>0</v>
      </c>
      <c r="BJ28" s="86">
        <f t="shared" si="30"/>
        <v>0</v>
      </c>
      <c r="BK28" s="83">
        <f t="shared" si="47"/>
        <v>0</v>
      </c>
      <c r="BL28" s="86">
        <f t="shared" si="31"/>
        <v>0</v>
      </c>
      <c r="BM28" s="87">
        <f t="shared" si="32"/>
        <v>0</v>
      </c>
      <c r="BN28" s="83">
        <f t="shared" si="48"/>
        <v>0</v>
      </c>
      <c r="BO28" s="87">
        <f t="shared" si="33"/>
        <v>0</v>
      </c>
      <c r="BP28" s="83">
        <f t="shared" si="49"/>
        <v>0</v>
      </c>
      <c r="BQ28" s="88" t="str">
        <f t="shared" si="50"/>
        <v/>
      </c>
      <c r="BR28" s="92">
        <f t="shared" si="51"/>
        <v>0</v>
      </c>
      <c r="BS28" s="89">
        <f t="shared" si="52"/>
        <v>0</v>
      </c>
    </row>
    <row r="29" spans="1:76" x14ac:dyDescent="0.2">
      <c r="A29" s="69">
        <f t="shared" si="53"/>
        <v>44977</v>
      </c>
      <c r="B29" s="70" t="str">
        <f>IF(ISERROR(VLOOKUP(A29,Feiertage!$A$3:$E$24,2,FALSE))=FALSE,"Feiertag","")</f>
        <v/>
      </c>
      <c r="C29" s="71">
        <v>0.44791666666666669</v>
      </c>
      <c r="D29" s="71">
        <v>0.51041666666666663</v>
      </c>
      <c r="E29" s="210"/>
      <c r="F29" s="71">
        <v>0.54166666666666663</v>
      </c>
      <c r="G29" s="71">
        <v>0.6875</v>
      </c>
      <c r="H29" s="210"/>
      <c r="I29" s="71">
        <v>0.73958333333333337</v>
      </c>
      <c r="J29" s="71">
        <v>0.76041666666666663</v>
      </c>
      <c r="K29" s="212"/>
      <c r="L29" s="71"/>
      <c r="M29" s="71"/>
      <c r="N29" s="210"/>
      <c r="O29" s="71"/>
      <c r="P29" s="71"/>
      <c r="Q29" s="72">
        <f t="shared" si="0"/>
        <v>5.4999999999999982</v>
      </c>
      <c r="R29" s="73">
        <f t="shared" si="1"/>
        <v>1.4999999999999982</v>
      </c>
      <c r="S29" s="74">
        <f t="shared" si="34"/>
        <v>78.749999999999986</v>
      </c>
      <c r="T29" s="74">
        <f t="shared" si="35"/>
        <v>0</v>
      </c>
      <c r="U29" s="75"/>
      <c r="V29" s="76" t="str">
        <f t="shared" si="2"/>
        <v/>
      </c>
      <c r="W29" s="76" t="s">
        <v>196</v>
      </c>
      <c r="X29" s="76" t="str">
        <f t="shared" si="36"/>
        <v/>
      </c>
      <c r="Y29" s="77">
        <f t="shared" si="3"/>
        <v>5.4999999999999982</v>
      </c>
      <c r="Z29" s="78">
        <f t="shared" si="4"/>
        <v>4</v>
      </c>
      <c r="AA29" s="79" t="str">
        <f>IF(WEEKDAY($A29)=1,"So",IF(WEEKDAY($A29)=7,"Sa",IF(B29="freier Tag",B29,IF(ISERROR(VLOOKUP(A29,Feiertage!$A$3:$E$14,2,FALSE))=FALSE,"Feiertag",IF(B29="","",B29)))))</f>
        <v/>
      </c>
      <c r="AB29" s="78">
        <f t="shared" si="37"/>
        <v>5.4999999999999982</v>
      </c>
      <c r="AC29" s="80">
        <f t="shared" si="38"/>
        <v>0</v>
      </c>
      <c r="AD29" s="80">
        <f t="shared" si="39"/>
        <v>0</v>
      </c>
      <c r="AE29" s="81" t="str">
        <f t="shared" si="5"/>
        <v/>
      </c>
      <c r="AF29" s="81" t="str">
        <f t="shared" si="6"/>
        <v/>
      </c>
      <c r="AG29" s="81" t="str">
        <f t="shared" si="7"/>
        <v/>
      </c>
      <c r="AH29" s="81" t="str">
        <f t="shared" si="8"/>
        <v/>
      </c>
      <c r="AI29" s="82" t="str">
        <f t="shared" si="9"/>
        <v/>
      </c>
      <c r="AJ29" s="86" t="str">
        <f t="shared" si="40"/>
        <v/>
      </c>
      <c r="AK29" s="91" t="str">
        <f t="shared" si="41"/>
        <v>0</v>
      </c>
      <c r="AL29" s="85">
        <f t="shared" si="11"/>
        <v>1.4999999999999987</v>
      </c>
      <c r="AM29" s="86">
        <f t="shared" si="12"/>
        <v>0.75</v>
      </c>
      <c r="AN29" s="83">
        <f t="shared" si="54"/>
        <v>0</v>
      </c>
      <c r="AO29" s="86">
        <f t="shared" si="14"/>
        <v>5</v>
      </c>
      <c r="AP29" s="86">
        <f t="shared" si="15"/>
        <v>2.0000000000000009</v>
      </c>
      <c r="AQ29" s="83">
        <f t="shared" si="55"/>
        <v>0</v>
      </c>
      <c r="AR29" s="86">
        <f t="shared" si="17"/>
        <v>5.4999999999999982</v>
      </c>
      <c r="AS29" s="86">
        <f t="shared" si="18"/>
        <v>2.0000000000000009</v>
      </c>
      <c r="AT29" s="83">
        <f t="shared" si="56"/>
        <v>0</v>
      </c>
      <c r="AU29" s="86">
        <f t="shared" si="20"/>
        <v>5.4999999999999982</v>
      </c>
      <c r="AV29" s="87">
        <f t="shared" si="21"/>
        <v>2.0000000000000009</v>
      </c>
      <c r="AW29" s="83">
        <f t="shared" si="57"/>
        <v>0</v>
      </c>
      <c r="AX29" s="87">
        <f t="shared" si="23"/>
        <v>5.4999999999999982</v>
      </c>
      <c r="AY29" s="83">
        <f t="shared" si="58"/>
        <v>0</v>
      </c>
      <c r="AZ29" s="88" t="str">
        <f t="shared" si="42"/>
        <v/>
      </c>
      <c r="BA29" s="89">
        <f t="shared" si="43"/>
        <v>0</v>
      </c>
      <c r="BB29" s="89">
        <f t="shared" si="44"/>
        <v>0</v>
      </c>
      <c r="BC29" s="85">
        <f t="shared" si="25"/>
        <v>1.4999999999999987</v>
      </c>
      <c r="BD29" s="86">
        <f t="shared" si="26"/>
        <v>0.75</v>
      </c>
      <c r="BE29" s="83">
        <f t="shared" si="45"/>
        <v>0</v>
      </c>
      <c r="BF29" s="86">
        <f t="shared" si="27"/>
        <v>5</v>
      </c>
      <c r="BG29" s="86">
        <f t="shared" si="28"/>
        <v>2.0000000000000009</v>
      </c>
      <c r="BH29" s="83">
        <f t="shared" si="46"/>
        <v>0</v>
      </c>
      <c r="BI29" s="86">
        <f t="shared" si="29"/>
        <v>5.4999999999999982</v>
      </c>
      <c r="BJ29" s="86">
        <f t="shared" si="30"/>
        <v>2.0000000000000009</v>
      </c>
      <c r="BK29" s="83">
        <f t="shared" si="47"/>
        <v>0</v>
      </c>
      <c r="BL29" s="86">
        <f t="shared" si="31"/>
        <v>5.4999999999999982</v>
      </c>
      <c r="BM29" s="87">
        <f t="shared" si="32"/>
        <v>2.0000000000000009</v>
      </c>
      <c r="BN29" s="83">
        <f t="shared" si="48"/>
        <v>0</v>
      </c>
      <c r="BO29" s="87">
        <f t="shared" si="33"/>
        <v>5.4999999999999982</v>
      </c>
      <c r="BP29" s="83">
        <f t="shared" si="49"/>
        <v>0</v>
      </c>
      <c r="BQ29" s="88" t="str">
        <f t="shared" si="50"/>
        <v/>
      </c>
      <c r="BR29" s="92">
        <f t="shared" si="51"/>
        <v>0</v>
      </c>
      <c r="BS29" s="89">
        <f t="shared" si="52"/>
        <v>0</v>
      </c>
    </row>
    <row r="30" spans="1:76" x14ac:dyDescent="0.2">
      <c r="A30" s="69">
        <f t="shared" si="53"/>
        <v>44978</v>
      </c>
      <c r="B30" s="70" t="str">
        <f>IF(ISERROR(VLOOKUP(A30,Feiertage!$A$3:$E$24,2,FALSE))=FALSE,"Feiertag","")</f>
        <v/>
      </c>
      <c r="C30" s="71"/>
      <c r="D30" s="71"/>
      <c r="E30" s="210"/>
      <c r="F30" s="71"/>
      <c r="G30" s="71"/>
      <c r="H30" s="210"/>
      <c r="I30" s="71"/>
      <c r="J30" s="71"/>
      <c r="K30" s="212"/>
      <c r="L30" s="71"/>
      <c r="M30" s="71"/>
      <c r="N30" s="210"/>
      <c r="O30" s="71"/>
      <c r="P30" s="71"/>
      <c r="Q30" s="72">
        <f t="shared" si="0"/>
        <v>0</v>
      </c>
      <c r="R30" s="73">
        <f t="shared" si="1"/>
        <v>-4</v>
      </c>
      <c r="S30" s="74">
        <f t="shared" si="34"/>
        <v>74.749999999999986</v>
      </c>
      <c r="T30" s="74">
        <f t="shared" si="35"/>
        <v>0</v>
      </c>
      <c r="U30" s="75"/>
      <c r="V30" s="76" t="str">
        <f t="shared" si="2"/>
        <v/>
      </c>
      <c r="W30" s="76" t="s">
        <v>196</v>
      </c>
      <c r="X30" s="76" t="str">
        <f t="shared" si="36"/>
        <v/>
      </c>
      <c r="Y30" s="77">
        <f t="shared" si="3"/>
        <v>0</v>
      </c>
      <c r="Z30" s="78">
        <f t="shared" si="4"/>
        <v>4</v>
      </c>
      <c r="AA30" s="79" t="str">
        <f>IF(WEEKDAY($A30)=1,"So",IF(WEEKDAY($A30)=7,"Sa",IF(B30="freier Tag",B30,IF(ISERROR(VLOOKUP(A30,Feiertage!$A$3:$E$14,2,FALSE))=FALSE,"Feiertag",IF(B30="","",B30)))))</f>
        <v/>
      </c>
      <c r="AB30" s="78">
        <f t="shared" si="37"/>
        <v>0</v>
      </c>
      <c r="AC30" s="80">
        <f t="shared" si="38"/>
        <v>0</v>
      </c>
      <c r="AD30" s="80">
        <f t="shared" si="39"/>
        <v>0</v>
      </c>
      <c r="AE30" s="81" t="str">
        <f t="shared" si="5"/>
        <v/>
      </c>
      <c r="AF30" s="81" t="str">
        <f t="shared" si="6"/>
        <v/>
      </c>
      <c r="AG30" s="81" t="str">
        <f t="shared" si="7"/>
        <v/>
      </c>
      <c r="AH30" s="81" t="str">
        <f t="shared" si="8"/>
        <v/>
      </c>
      <c r="AI30" s="82" t="str">
        <f t="shared" si="9"/>
        <v/>
      </c>
      <c r="AJ30" s="86" t="str">
        <f t="shared" si="40"/>
        <v/>
      </c>
      <c r="AK30" s="91" t="str">
        <f t="shared" si="41"/>
        <v>0</v>
      </c>
      <c r="AL30" s="85">
        <f t="shared" si="11"/>
        <v>0</v>
      </c>
      <c r="AM30" s="86">
        <f t="shared" si="12"/>
        <v>0</v>
      </c>
      <c r="AN30" s="83">
        <f t="shared" si="54"/>
        <v>0</v>
      </c>
      <c r="AO30" s="86">
        <f t="shared" si="14"/>
        <v>0</v>
      </c>
      <c r="AP30" s="86">
        <f t="shared" si="15"/>
        <v>0</v>
      </c>
      <c r="AQ30" s="83">
        <f t="shared" si="55"/>
        <v>0</v>
      </c>
      <c r="AR30" s="86">
        <f t="shared" si="17"/>
        <v>0</v>
      </c>
      <c r="AS30" s="86">
        <f t="shared" si="18"/>
        <v>0</v>
      </c>
      <c r="AT30" s="83">
        <f t="shared" si="56"/>
        <v>0</v>
      </c>
      <c r="AU30" s="86">
        <f t="shared" si="20"/>
        <v>0</v>
      </c>
      <c r="AV30" s="87">
        <f t="shared" si="21"/>
        <v>0</v>
      </c>
      <c r="AW30" s="83">
        <f t="shared" si="57"/>
        <v>0</v>
      </c>
      <c r="AX30" s="87">
        <f t="shared" si="23"/>
        <v>0</v>
      </c>
      <c r="AY30" s="83">
        <f t="shared" si="58"/>
        <v>0</v>
      </c>
      <c r="AZ30" s="88" t="str">
        <f t="shared" si="42"/>
        <v/>
      </c>
      <c r="BA30" s="89">
        <f t="shared" si="43"/>
        <v>0</v>
      </c>
      <c r="BB30" s="89">
        <f t="shared" si="44"/>
        <v>0</v>
      </c>
      <c r="BC30" s="85">
        <f t="shared" si="25"/>
        <v>0</v>
      </c>
      <c r="BD30" s="86">
        <f t="shared" si="26"/>
        <v>0</v>
      </c>
      <c r="BE30" s="83">
        <f t="shared" si="45"/>
        <v>0</v>
      </c>
      <c r="BF30" s="86">
        <f t="shared" si="27"/>
        <v>0</v>
      </c>
      <c r="BG30" s="86">
        <f t="shared" si="28"/>
        <v>0</v>
      </c>
      <c r="BH30" s="83">
        <f t="shared" si="46"/>
        <v>0</v>
      </c>
      <c r="BI30" s="86">
        <f t="shared" si="29"/>
        <v>0</v>
      </c>
      <c r="BJ30" s="86">
        <f t="shared" si="30"/>
        <v>0</v>
      </c>
      <c r="BK30" s="83">
        <f t="shared" si="47"/>
        <v>0</v>
      </c>
      <c r="BL30" s="86">
        <f t="shared" si="31"/>
        <v>0</v>
      </c>
      <c r="BM30" s="87">
        <f t="shared" si="32"/>
        <v>0</v>
      </c>
      <c r="BN30" s="83">
        <f t="shared" si="48"/>
        <v>0</v>
      </c>
      <c r="BO30" s="87">
        <f t="shared" si="33"/>
        <v>0</v>
      </c>
      <c r="BP30" s="83">
        <f t="shared" si="49"/>
        <v>0</v>
      </c>
      <c r="BQ30" s="88" t="str">
        <f t="shared" si="50"/>
        <v/>
      </c>
      <c r="BR30" s="92">
        <f t="shared" si="51"/>
        <v>0</v>
      </c>
      <c r="BS30" s="89">
        <f t="shared" si="52"/>
        <v>0</v>
      </c>
    </row>
    <row r="31" spans="1:76" x14ac:dyDescent="0.2">
      <c r="A31" s="69">
        <f t="shared" si="53"/>
        <v>44979</v>
      </c>
      <c r="B31" s="90" t="str">
        <f>IF(ISERROR(VLOOKUP(A31,Feiertage!$A$3:$E$24,2,FALSE))=FALSE,"Feiertag","")</f>
        <v/>
      </c>
      <c r="C31" s="71"/>
      <c r="D31" s="71"/>
      <c r="E31" s="210"/>
      <c r="F31" s="71"/>
      <c r="G31" s="71"/>
      <c r="H31" s="210"/>
      <c r="I31" s="71"/>
      <c r="J31" s="71"/>
      <c r="K31" s="212"/>
      <c r="L31" s="71"/>
      <c r="M31" s="71"/>
      <c r="N31" s="210"/>
      <c r="O31" s="71"/>
      <c r="P31" s="71"/>
      <c r="Q31" s="72">
        <f t="shared" si="0"/>
        <v>0</v>
      </c>
      <c r="R31" s="73">
        <f t="shared" si="1"/>
        <v>-4</v>
      </c>
      <c r="S31" s="74">
        <f t="shared" si="34"/>
        <v>70.749999999999986</v>
      </c>
      <c r="T31" s="74">
        <f t="shared" si="35"/>
        <v>0</v>
      </c>
      <c r="U31" s="75"/>
      <c r="V31" s="76" t="str">
        <f t="shared" si="2"/>
        <v/>
      </c>
      <c r="W31" s="76" t="s">
        <v>196</v>
      </c>
      <c r="X31" s="76" t="str">
        <f t="shared" si="36"/>
        <v/>
      </c>
      <c r="Y31" s="77">
        <f t="shared" si="3"/>
        <v>0</v>
      </c>
      <c r="Z31" s="78">
        <f t="shared" si="4"/>
        <v>4</v>
      </c>
      <c r="AA31" s="79" t="str">
        <f>IF(WEEKDAY($A31)=1,"So",IF(WEEKDAY($A31)=7,"Sa",IF(B31="freier Tag",B31,IF(ISERROR(VLOOKUP(A31,Feiertage!$A$3:$E$14,2,FALSE))=FALSE,"Feiertag",IF(B31="","",B31)))))</f>
        <v/>
      </c>
      <c r="AB31" s="78">
        <f t="shared" si="37"/>
        <v>0</v>
      </c>
      <c r="AC31" s="80">
        <f t="shared" si="38"/>
        <v>0</v>
      </c>
      <c r="AD31" s="80">
        <f t="shared" si="39"/>
        <v>0</v>
      </c>
      <c r="AE31" s="81" t="str">
        <f t="shared" si="5"/>
        <v/>
      </c>
      <c r="AF31" s="81" t="str">
        <f t="shared" si="6"/>
        <v/>
      </c>
      <c r="AG31" s="81" t="str">
        <f t="shared" si="7"/>
        <v/>
      </c>
      <c r="AH31" s="81" t="str">
        <f t="shared" si="8"/>
        <v/>
      </c>
      <c r="AI31" s="82" t="str">
        <f t="shared" si="9"/>
        <v/>
      </c>
      <c r="AJ31" s="86" t="str">
        <f t="shared" si="40"/>
        <v/>
      </c>
      <c r="AK31" s="91" t="str">
        <f t="shared" si="41"/>
        <v>0</v>
      </c>
      <c r="AL31" s="85">
        <f t="shared" si="11"/>
        <v>0</v>
      </c>
      <c r="AM31" s="86">
        <f t="shared" si="12"/>
        <v>0</v>
      </c>
      <c r="AN31" s="83">
        <f t="shared" si="54"/>
        <v>0</v>
      </c>
      <c r="AO31" s="86">
        <f t="shared" si="14"/>
        <v>0</v>
      </c>
      <c r="AP31" s="86">
        <f t="shared" si="15"/>
        <v>0</v>
      </c>
      <c r="AQ31" s="83">
        <f t="shared" si="55"/>
        <v>0</v>
      </c>
      <c r="AR31" s="86">
        <f t="shared" si="17"/>
        <v>0</v>
      </c>
      <c r="AS31" s="86">
        <f t="shared" si="18"/>
        <v>0</v>
      </c>
      <c r="AT31" s="83">
        <f t="shared" si="56"/>
        <v>0</v>
      </c>
      <c r="AU31" s="86">
        <f t="shared" si="20"/>
        <v>0</v>
      </c>
      <c r="AV31" s="87">
        <f t="shared" si="21"/>
        <v>0</v>
      </c>
      <c r="AW31" s="83">
        <f t="shared" si="57"/>
        <v>0</v>
      </c>
      <c r="AX31" s="87">
        <f t="shared" si="23"/>
        <v>0</v>
      </c>
      <c r="AY31" s="83">
        <f t="shared" si="58"/>
        <v>0</v>
      </c>
      <c r="AZ31" s="88" t="str">
        <f t="shared" si="42"/>
        <v/>
      </c>
      <c r="BA31" s="89">
        <f t="shared" si="43"/>
        <v>0</v>
      </c>
      <c r="BB31" s="89">
        <f t="shared" si="44"/>
        <v>0</v>
      </c>
      <c r="BC31" s="85">
        <f t="shared" si="25"/>
        <v>0</v>
      </c>
      <c r="BD31" s="86">
        <f t="shared" si="26"/>
        <v>0</v>
      </c>
      <c r="BE31" s="83">
        <f t="shared" si="45"/>
        <v>0</v>
      </c>
      <c r="BF31" s="86">
        <f t="shared" si="27"/>
        <v>0</v>
      </c>
      <c r="BG31" s="86">
        <f t="shared" si="28"/>
        <v>0</v>
      </c>
      <c r="BH31" s="83">
        <f t="shared" si="46"/>
        <v>0</v>
      </c>
      <c r="BI31" s="86">
        <f t="shared" si="29"/>
        <v>0</v>
      </c>
      <c r="BJ31" s="86">
        <f t="shared" si="30"/>
        <v>0</v>
      </c>
      <c r="BK31" s="83">
        <f t="shared" si="47"/>
        <v>0</v>
      </c>
      <c r="BL31" s="86">
        <f t="shared" si="31"/>
        <v>0</v>
      </c>
      <c r="BM31" s="87">
        <f t="shared" si="32"/>
        <v>0</v>
      </c>
      <c r="BN31" s="83">
        <f t="shared" si="48"/>
        <v>0</v>
      </c>
      <c r="BO31" s="87">
        <f t="shared" si="33"/>
        <v>0</v>
      </c>
      <c r="BP31" s="83">
        <f t="shared" si="49"/>
        <v>0</v>
      </c>
      <c r="BQ31" s="88" t="str">
        <f t="shared" si="50"/>
        <v/>
      </c>
      <c r="BR31" s="92">
        <f t="shared" si="51"/>
        <v>0</v>
      </c>
      <c r="BS31" s="89">
        <f t="shared" si="52"/>
        <v>0</v>
      </c>
    </row>
    <row r="32" spans="1:76" x14ac:dyDescent="0.2">
      <c r="A32" s="69">
        <f t="shared" si="53"/>
        <v>44980</v>
      </c>
      <c r="B32" s="90" t="str">
        <f>IF(ISERROR(VLOOKUP(A32,Feiertage!$A$3:$E$24,2,FALSE))=FALSE,"Feiertag","")</f>
        <v/>
      </c>
      <c r="C32" s="71"/>
      <c r="D32" s="71"/>
      <c r="E32" s="210"/>
      <c r="F32" s="71"/>
      <c r="G32" s="71"/>
      <c r="H32" s="210"/>
      <c r="I32" s="71"/>
      <c r="J32" s="71"/>
      <c r="K32" s="212"/>
      <c r="L32" s="71"/>
      <c r="M32" s="71"/>
      <c r="N32" s="210"/>
      <c r="O32" s="71"/>
      <c r="P32" s="71"/>
      <c r="Q32" s="72">
        <f t="shared" si="0"/>
        <v>0</v>
      </c>
      <c r="R32" s="73">
        <f t="shared" si="1"/>
        <v>-4</v>
      </c>
      <c r="S32" s="74">
        <f t="shared" si="34"/>
        <v>66.749999999999986</v>
      </c>
      <c r="T32" s="74">
        <f t="shared" si="35"/>
        <v>0</v>
      </c>
      <c r="U32" s="75"/>
      <c r="V32" s="76" t="str">
        <f t="shared" si="2"/>
        <v/>
      </c>
      <c r="W32" s="76" t="s">
        <v>196</v>
      </c>
      <c r="X32" s="76" t="str">
        <f t="shared" si="36"/>
        <v/>
      </c>
      <c r="Y32" s="77">
        <f t="shared" si="3"/>
        <v>0</v>
      </c>
      <c r="Z32" s="78">
        <f t="shared" si="4"/>
        <v>4</v>
      </c>
      <c r="AA32" s="79" t="str">
        <f>IF(WEEKDAY($A32)=1,"So",IF(WEEKDAY($A32)=7,"Sa",IF(B32="freier Tag",B32,IF(ISERROR(VLOOKUP(A32,Feiertage!$A$3:$E$14,2,FALSE))=FALSE,"Feiertag",IF(B32="","",B32)))))</f>
        <v/>
      </c>
      <c r="AB32" s="78">
        <f t="shared" si="37"/>
        <v>0</v>
      </c>
      <c r="AC32" s="80">
        <f t="shared" si="38"/>
        <v>0</v>
      </c>
      <c r="AD32" s="80">
        <f t="shared" si="39"/>
        <v>0</v>
      </c>
      <c r="AE32" s="81" t="str">
        <f t="shared" si="5"/>
        <v/>
      </c>
      <c r="AF32" s="81" t="str">
        <f t="shared" si="6"/>
        <v/>
      </c>
      <c r="AG32" s="81" t="str">
        <f t="shared" si="7"/>
        <v/>
      </c>
      <c r="AH32" s="81" t="str">
        <f t="shared" si="8"/>
        <v/>
      </c>
      <c r="AI32" s="82" t="str">
        <f t="shared" si="9"/>
        <v/>
      </c>
      <c r="AJ32" s="86" t="str">
        <f t="shared" si="40"/>
        <v/>
      </c>
      <c r="AK32" s="91" t="str">
        <f t="shared" si="41"/>
        <v>0</v>
      </c>
      <c r="AL32" s="85">
        <f t="shared" si="11"/>
        <v>0</v>
      </c>
      <c r="AM32" s="86">
        <f t="shared" si="12"/>
        <v>0</v>
      </c>
      <c r="AN32" s="83">
        <f t="shared" si="54"/>
        <v>0</v>
      </c>
      <c r="AO32" s="86">
        <f t="shared" si="14"/>
        <v>0</v>
      </c>
      <c r="AP32" s="86">
        <f t="shared" si="15"/>
        <v>0</v>
      </c>
      <c r="AQ32" s="83">
        <f t="shared" si="55"/>
        <v>0</v>
      </c>
      <c r="AR32" s="86">
        <f t="shared" si="17"/>
        <v>0</v>
      </c>
      <c r="AS32" s="86">
        <f t="shared" si="18"/>
        <v>0</v>
      </c>
      <c r="AT32" s="83">
        <f t="shared" si="56"/>
        <v>0</v>
      </c>
      <c r="AU32" s="86">
        <f t="shared" si="20"/>
        <v>0</v>
      </c>
      <c r="AV32" s="87">
        <f t="shared" si="21"/>
        <v>0</v>
      </c>
      <c r="AW32" s="83">
        <f t="shared" si="57"/>
        <v>0</v>
      </c>
      <c r="AX32" s="87">
        <f t="shared" si="23"/>
        <v>0</v>
      </c>
      <c r="AY32" s="83">
        <f t="shared" si="58"/>
        <v>0</v>
      </c>
      <c r="AZ32" s="88" t="str">
        <f t="shared" si="42"/>
        <v/>
      </c>
      <c r="BA32" s="89">
        <f t="shared" si="43"/>
        <v>0</v>
      </c>
      <c r="BB32" s="89">
        <f t="shared" si="44"/>
        <v>0</v>
      </c>
      <c r="BC32" s="85">
        <f t="shared" si="25"/>
        <v>0</v>
      </c>
      <c r="BD32" s="86">
        <f t="shared" si="26"/>
        <v>0</v>
      </c>
      <c r="BE32" s="83">
        <f t="shared" si="45"/>
        <v>0</v>
      </c>
      <c r="BF32" s="86">
        <f t="shared" si="27"/>
        <v>0</v>
      </c>
      <c r="BG32" s="86">
        <f t="shared" si="28"/>
        <v>0</v>
      </c>
      <c r="BH32" s="83">
        <f t="shared" si="46"/>
        <v>0</v>
      </c>
      <c r="BI32" s="86">
        <f t="shared" si="29"/>
        <v>0</v>
      </c>
      <c r="BJ32" s="86">
        <f t="shared" si="30"/>
        <v>0</v>
      </c>
      <c r="BK32" s="83">
        <f t="shared" si="47"/>
        <v>0</v>
      </c>
      <c r="BL32" s="86">
        <f t="shared" si="31"/>
        <v>0</v>
      </c>
      <c r="BM32" s="87">
        <f t="shared" si="32"/>
        <v>0</v>
      </c>
      <c r="BN32" s="83">
        <f t="shared" si="48"/>
        <v>0</v>
      </c>
      <c r="BO32" s="87">
        <f t="shared" si="33"/>
        <v>0</v>
      </c>
      <c r="BP32" s="83">
        <f t="shared" si="49"/>
        <v>0</v>
      </c>
      <c r="BQ32" s="88" t="str">
        <f t="shared" si="50"/>
        <v/>
      </c>
      <c r="BR32" s="92">
        <f t="shared" si="51"/>
        <v>0</v>
      </c>
      <c r="BS32" s="89">
        <f t="shared" si="52"/>
        <v>0</v>
      </c>
    </row>
    <row r="33" spans="1:72" x14ac:dyDescent="0.2">
      <c r="A33" s="69">
        <f t="shared" si="53"/>
        <v>44981</v>
      </c>
      <c r="B33" s="70" t="str">
        <f>IF(ISERROR(VLOOKUP(A33,Feiertage!$A$3:$E$24,2,FALSE))=FALSE,"Feiertag","")</f>
        <v/>
      </c>
      <c r="C33" s="71"/>
      <c r="D33" s="71"/>
      <c r="E33" s="210"/>
      <c r="F33" s="71"/>
      <c r="G33" s="71"/>
      <c r="H33" s="210"/>
      <c r="I33" s="71"/>
      <c r="J33" s="71"/>
      <c r="K33" s="212"/>
      <c r="L33" s="71"/>
      <c r="M33" s="71"/>
      <c r="N33" s="210"/>
      <c r="O33" s="71"/>
      <c r="P33" s="71"/>
      <c r="Q33" s="72">
        <f t="shared" si="0"/>
        <v>0</v>
      </c>
      <c r="R33" s="73">
        <f t="shared" si="1"/>
        <v>-4</v>
      </c>
      <c r="S33" s="74">
        <f t="shared" si="34"/>
        <v>62.749999999999986</v>
      </c>
      <c r="T33" s="74">
        <f t="shared" si="35"/>
        <v>0</v>
      </c>
      <c r="U33" s="75"/>
      <c r="V33" s="76" t="str">
        <f t="shared" si="2"/>
        <v/>
      </c>
      <c r="W33" s="76" t="s">
        <v>196</v>
      </c>
      <c r="X33" s="76" t="str">
        <f t="shared" si="36"/>
        <v/>
      </c>
      <c r="Y33" s="77">
        <f t="shared" si="3"/>
        <v>0</v>
      </c>
      <c r="Z33" s="78">
        <f t="shared" si="4"/>
        <v>4</v>
      </c>
      <c r="AA33" s="79" t="str">
        <f>IF(WEEKDAY($A33)=1,"So",IF(WEEKDAY($A33)=7,"Sa",IF(B33="freier Tag",B33,IF(ISERROR(VLOOKUP(A33,Feiertage!$A$3:$E$14,2,FALSE))=FALSE,"Feiertag",IF(B33="","",B33)))))</f>
        <v/>
      </c>
      <c r="AB33" s="78">
        <f t="shared" si="37"/>
        <v>0</v>
      </c>
      <c r="AC33" s="80">
        <f t="shared" si="38"/>
        <v>0</v>
      </c>
      <c r="AD33" s="80">
        <f t="shared" si="39"/>
        <v>0</v>
      </c>
      <c r="AE33" s="81" t="str">
        <f t="shared" si="5"/>
        <v/>
      </c>
      <c r="AF33" s="81" t="str">
        <f t="shared" si="6"/>
        <v/>
      </c>
      <c r="AG33" s="81" t="str">
        <f t="shared" si="7"/>
        <v/>
      </c>
      <c r="AH33" s="81" t="str">
        <f t="shared" si="8"/>
        <v/>
      </c>
      <c r="AI33" s="82" t="str">
        <f t="shared" si="9"/>
        <v/>
      </c>
      <c r="AJ33" s="86" t="str">
        <f t="shared" si="40"/>
        <v/>
      </c>
      <c r="AK33" s="91" t="str">
        <f t="shared" si="41"/>
        <v>0</v>
      </c>
      <c r="AL33" s="85">
        <f t="shared" si="11"/>
        <v>0</v>
      </c>
      <c r="AM33" s="86">
        <f t="shared" si="12"/>
        <v>0</v>
      </c>
      <c r="AN33" s="83">
        <f t="shared" si="54"/>
        <v>0</v>
      </c>
      <c r="AO33" s="86">
        <f t="shared" si="14"/>
        <v>0</v>
      </c>
      <c r="AP33" s="86">
        <f t="shared" si="15"/>
        <v>0</v>
      </c>
      <c r="AQ33" s="83">
        <f t="shared" si="55"/>
        <v>0</v>
      </c>
      <c r="AR33" s="86">
        <f t="shared" si="17"/>
        <v>0</v>
      </c>
      <c r="AS33" s="86">
        <f t="shared" si="18"/>
        <v>0</v>
      </c>
      <c r="AT33" s="83">
        <f t="shared" si="56"/>
        <v>0</v>
      </c>
      <c r="AU33" s="86">
        <f t="shared" si="20"/>
        <v>0</v>
      </c>
      <c r="AV33" s="87">
        <f t="shared" si="21"/>
        <v>0</v>
      </c>
      <c r="AW33" s="83">
        <f t="shared" si="57"/>
        <v>0</v>
      </c>
      <c r="AX33" s="87">
        <f t="shared" si="23"/>
        <v>0</v>
      </c>
      <c r="AY33" s="83">
        <f t="shared" si="58"/>
        <v>0</v>
      </c>
      <c r="AZ33" s="88" t="str">
        <f t="shared" si="42"/>
        <v/>
      </c>
      <c r="BA33" s="89">
        <f t="shared" si="43"/>
        <v>0</v>
      </c>
      <c r="BB33" s="89">
        <f t="shared" si="44"/>
        <v>0</v>
      </c>
      <c r="BC33" s="85">
        <f t="shared" si="25"/>
        <v>0</v>
      </c>
      <c r="BD33" s="86">
        <f t="shared" si="26"/>
        <v>0</v>
      </c>
      <c r="BE33" s="83">
        <f t="shared" si="45"/>
        <v>0</v>
      </c>
      <c r="BF33" s="86">
        <f t="shared" si="27"/>
        <v>0</v>
      </c>
      <c r="BG33" s="86">
        <f t="shared" si="28"/>
        <v>0</v>
      </c>
      <c r="BH33" s="83">
        <f t="shared" si="46"/>
        <v>0</v>
      </c>
      <c r="BI33" s="86">
        <f t="shared" si="29"/>
        <v>0</v>
      </c>
      <c r="BJ33" s="86">
        <f t="shared" si="30"/>
        <v>0</v>
      </c>
      <c r="BK33" s="83">
        <f t="shared" si="47"/>
        <v>0</v>
      </c>
      <c r="BL33" s="86">
        <f t="shared" si="31"/>
        <v>0</v>
      </c>
      <c r="BM33" s="87">
        <f t="shared" si="32"/>
        <v>0</v>
      </c>
      <c r="BN33" s="83">
        <f t="shared" si="48"/>
        <v>0</v>
      </c>
      <c r="BO33" s="87">
        <f t="shared" si="33"/>
        <v>0</v>
      </c>
      <c r="BP33" s="83">
        <f t="shared" si="49"/>
        <v>0</v>
      </c>
      <c r="BQ33" s="88" t="str">
        <f t="shared" si="50"/>
        <v/>
      </c>
      <c r="BR33" s="92">
        <f t="shared" si="51"/>
        <v>0</v>
      </c>
      <c r="BS33" s="89">
        <f t="shared" si="52"/>
        <v>0</v>
      </c>
    </row>
    <row r="34" spans="1:72" x14ac:dyDescent="0.2">
      <c r="A34" s="69">
        <f t="shared" si="53"/>
        <v>44982</v>
      </c>
      <c r="B34" s="70" t="str">
        <f>IF(ISERROR(VLOOKUP(A34,Feiertage!$A$3:$E$24,2,FALSE))=FALSE,"Feiertag","")</f>
        <v/>
      </c>
      <c r="C34" s="71"/>
      <c r="D34" s="71"/>
      <c r="E34" s="210"/>
      <c r="F34" s="71"/>
      <c r="G34" s="71"/>
      <c r="H34" s="210"/>
      <c r="I34" s="71"/>
      <c r="J34" s="71"/>
      <c r="K34" s="212"/>
      <c r="L34" s="71"/>
      <c r="M34" s="71"/>
      <c r="N34" s="210"/>
      <c r="O34" s="71"/>
      <c r="P34" s="71"/>
      <c r="Q34" s="72">
        <f t="shared" si="0"/>
        <v>0</v>
      </c>
      <c r="R34" s="73">
        <f t="shared" si="1"/>
        <v>0</v>
      </c>
      <c r="S34" s="74">
        <f t="shared" si="34"/>
        <v>62.749999999999986</v>
      </c>
      <c r="T34" s="74">
        <f t="shared" si="35"/>
        <v>0</v>
      </c>
      <c r="U34" s="75"/>
      <c r="V34" s="76" t="str">
        <f t="shared" si="2"/>
        <v/>
      </c>
      <c r="W34" s="76" t="s">
        <v>196</v>
      </c>
      <c r="X34" s="76" t="str">
        <f t="shared" si="36"/>
        <v/>
      </c>
      <c r="Y34" s="77">
        <f t="shared" si="3"/>
        <v>0</v>
      </c>
      <c r="Z34" s="78">
        <f t="shared" si="4"/>
        <v>0</v>
      </c>
      <c r="AA34" s="79" t="str">
        <f>IF(WEEKDAY($A34)=1,"So",IF(WEEKDAY($A34)=7,"Sa",IF(B34="freier Tag",B34,IF(ISERROR(VLOOKUP(A34,Feiertage!$A$3:$E$14,2,FALSE))=FALSE,"Feiertag",IF(B34="","",B34)))))</f>
        <v>Sa</v>
      </c>
      <c r="AB34" s="78">
        <f t="shared" si="37"/>
        <v>0</v>
      </c>
      <c r="AC34" s="80">
        <f t="shared" si="38"/>
        <v>0</v>
      </c>
      <c r="AD34" s="80">
        <f t="shared" si="39"/>
        <v>0</v>
      </c>
      <c r="AE34" s="81" t="str">
        <f t="shared" si="5"/>
        <v/>
      </c>
      <c r="AF34" s="81" t="str">
        <f t="shared" si="6"/>
        <v/>
      </c>
      <c r="AG34" s="81" t="str">
        <f t="shared" si="7"/>
        <v/>
      </c>
      <c r="AH34" s="81" t="str">
        <f t="shared" si="8"/>
        <v/>
      </c>
      <c r="AI34" s="82" t="str">
        <f t="shared" si="9"/>
        <v/>
      </c>
      <c r="AJ34" s="86" t="str">
        <f t="shared" si="40"/>
        <v/>
      </c>
      <c r="AK34" s="91" t="str">
        <f t="shared" si="41"/>
        <v>0</v>
      </c>
      <c r="AL34" s="85">
        <f t="shared" si="11"/>
        <v>0</v>
      </c>
      <c r="AM34" s="86">
        <f t="shared" si="12"/>
        <v>0</v>
      </c>
      <c r="AN34" s="83">
        <f t="shared" si="54"/>
        <v>0</v>
      </c>
      <c r="AO34" s="86">
        <f t="shared" si="14"/>
        <v>0</v>
      </c>
      <c r="AP34" s="86">
        <f t="shared" si="15"/>
        <v>0</v>
      </c>
      <c r="AQ34" s="83">
        <f t="shared" si="55"/>
        <v>0</v>
      </c>
      <c r="AR34" s="86">
        <f t="shared" si="17"/>
        <v>0</v>
      </c>
      <c r="AS34" s="86">
        <f t="shared" si="18"/>
        <v>0</v>
      </c>
      <c r="AT34" s="83">
        <f t="shared" si="56"/>
        <v>0</v>
      </c>
      <c r="AU34" s="86">
        <f t="shared" si="20"/>
        <v>0</v>
      </c>
      <c r="AV34" s="87">
        <f t="shared" si="21"/>
        <v>0</v>
      </c>
      <c r="AW34" s="83">
        <f t="shared" si="57"/>
        <v>0</v>
      </c>
      <c r="AX34" s="87">
        <f t="shared" si="23"/>
        <v>0</v>
      </c>
      <c r="AY34" s="83">
        <f t="shared" si="58"/>
        <v>0</v>
      </c>
      <c r="AZ34" s="88" t="str">
        <f t="shared" si="42"/>
        <v/>
      </c>
      <c r="BA34" s="89">
        <f t="shared" si="43"/>
        <v>0</v>
      </c>
      <c r="BB34" s="89">
        <f t="shared" si="44"/>
        <v>0</v>
      </c>
      <c r="BC34" s="85">
        <f t="shared" si="25"/>
        <v>0</v>
      </c>
      <c r="BD34" s="86">
        <f t="shared" si="26"/>
        <v>0</v>
      </c>
      <c r="BE34" s="83">
        <f t="shared" si="45"/>
        <v>0</v>
      </c>
      <c r="BF34" s="86">
        <f t="shared" si="27"/>
        <v>0</v>
      </c>
      <c r="BG34" s="86">
        <f t="shared" si="28"/>
        <v>0</v>
      </c>
      <c r="BH34" s="83">
        <f t="shared" si="46"/>
        <v>0</v>
      </c>
      <c r="BI34" s="86">
        <f t="shared" si="29"/>
        <v>0</v>
      </c>
      <c r="BJ34" s="86">
        <f t="shared" si="30"/>
        <v>0</v>
      </c>
      <c r="BK34" s="83">
        <f t="shared" si="47"/>
        <v>0</v>
      </c>
      <c r="BL34" s="86">
        <f t="shared" si="31"/>
        <v>0</v>
      </c>
      <c r="BM34" s="87">
        <f t="shared" si="32"/>
        <v>0</v>
      </c>
      <c r="BN34" s="83">
        <f t="shared" si="48"/>
        <v>0</v>
      </c>
      <c r="BO34" s="87">
        <f t="shared" si="33"/>
        <v>0</v>
      </c>
      <c r="BP34" s="83">
        <f t="shared" si="49"/>
        <v>0</v>
      </c>
      <c r="BQ34" s="88" t="str">
        <f t="shared" si="50"/>
        <v/>
      </c>
      <c r="BR34" s="92">
        <f t="shared" si="51"/>
        <v>0</v>
      </c>
      <c r="BS34" s="89">
        <f t="shared" si="52"/>
        <v>0</v>
      </c>
    </row>
    <row r="35" spans="1:72" x14ac:dyDescent="0.2">
      <c r="A35" s="69">
        <f t="shared" si="53"/>
        <v>44983</v>
      </c>
      <c r="B35" s="70" t="str">
        <f>IF(ISERROR(VLOOKUP(A35,Feiertage!$A$3:$E$24,2,FALSE))=FALSE,"Feiertag","")</f>
        <v/>
      </c>
      <c r="C35" s="71"/>
      <c r="D35" s="71"/>
      <c r="E35" s="210"/>
      <c r="F35" s="71"/>
      <c r="G35" s="71"/>
      <c r="H35" s="210"/>
      <c r="I35" s="71"/>
      <c r="J35" s="71"/>
      <c r="K35" s="212"/>
      <c r="L35" s="71"/>
      <c r="M35" s="71"/>
      <c r="N35" s="210"/>
      <c r="O35" s="71"/>
      <c r="P35" s="71"/>
      <c r="Q35" s="72">
        <f t="shared" si="0"/>
        <v>0</v>
      </c>
      <c r="R35" s="73">
        <f t="shared" si="1"/>
        <v>0</v>
      </c>
      <c r="S35" s="74">
        <f t="shared" si="34"/>
        <v>62.749999999999986</v>
      </c>
      <c r="T35" s="74">
        <f t="shared" si="35"/>
        <v>0</v>
      </c>
      <c r="U35" s="75"/>
      <c r="V35" s="76" t="str">
        <f t="shared" si="2"/>
        <v/>
      </c>
      <c r="W35" s="76" t="s">
        <v>196</v>
      </c>
      <c r="X35" s="76" t="str">
        <f t="shared" si="36"/>
        <v/>
      </c>
      <c r="Y35" s="77">
        <f t="shared" si="3"/>
        <v>0</v>
      </c>
      <c r="Z35" s="78">
        <f t="shared" si="4"/>
        <v>0</v>
      </c>
      <c r="AA35" s="79" t="str">
        <f>IF(WEEKDAY($A35)=1,"So",IF(WEEKDAY($A35)=7,"Sa",IF(B35="freier Tag",B35,IF(ISERROR(VLOOKUP(A35,Feiertage!$A$3:$E$14,2,FALSE))=FALSE,"Feiertag",IF(B35="","",B35)))))</f>
        <v>So</v>
      </c>
      <c r="AB35" s="78">
        <f t="shared" si="37"/>
        <v>0</v>
      </c>
      <c r="AC35" s="80">
        <f t="shared" si="38"/>
        <v>0</v>
      </c>
      <c r="AD35" s="80">
        <f t="shared" si="39"/>
        <v>0</v>
      </c>
      <c r="AE35" s="81" t="str">
        <f t="shared" si="5"/>
        <v/>
      </c>
      <c r="AF35" s="81" t="str">
        <f t="shared" si="6"/>
        <v/>
      </c>
      <c r="AG35" s="81" t="str">
        <f t="shared" si="7"/>
        <v/>
      </c>
      <c r="AH35" s="81" t="str">
        <f t="shared" si="8"/>
        <v/>
      </c>
      <c r="AI35" s="82" t="str">
        <f t="shared" si="9"/>
        <v/>
      </c>
      <c r="AJ35" s="86" t="str">
        <f t="shared" si="40"/>
        <v/>
      </c>
      <c r="AK35" s="91" t="str">
        <f t="shared" si="41"/>
        <v>0</v>
      </c>
      <c r="AL35" s="85">
        <f t="shared" si="11"/>
        <v>0</v>
      </c>
      <c r="AM35" s="86">
        <f t="shared" si="12"/>
        <v>0</v>
      </c>
      <c r="AN35" s="83">
        <f t="shared" si="54"/>
        <v>0</v>
      </c>
      <c r="AO35" s="86">
        <f t="shared" si="14"/>
        <v>0</v>
      </c>
      <c r="AP35" s="86">
        <f t="shared" si="15"/>
        <v>0</v>
      </c>
      <c r="AQ35" s="83">
        <f t="shared" si="55"/>
        <v>0</v>
      </c>
      <c r="AR35" s="86">
        <f t="shared" si="17"/>
        <v>0</v>
      </c>
      <c r="AS35" s="86">
        <f t="shared" si="18"/>
        <v>0</v>
      </c>
      <c r="AT35" s="83">
        <f t="shared" si="56"/>
        <v>0</v>
      </c>
      <c r="AU35" s="86">
        <f t="shared" si="20"/>
        <v>0</v>
      </c>
      <c r="AV35" s="87">
        <f t="shared" si="21"/>
        <v>0</v>
      </c>
      <c r="AW35" s="83">
        <f t="shared" si="57"/>
        <v>0</v>
      </c>
      <c r="AX35" s="87">
        <f t="shared" si="23"/>
        <v>0</v>
      </c>
      <c r="AY35" s="83">
        <f t="shared" si="58"/>
        <v>0</v>
      </c>
      <c r="AZ35" s="88" t="str">
        <f t="shared" si="42"/>
        <v/>
      </c>
      <c r="BA35" s="89">
        <f t="shared" si="43"/>
        <v>0</v>
      </c>
      <c r="BB35" s="89">
        <f t="shared" si="44"/>
        <v>0</v>
      </c>
      <c r="BC35" s="85">
        <f t="shared" si="25"/>
        <v>0</v>
      </c>
      <c r="BD35" s="86">
        <f t="shared" si="26"/>
        <v>0</v>
      </c>
      <c r="BE35" s="83">
        <f t="shared" si="45"/>
        <v>0</v>
      </c>
      <c r="BF35" s="86">
        <f t="shared" si="27"/>
        <v>0</v>
      </c>
      <c r="BG35" s="86">
        <f t="shared" si="28"/>
        <v>0</v>
      </c>
      <c r="BH35" s="83">
        <f t="shared" si="46"/>
        <v>0</v>
      </c>
      <c r="BI35" s="86">
        <f t="shared" si="29"/>
        <v>0</v>
      </c>
      <c r="BJ35" s="86">
        <f t="shared" si="30"/>
        <v>0</v>
      </c>
      <c r="BK35" s="83">
        <f t="shared" si="47"/>
        <v>0</v>
      </c>
      <c r="BL35" s="86">
        <f t="shared" si="31"/>
        <v>0</v>
      </c>
      <c r="BM35" s="87">
        <f t="shared" si="32"/>
        <v>0</v>
      </c>
      <c r="BN35" s="83">
        <f t="shared" si="48"/>
        <v>0</v>
      </c>
      <c r="BO35" s="87">
        <f t="shared" si="33"/>
        <v>0</v>
      </c>
      <c r="BP35" s="83">
        <f t="shared" si="49"/>
        <v>0</v>
      </c>
      <c r="BQ35" s="88" t="str">
        <f t="shared" si="50"/>
        <v/>
      </c>
      <c r="BR35" s="92">
        <f t="shared" si="51"/>
        <v>0</v>
      </c>
      <c r="BS35" s="89">
        <f t="shared" si="52"/>
        <v>0</v>
      </c>
    </row>
    <row r="36" spans="1:72" x14ac:dyDescent="0.2">
      <c r="A36" s="69">
        <f t="shared" si="53"/>
        <v>44984</v>
      </c>
      <c r="B36" s="70" t="str">
        <f>IF(ISERROR(VLOOKUP(A36,Feiertage!$A$3:$E$24,2,FALSE))=FALSE,"Feiertag","")</f>
        <v/>
      </c>
      <c r="C36" s="71"/>
      <c r="D36" s="71"/>
      <c r="E36" s="210"/>
      <c r="F36" s="71"/>
      <c r="G36" s="71"/>
      <c r="H36" s="210"/>
      <c r="I36" s="71"/>
      <c r="J36" s="71"/>
      <c r="K36" s="212"/>
      <c r="L36" s="71"/>
      <c r="M36" s="71"/>
      <c r="N36" s="210"/>
      <c r="O36" s="71"/>
      <c r="P36" s="71"/>
      <c r="Q36" s="72">
        <f t="shared" si="0"/>
        <v>0</v>
      </c>
      <c r="R36" s="73">
        <f t="shared" si="1"/>
        <v>-4</v>
      </c>
      <c r="S36" s="74">
        <f t="shared" si="34"/>
        <v>58.749999999999986</v>
      </c>
      <c r="T36" s="74">
        <f t="shared" si="35"/>
        <v>0</v>
      </c>
      <c r="U36" s="75"/>
      <c r="V36" s="76" t="str">
        <f t="shared" si="2"/>
        <v/>
      </c>
      <c r="W36" s="76" t="s">
        <v>196</v>
      </c>
      <c r="X36" s="76" t="str">
        <f t="shared" si="36"/>
        <v/>
      </c>
      <c r="Y36" s="77">
        <f t="shared" si="3"/>
        <v>0</v>
      </c>
      <c r="Z36" s="78">
        <f t="shared" si="4"/>
        <v>4</v>
      </c>
      <c r="AA36" s="79" t="str">
        <f>IF(WEEKDAY($A36)=1,"So",IF(WEEKDAY($A36)=7,"Sa",IF(B36="freier Tag",B36,IF(ISERROR(VLOOKUP(A36,Feiertage!$A$3:$E$14,2,FALSE))=FALSE,"Feiertag",IF(B36="","",B36)))))</f>
        <v/>
      </c>
      <c r="AB36" s="78">
        <f t="shared" si="37"/>
        <v>0</v>
      </c>
      <c r="AC36" s="80">
        <f t="shared" si="38"/>
        <v>0</v>
      </c>
      <c r="AD36" s="80">
        <f t="shared" si="39"/>
        <v>0</v>
      </c>
      <c r="AE36" s="81" t="str">
        <f t="shared" si="5"/>
        <v/>
      </c>
      <c r="AF36" s="81" t="str">
        <f t="shared" si="6"/>
        <v/>
      </c>
      <c r="AG36" s="81" t="str">
        <f t="shared" si="7"/>
        <v/>
      </c>
      <c r="AH36" s="81" t="str">
        <f t="shared" si="8"/>
        <v/>
      </c>
      <c r="AI36" s="82" t="str">
        <f t="shared" si="9"/>
        <v/>
      </c>
      <c r="AJ36" s="86" t="str">
        <f t="shared" si="40"/>
        <v/>
      </c>
      <c r="AK36" s="91" t="str">
        <f t="shared" si="41"/>
        <v>0</v>
      </c>
      <c r="AL36" s="85">
        <f t="shared" si="11"/>
        <v>0</v>
      </c>
      <c r="AM36" s="86">
        <f t="shared" si="12"/>
        <v>0</v>
      </c>
      <c r="AN36" s="83">
        <f t="shared" si="54"/>
        <v>0</v>
      </c>
      <c r="AO36" s="86">
        <f t="shared" si="14"/>
        <v>0</v>
      </c>
      <c r="AP36" s="86">
        <f t="shared" si="15"/>
        <v>0</v>
      </c>
      <c r="AQ36" s="83">
        <f t="shared" si="55"/>
        <v>0</v>
      </c>
      <c r="AR36" s="86">
        <f t="shared" si="17"/>
        <v>0</v>
      </c>
      <c r="AS36" s="86">
        <f t="shared" si="18"/>
        <v>0</v>
      </c>
      <c r="AT36" s="83">
        <f t="shared" si="56"/>
        <v>0</v>
      </c>
      <c r="AU36" s="86">
        <f t="shared" si="20"/>
        <v>0</v>
      </c>
      <c r="AV36" s="87">
        <f t="shared" si="21"/>
        <v>0</v>
      </c>
      <c r="AW36" s="83">
        <f t="shared" si="57"/>
        <v>0</v>
      </c>
      <c r="AX36" s="87">
        <f t="shared" si="23"/>
        <v>0</v>
      </c>
      <c r="AY36" s="83">
        <f t="shared" si="58"/>
        <v>0</v>
      </c>
      <c r="AZ36" s="88" t="str">
        <f t="shared" si="42"/>
        <v/>
      </c>
      <c r="BA36" s="89">
        <f t="shared" si="43"/>
        <v>0</v>
      </c>
      <c r="BB36" s="89">
        <f t="shared" si="44"/>
        <v>0</v>
      </c>
      <c r="BC36" s="85">
        <f t="shared" si="25"/>
        <v>0</v>
      </c>
      <c r="BD36" s="86">
        <f t="shared" si="26"/>
        <v>0</v>
      </c>
      <c r="BE36" s="83">
        <f t="shared" si="45"/>
        <v>0</v>
      </c>
      <c r="BF36" s="86">
        <f t="shared" si="27"/>
        <v>0</v>
      </c>
      <c r="BG36" s="86">
        <f t="shared" si="28"/>
        <v>0</v>
      </c>
      <c r="BH36" s="83">
        <f t="shared" si="46"/>
        <v>0</v>
      </c>
      <c r="BI36" s="86">
        <f t="shared" si="29"/>
        <v>0</v>
      </c>
      <c r="BJ36" s="86">
        <f t="shared" si="30"/>
        <v>0</v>
      </c>
      <c r="BK36" s="83">
        <f t="shared" si="47"/>
        <v>0</v>
      </c>
      <c r="BL36" s="86">
        <f t="shared" si="31"/>
        <v>0</v>
      </c>
      <c r="BM36" s="87">
        <f t="shared" si="32"/>
        <v>0</v>
      </c>
      <c r="BN36" s="83">
        <f t="shared" si="48"/>
        <v>0</v>
      </c>
      <c r="BO36" s="87">
        <f t="shared" si="33"/>
        <v>0</v>
      </c>
      <c r="BP36" s="83">
        <f t="shared" si="49"/>
        <v>0</v>
      </c>
      <c r="BQ36" s="88" t="str">
        <f t="shared" si="50"/>
        <v/>
      </c>
      <c r="BR36" s="92">
        <f t="shared" si="51"/>
        <v>0</v>
      </c>
      <c r="BS36" s="89">
        <f t="shared" si="52"/>
        <v>0</v>
      </c>
    </row>
    <row r="37" spans="1:72" x14ac:dyDescent="0.2">
      <c r="A37" s="69">
        <f t="shared" si="53"/>
        <v>44985</v>
      </c>
      <c r="B37" s="70" t="str">
        <f>IF(ISERROR(VLOOKUP(A37,Feiertage!$A$3:$E$24,2,FALSE))=FALSE,"Feiertag","")</f>
        <v/>
      </c>
      <c r="C37" s="71"/>
      <c r="D37" s="71"/>
      <c r="E37" s="210"/>
      <c r="F37" s="71"/>
      <c r="G37" s="71"/>
      <c r="H37" s="210"/>
      <c r="I37" s="71"/>
      <c r="J37" s="71"/>
      <c r="K37" s="212"/>
      <c r="L37" s="71"/>
      <c r="M37" s="71"/>
      <c r="N37" s="210"/>
      <c r="O37" s="71"/>
      <c r="P37" s="71"/>
      <c r="Q37" s="72">
        <f t="shared" si="0"/>
        <v>0</v>
      </c>
      <c r="R37" s="73">
        <f t="shared" si="1"/>
        <v>-4</v>
      </c>
      <c r="S37" s="74">
        <f t="shared" si="34"/>
        <v>54.749999999999986</v>
      </c>
      <c r="T37" s="74">
        <f t="shared" si="35"/>
        <v>0</v>
      </c>
      <c r="U37" s="75"/>
      <c r="V37" s="76" t="str">
        <f t="shared" si="2"/>
        <v/>
      </c>
      <c r="W37" s="76" t="s">
        <v>196</v>
      </c>
      <c r="X37" s="76" t="str">
        <f t="shared" si="36"/>
        <v/>
      </c>
      <c r="Y37" s="77">
        <f t="shared" si="3"/>
        <v>0</v>
      </c>
      <c r="Z37" s="78">
        <f t="shared" si="4"/>
        <v>4</v>
      </c>
      <c r="AA37" s="79" t="str">
        <f>IF(WEEKDAY($A37)=1,"So",IF(WEEKDAY($A37)=7,"Sa",IF(B37="freier Tag",B37,IF(ISERROR(VLOOKUP(A37,Feiertage!$A$3:$E$14,2,FALSE))=FALSE,"Feiertag",IF(B37="","",B37)))))</f>
        <v/>
      </c>
      <c r="AB37" s="78">
        <f t="shared" si="37"/>
        <v>0</v>
      </c>
      <c r="AC37" s="80">
        <f t="shared" si="38"/>
        <v>0</v>
      </c>
      <c r="AD37" s="80">
        <f t="shared" si="39"/>
        <v>0</v>
      </c>
      <c r="AE37" s="81" t="str">
        <f t="shared" si="5"/>
        <v/>
      </c>
      <c r="AF37" s="81" t="str">
        <f t="shared" si="6"/>
        <v/>
      </c>
      <c r="AG37" s="81" t="str">
        <f t="shared" si="7"/>
        <v/>
      </c>
      <c r="AH37" s="81" t="str">
        <f t="shared" si="8"/>
        <v/>
      </c>
      <c r="AI37" s="82" t="str">
        <f t="shared" si="9"/>
        <v/>
      </c>
      <c r="AJ37" s="86" t="str">
        <f t="shared" si="40"/>
        <v/>
      </c>
      <c r="AK37" s="91" t="str">
        <f t="shared" si="41"/>
        <v>0</v>
      </c>
      <c r="AL37" s="85">
        <f t="shared" si="11"/>
        <v>0</v>
      </c>
      <c r="AM37" s="86">
        <f t="shared" si="12"/>
        <v>0</v>
      </c>
      <c r="AN37" s="83">
        <f t="shared" si="54"/>
        <v>0</v>
      </c>
      <c r="AO37" s="86">
        <f t="shared" si="14"/>
        <v>0</v>
      </c>
      <c r="AP37" s="86">
        <f t="shared" si="15"/>
        <v>0</v>
      </c>
      <c r="AQ37" s="83">
        <f t="shared" si="55"/>
        <v>0</v>
      </c>
      <c r="AR37" s="86">
        <f t="shared" si="17"/>
        <v>0</v>
      </c>
      <c r="AS37" s="86">
        <f t="shared" si="18"/>
        <v>0</v>
      </c>
      <c r="AT37" s="83">
        <f t="shared" si="56"/>
        <v>0</v>
      </c>
      <c r="AU37" s="86">
        <f t="shared" si="20"/>
        <v>0</v>
      </c>
      <c r="AV37" s="87">
        <f t="shared" si="21"/>
        <v>0</v>
      </c>
      <c r="AW37" s="83">
        <f t="shared" si="57"/>
        <v>0</v>
      </c>
      <c r="AX37" s="87">
        <f t="shared" si="23"/>
        <v>0</v>
      </c>
      <c r="AY37" s="83">
        <f t="shared" si="58"/>
        <v>0</v>
      </c>
      <c r="AZ37" s="88" t="str">
        <f t="shared" si="42"/>
        <v/>
      </c>
      <c r="BA37" s="89">
        <f t="shared" si="43"/>
        <v>0</v>
      </c>
      <c r="BB37" s="89">
        <f t="shared" si="44"/>
        <v>0</v>
      </c>
      <c r="BC37" s="85">
        <f t="shared" si="25"/>
        <v>0</v>
      </c>
      <c r="BD37" s="86">
        <f t="shared" si="26"/>
        <v>0</v>
      </c>
      <c r="BE37" s="83">
        <f t="shared" si="45"/>
        <v>0</v>
      </c>
      <c r="BF37" s="86">
        <f t="shared" si="27"/>
        <v>0</v>
      </c>
      <c r="BG37" s="86">
        <f t="shared" si="28"/>
        <v>0</v>
      </c>
      <c r="BH37" s="83">
        <f t="shared" si="46"/>
        <v>0</v>
      </c>
      <c r="BI37" s="86">
        <f t="shared" si="29"/>
        <v>0</v>
      </c>
      <c r="BJ37" s="86">
        <f t="shared" si="30"/>
        <v>0</v>
      </c>
      <c r="BK37" s="83">
        <f t="shared" si="47"/>
        <v>0</v>
      </c>
      <c r="BL37" s="86">
        <f t="shared" si="31"/>
        <v>0</v>
      </c>
      <c r="BM37" s="87">
        <f t="shared" si="32"/>
        <v>0</v>
      </c>
      <c r="BN37" s="83">
        <f t="shared" si="48"/>
        <v>0</v>
      </c>
      <c r="BO37" s="87">
        <f t="shared" si="33"/>
        <v>0</v>
      </c>
      <c r="BP37" s="83">
        <f t="shared" si="49"/>
        <v>0</v>
      </c>
      <c r="BQ37" s="88" t="str">
        <f t="shared" si="50"/>
        <v/>
      </c>
      <c r="BR37" s="92">
        <f t="shared" si="51"/>
        <v>0</v>
      </c>
      <c r="BS37" s="89">
        <f t="shared" si="52"/>
        <v>0</v>
      </c>
    </row>
    <row r="38" spans="1:72" x14ac:dyDescent="0.2">
      <c r="A38" s="69"/>
      <c r="B38" s="90" t="str">
        <f>IF(ISERROR(VLOOKUP(A38,Feiertage!$A$3:$E$24,2,FALSE))=FALSE,"Feiertag","")</f>
        <v/>
      </c>
      <c r="C38" s="71"/>
      <c r="D38" s="71"/>
      <c r="E38" s="210"/>
      <c r="F38" s="71"/>
      <c r="G38" s="71"/>
      <c r="H38" s="210"/>
      <c r="I38" s="71"/>
      <c r="J38" s="71"/>
      <c r="K38" s="212"/>
      <c r="L38" s="71"/>
      <c r="M38" s="71"/>
      <c r="N38" s="210"/>
      <c r="O38" s="71"/>
      <c r="P38" s="71"/>
      <c r="Q38" s="72"/>
      <c r="R38" s="73"/>
      <c r="S38" s="74"/>
      <c r="T38" s="74"/>
      <c r="U38" s="75"/>
      <c r="V38" s="76" t="str">
        <f t="shared" ref="V38" si="59">IF(BQ38&lt;&gt;"",BQ38&amp;"/","")&amp;IF(AZ38&lt;&gt;"",AZ38&amp;"/","")&amp;IF(AJ38&lt;&gt;"",AJ38&amp;"/","")&amp;IF(AI38&lt;&gt;"",AI38&amp;"/","")&amp;IF(AE38&lt;&gt;"",AE38&amp;"/","")&amp;IF(AF38&lt;&gt;"",AF38&amp;"/","")&amp;IF(AH38&lt;&gt;"",AH38,"")</f>
        <v/>
      </c>
      <c r="W38" s="76" t="s">
        <v>196</v>
      </c>
      <c r="X38" s="76" t="str">
        <f t="shared" ref="X38" si="60">IF(BQ38&lt;&gt;"",BQ38&amp;" /","")&amp;IF(AZ38&lt;&gt;""," "&amp;AZ38&amp;" /","")&amp;IF(AJ38&lt;&gt;""," "&amp;AJ38&amp;" /","")&amp;IF(AI38&lt;&gt;"",AI38,"")</f>
        <v/>
      </c>
      <c r="Y38" s="77">
        <f t="shared" ref="Y38" si="61">24*((D38-C38)+(G38-F38)+(J38-I38)+(M38-L38)+(P38-O38))</f>
        <v>0</v>
      </c>
      <c r="Z38" s="78">
        <f t="shared" ref="Z38" si="62">IF(OR(AA38="freier Tag",AA38="Sa",AA38="So",AA38="Tausch-Tag"),0,$D$5)</f>
        <v>0</v>
      </c>
      <c r="AA38" s="79" t="str">
        <f>IF(WEEKDAY($A38)=1,"So",IF(WEEKDAY($A38)=7,"Sa",IF(B38="freier Tag",B38,IF(ISERROR(VLOOKUP(A38,Feiertage!$A$3:$E$14,2,FALSE))=FALSE,"Feiertag",IF(B38="","",B38)))))</f>
        <v>Sa</v>
      </c>
      <c r="AB38" s="78">
        <f t="shared" ref="AB38" si="63">IF(OR((AA38="freier Tag"),(AA38="Gleittag"),(AA38="Sa"),(AA38="So"),(AA38="Tausch-Tag")),0,IF(OR((AA38="Urlaub"),(AA38="Sonderregelg."),(AA38="Arbeitsbefr."),(AA38="Krank"),(AA38="Feiertag")),Z38,Y38))</f>
        <v>0</v>
      </c>
      <c r="AC38" s="80">
        <f t="shared" ref="AC38" si="64">IF(BA38&gt;BR38,BA38,BR38)</f>
        <v>0</v>
      </c>
      <c r="AD38" s="80">
        <f t="shared" ref="AD38" si="65">IF(BB38&gt;BS38,ROUND(BB38,2),ROUND(BS38,2))</f>
        <v>0</v>
      </c>
      <c r="AE38" s="81" t="str">
        <f t="shared" ref="AE38" si="66">IF(C38="","",IF(D38="","",IF(D38&lt;C38,"Zeit1",IF(F38="","",IF(G38="","",IF(G38&lt;F38,"Zeit2",IF(I38="","",IF(J38="","",IF(J38&lt;I38,"Zeit3",IF(L38="","",IF(M38="","",IF(M38&lt;L38,"Zeit4",IF(O38="","",IF(P38="","",IF(P38&lt;O38,"Zeit5","")))))))))))))))</f>
        <v/>
      </c>
      <c r="AF38" s="81" t="str">
        <f t="shared" ref="AF38" si="67">IF(D38="","",IF(F38="","",IF(F38&lt;D38,"Zeit1",IF(G38="","",IF(I38="","",IF(I38&lt;G38,"Zeit2",IF(J38="","",IF(L38="","",IF(L38&lt;J38,"Zeit3",IF(M38="","",IF(O38="","",IF(O38&lt;M38,"Zeit4",""))))))))))))</f>
        <v/>
      </c>
      <c r="AG38" s="81" t="str">
        <f t="shared" ref="AG38" si="68">IF(OR(ISBLANK(C38)&lt;&gt;ISBLANK(D38),ISBLANK(F38)&lt;&gt;ISBLANK(G38),ISBLANK(I38)&lt;&gt;ISBLANK(J38),ISBLANK(L38)&lt;&gt;ISBLANK(M38),ISBLANK(O38)&lt;&gt;ISBLANK(P38))=TRUE,"Eingabe","")</f>
        <v/>
      </c>
      <c r="AH38" s="81" t="str">
        <f t="shared" ref="AH38" si="69">IF((ISBLANK(C38)&lt;&gt;ISBLANK(D38))=TRUE,"Leer1",IF((ISBLANK(F38)&lt;&gt;ISBLANK(G38))=TRUE,"Leer2",IF((ISBLANK(I38)&lt;&gt;ISBLANK(J38))=TRUE,"Leer3",IF((ISBLANK(L38)&lt;&gt;ISBLANK(M38))=TRUE,"Leer4",IF((ISBLANK(O38)&lt;&gt;ISBLANK(P38))=TRUE,"Leer5","")))))</f>
        <v/>
      </c>
      <c r="AI38" s="82" t="str">
        <f t="shared" ref="AI38" si="70">IF(Q38&gt;10,"&gt;10h","")</f>
        <v/>
      </c>
      <c r="AJ38" s="86" t="str">
        <f t="shared" ref="AJ38" si="71">IF(AK38&lt;12,"&lt;12h","")</f>
        <v/>
      </c>
      <c r="AK38" s="91" t="str">
        <f t="shared" ref="AK38" si="72">IF(AND(ISNUMBER(P37),ISNUMBER(C38)),(C38-P37+1)*24,IF(AND(ISNUMBER(M37),ISNUMBER(C38)),(C38-M37+1)*24,IF(AND(ISNUMBER(J37),ISNUMBER(C38)),(C38-J37+1)*24,IF(AND(ISNUMBER(G37),ISNUMBER(C38)),(C38-G37+1)*24,IF(AND(ISNUMBER(D37),ISNUMBER(C38)),(C38-D37+1)*24,"0")))))</f>
        <v>0</v>
      </c>
      <c r="AL38" s="85">
        <f t="shared" ref="AL38" si="73">(D38-C38)*24</f>
        <v>0</v>
      </c>
      <c r="AM38" s="86">
        <f t="shared" ref="AM38" si="74">IF(F38&lt;&gt;"",(F38-D38)*24,0)</f>
        <v>0</v>
      </c>
      <c r="AN38" s="83">
        <f t="shared" ref="AN38" si="75">IF(AL38&lt;=9,,IF(AL38&lt;=9.75,AL38-9,IF(AL38&gt;9.75,0.75)))</f>
        <v>0</v>
      </c>
      <c r="AO38" s="86">
        <f t="shared" ref="AO38" si="76">(D38-C38)*24+(G38-F38)*24</f>
        <v>0</v>
      </c>
      <c r="AP38" s="86">
        <f t="shared" ref="AP38" si="77">IF(I38&lt;&gt;"",(I38-G38)*24+AM38,AM38)</f>
        <v>0</v>
      </c>
      <c r="AQ38" s="83">
        <f t="shared" ref="AQ38" si="78">IF(AO38=AL38,0,IF(AN38&gt;0,0,IF(AO38&lt;=9,0,IF(AO38&gt;9,0.75-AM38))))</f>
        <v>0</v>
      </c>
      <c r="AR38" s="86">
        <f t="shared" ref="AR38" si="79">(D38-C38)*24+(G38-F38)*24+(J38-I38)*24</f>
        <v>0</v>
      </c>
      <c r="AS38" s="86">
        <f t="shared" ref="AS38" si="80">IF(L38&lt;&gt;"",(L38-J38)*24+AP38,AP38)</f>
        <v>0</v>
      </c>
      <c r="AT38" s="83">
        <f t="shared" ref="AT38" si="81">IF(AR38=AO38,0,IF(AQ38&gt;0,0,IF(AR38&lt;=9,0,IF(AR38&gt;9,0.75-AP38))))</f>
        <v>0</v>
      </c>
      <c r="AU38" s="86">
        <f t="shared" ref="AU38" si="82">(D38-C38)*24+(G38-F38)*24+(J38-I38)*24+(M38-L38)*24</f>
        <v>0</v>
      </c>
      <c r="AV38" s="87">
        <f t="shared" ref="AV38" si="83">IF(O38&lt;&gt;"",(O38-M38)*24+AS38,AS38)</f>
        <v>0</v>
      </c>
      <c r="AW38" s="83">
        <f t="shared" ref="AW38" si="84">IF(AU38=AR38,0,IF(AT38&gt;0,0,IF(AU38&lt;=9,0,IF(AU38&gt;9,0.75-AS38))))</f>
        <v>0</v>
      </c>
      <c r="AX38" s="87">
        <f t="shared" ref="AX38" si="85">(D38-C38)*24+(G38-F38)*24+(J38-I38)*24+(M38-L38)*24+(P38-O38)*24</f>
        <v>0</v>
      </c>
      <c r="AY38" s="83">
        <f t="shared" ref="AY38" si="86">IF(AX38=AU38,0,IF(AW38&gt;0,0,IF(AX38&lt;=9,0,IF(AX38&gt;9,0.75-AV38))))</f>
        <v>0</v>
      </c>
      <c r="AZ38" s="88" t="str">
        <f t="shared" ref="AZ38" si="87">IF(AX38=0,"",IF(AX38&lt;9,"",IF(AND(AL38=9,ROUND(AM38,2)&lt;0.75),"&gt;9h",IF(AL38&gt;9,"&gt;9h",IF(AND(AO38&gt;9,ROUND(AM38,2)&lt;0.75),"&gt;9h",IF(AND(AR38&gt;9,ROUND(AP38,2)&lt;0.75),"&gt;9h",IF(AND(AU38&gt;9,ROUND(AS38,2)&lt;0.75),"&gt;9h",IF(AND(AX38&gt;9,ROUND(AV38,2)&lt;0.75),"&gt;9h",""))))))))</f>
        <v/>
      </c>
      <c r="BA38" s="89">
        <f t="shared" ref="BA38" si="88">AN38+AQ38+AT38+AW38</f>
        <v>0</v>
      </c>
      <c r="BB38" s="89">
        <f t="shared" ref="BB38" si="89">IF(AX38=0,0,IF(AX38&lt;=9,0,IF(AND(AX38&lt;9.75,AV38&lt;0.75,AX38-9&lt;0.75-AV38),AX38-9,IF(AND(AX38&lt;9.75,AV38&lt;0.75,AX38-9&gt;=0.75-AV38),0.75-AV38,IF(AND(AX38&gt;=9.75,AV38&lt;0.75),0.75-AV38,0)))))</f>
        <v>0</v>
      </c>
      <c r="BC38" s="85">
        <f t="shared" ref="BC38" si="90">(D38-C38)*24</f>
        <v>0</v>
      </c>
      <c r="BD38" s="86">
        <f t="shared" ref="BD38" si="91">IF(F38&lt;&gt;"",(F38-D38)*24,0)</f>
        <v>0</v>
      </c>
      <c r="BE38" s="83">
        <f t="shared" ref="BE38" si="92">IF(BC38&lt;=6,0,IF(BC38&lt;=6.5,BC38-6,IF(BC38&gt;6.5,0.5)))</f>
        <v>0</v>
      </c>
      <c r="BF38" s="86">
        <f t="shared" ref="BF38" si="93">(D38-C38)*24+(G38-F38)*24</f>
        <v>0</v>
      </c>
      <c r="BG38" s="86">
        <f t="shared" ref="BG38" si="94">IF(I38&lt;&gt;"",(I38-G38)*24+BD38,BD38)</f>
        <v>0</v>
      </c>
      <c r="BH38" s="83">
        <f t="shared" ref="BH38" si="95">IF(BF38=BC38,0,IF(BE38&gt;0,0,IF(BF38&lt;=6,0,IF(BF38&gt;6,0.5-BD38))))</f>
        <v>0</v>
      </c>
      <c r="BI38" s="86">
        <f t="shared" ref="BI38" si="96">(D38-C38)*24+(G38-F38)*24+(J38-I38)*24</f>
        <v>0</v>
      </c>
      <c r="BJ38" s="86">
        <f t="shared" ref="BJ38" si="97">IF(L38&lt;&gt;"",(L38-J38)*24+BG38,BG38)</f>
        <v>0</v>
      </c>
      <c r="BK38" s="83">
        <f t="shared" ref="BK38" si="98">IF(BI38=BF38,0,IF(BH38&gt;0,0,IF(BI38&lt;=6,0,IF(BI38&gt;6,0.5-BG38))))</f>
        <v>0</v>
      </c>
      <c r="BL38" s="86">
        <f t="shared" ref="BL38" si="99">(D38-C38)*24+(G38-F38)*24+(J38-I38)*24+(M38-L38)*24</f>
        <v>0</v>
      </c>
      <c r="BM38" s="87">
        <f t="shared" ref="BM38" si="100">IF(O38&lt;&gt;"",(O38-M38)*24+BJ38,BJ38)</f>
        <v>0</v>
      </c>
      <c r="BN38" s="83">
        <f t="shared" ref="BN38" si="101">IF(BL38=BI38,0,IF(BK38&gt;0,0,IF(BL38&lt;=6,0,IF(BL38&gt;6,0.5-BJ38))))</f>
        <v>0</v>
      </c>
      <c r="BO38" s="87">
        <f t="shared" ref="BO38" si="102">(D38-C38)*24+(G38-F38)*24+(J38-I38)*24+(M38-L38)*24+(P38-O38)*24</f>
        <v>0</v>
      </c>
      <c r="BP38" s="83">
        <f t="shared" ref="BP38" si="103">IF(BO38=BL38,0,IF(BN38&gt;0,0,IF(BO38&lt;=6,0,IF(BO38&gt;6,0.5-BM38))))</f>
        <v>0</v>
      </c>
      <c r="BQ38" s="88" t="str">
        <f t="shared" ref="BQ38" si="104">IF(BO38=0,"",IF(BO38&lt;6,"",IF(BC38&gt;6,"&gt;6h",IF(AND(BF38&gt;6,ROUND(BD38,2)&lt;0.5),"&gt;6h",IF(AND(BI38&gt;6,ROUND(BG38,2)&lt;0.5),"&gt;6h",IF(AND(BL38&gt;6,ROUND(BJ38,2)&lt;0.5),"&gt;6h",IF(AND(BO38&gt;6,ROUND(BM38,2)&lt;0.5),"&gt;6h","")))))))</f>
        <v/>
      </c>
      <c r="BR38" s="92">
        <f t="shared" ref="BR38" si="105">BE38+BH38+BK38+BN38+BP38</f>
        <v>0</v>
      </c>
      <c r="BS38" s="89">
        <f t="shared" ref="BS38" si="106">IF(BO38=0,0,IF(BO38&lt;=6,0,IF(AND(BO38&lt;6.5,BM38&lt;0.5,BO38-6&lt;0.5-BM38),BO38-6,IF(AND(BO38&lt;6.5,BM38&lt;0.5,BO38-6&gt;=0.5-BM38),0.5-BM38,IF(AND(BO38&gt;=6.5,BM38&lt;0.5),0.5-BM38,0)))))</f>
        <v>0</v>
      </c>
    </row>
    <row r="39" spans="1:72" x14ac:dyDescent="0.2">
      <c r="A39" s="69"/>
      <c r="B39" s="90" t="str">
        <f>IF(ISERROR(VLOOKUP(A39,Feiertage!$A$3:$E$24,2,FALSE))=FALSE,"Feiertag","")</f>
        <v/>
      </c>
      <c r="C39" s="71"/>
      <c r="D39" s="71"/>
      <c r="E39" s="210"/>
      <c r="F39" s="71"/>
      <c r="G39" s="71"/>
      <c r="H39" s="210"/>
      <c r="I39" s="71"/>
      <c r="J39" s="71"/>
      <c r="K39" s="212"/>
      <c r="L39" s="71"/>
      <c r="M39" s="71"/>
      <c r="N39" s="210"/>
      <c r="O39" s="71"/>
      <c r="P39" s="71"/>
      <c r="Q39" s="72"/>
      <c r="R39" s="73"/>
      <c r="S39" s="74"/>
      <c r="T39" s="74"/>
      <c r="U39" s="75"/>
      <c r="V39" s="76" t="str">
        <f t="shared" si="2"/>
        <v/>
      </c>
      <c r="W39" s="76" t="s">
        <v>196</v>
      </c>
      <c r="X39" s="76" t="str">
        <f t="shared" si="36"/>
        <v/>
      </c>
      <c r="Y39" s="77">
        <f t="shared" si="3"/>
        <v>0</v>
      </c>
      <c r="Z39" s="78">
        <f t="shared" si="4"/>
        <v>0</v>
      </c>
      <c r="AA39" s="79" t="str">
        <f>IF(WEEKDAY($A39)=1,"So",IF(WEEKDAY($A39)=7,"Sa",IF(B39="freier Tag",B39,IF(ISERROR(VLOOKUP(A39,Feiertage!$A$3:$E$14,2,FALSE))=FALSE,"Feiertag",IF(B39="","",B39)))))</f>
        <v>Sa</v>
      </c>
      <c r="AB39" s="78">
        <f t="shared" si="37"/>
        <v>0</v>
      </c>
      <c r="AC39" s="80">
        <f t="shared" si="38"/>
        <v>0</v>
      </c>
      <c r="AD39" s="80">
        <f t="shared" si="39"/>
        <v>0</v>
      </c>
      <c r="AE39" s="81" t="str">
        <f t="shared" si="5"/>
        <v/>
      </c>
      <c r="AF39" s="81" t="str">
        <f t="shared" si="6"/>
        <v/>
      </c>
      <c r="AG39" s="81" t="str">
        <f t="shared" si="7"/>
        <v/>
      </c>
      <c r="AH39" s="81" t="str">
        <f t="shared" si="8"/>
        <v/>
      </c>
      <c r="AI39" s="82" t="str">
        <f t="shared" si="9"/>
        <v/>
      </c>
      <c r="AJ39" s="86" t="str">
        <f t="shared" si="40"/>
        <v/>
      </c>
      <c r="AK39" s="91" t="str">
        <f t="shared" si="41"/>
        <v>0</v>
      </c>
      <c r="AL39" s="85">
        <f t="shared" si="11"/>
        <v>0</v>
      </c>
      <c r="AM39" s="86">
        <f t="shared" si="12"/>
        <v>0</v>
      </c>
      <c r="AN39" s="83">
        <f t="shared" si="54"/>
        <v>0</v>
      </c>
      <c r="AO39" s="86">
        <f t="shared" si="14"/>
        <v>0</v>
      </c>
      <c r="AP39" s="86">
        <f t="shared" si="15"/>
        <v>0</v>
      </c>
      <c r="AQ39" s="83">
        <f t="shared" si="55"/>
        <v>0</v>
      </c>
      <c r="AR39" s="86">
        <f t="shared" si="17"/>
        <v>0</v>
      </c>
      <c r="AS39" s="86">
        <f t="shared" si="18"/>
        <v>0</v>
      </c>
      <c r="AT39" s="83">
        <f t="shared" si="56"/>
        <v>0</v>
      </c>
      <c r="AU39" s="86">
        <f t="shared" si="20"/>
        <v>0</v>
      </c>
      <c r="AV39" s="87">
        <f t="shared" si="21"/>
        <v>0</v>
      </c>
      <c r="AW39" s="83">
        <f t="shared" si="57"/>
        <v>0</v>
      </c>
      <c r="AX39" s="87">
        <f t="shared" si="23"/>
        <v>0</v>
      </c>
      <c r="AY39" s="83">
        <f t="shared" si="58"/>
        <v>0</v>
      </c>
      <c r="AZ39" s="88" t="str">
        <f t="shared" si="42"/>
        <v/>
      </c>
      <c r="BA39" s="89">
        <f t="shared" si="43"/>
        <v>0</v>
      </c>
      <c r="BB39" s="89">
        <f t="shared" si="44"/>
        <v>0</v>
      </c>
      <c r="BC39" s="85">
        <f t="shared" si="25"/>
        <v>0</v>
      </c>
      <c r="BD39" s="86">
        <f t="shared" si="26"/>
        <v>0</v>
      </c>
      <c r="BE39" s="83">
        <f t="shared" si="45"/>
        <v>0</v>
      </c>
      <c r="BF39" s="86">
        <f t="shared" si="27"/>
        <v>0</v>
      </c>
      <c r="BG39" s="86">
        <f t="shared" si="28"/>
        <v>0</v>
      </c>
      <c r="BH39" s="83">
        <f t="shared" si="46"/>
        <v>0</v>
      </c>
      <c r="BI39" s="86">
        <f t="shared" si="29"/>
        <v>0</v>
      </c>
      <c r="BJ39" s="86">
        <f t="shared" si="30"/>
        <v>0</v>
      </c>
      <c r="BK39" s="83">
        <f t="shared" si="47"/>
        <v>0</v>
      </c>
      <c r="BL39" s="86">
        <f t="shared" si="31"/>
        <v>0</v>
      </c>
      <c r="BM39" s="87">
        <f t="shared" si="32"/>
        <v>0</v>
      </c>
      <c r="BN39" s="83">
        <f t="shared" si="48"/>
        <v>0</v>
      </c>
      <c r="BO39" s="87">
        <f t="shared" si="33"/>
        <v>0</v>
      </c>
      <c r="BP39" s="83">
        <f t="shared" si="49"/>
        <v>0</v>
      </c>
      <c r="BQ39" s="88" t="str">
        <f t="shared" si="50"/>
        <v/>
      </c>
      <c r="BR39" s="92">
        <f t="shared" si="51"/>
        <v>0</v>
      </c>
      <c r="BS39" s="89">
        <f t="shared" si="52"/>
        <v>0</v>
      </c>
    </row>
    <row r="40" spans="1:72" ht="13.5" thickBot="1" x14ac:dyDescent="0.25">
      <c r="A40" s="69"/>
      <c r="B40" s="70" t="str">
        <f>IF(ISERROR(VLOOKUP(A40,Feiertage!$A$3:$E$24,2,FALSE))=FALSE,"Feiertag","")</f>
        <v/>
      </c>
      <c r="C40" s="71"/>
      <c r="D40" s="71"/>
      <c r="E40" s="211"/>
      <c r="F40" s="71"/>
      <c r="G40" s="71"/>
      <c r="H40" s="211"/>
      <c r="I40" s="71"/>
      <c r="J40" s="71"/>
      <c r="K40" s="213"/>
      <c r="L40" s="71"/>
      <c r="M40" s="71"/>
      <c r="N40" s="211"/>
      <c r="O40" s="71"/>
      <c r="P40" s="71"/>
      <c r="Q40" s="72"/>
      <c r="R40" s="73"/>
      <c r="S40" s="74"/>
      <c r="T40" s="74"/>
      <c r="U40" s="75"/>
      <c r="V40" s="76" t="str">
        <f t="shared" si="2"/>
        <v/>
      </c>
      <c r="W40" s="76" t="s">
        <v>196</v>
      </c>
      <c r="X40" s="76" t="str">
        <f t="shared" si="36"/>
        <v/>
      </c>
      <c r="Y40" s="77">
        <f t="shared" si="3"/>
        <v>0</v>
      </c>
      <c r="Z40" s="78">
        <f t="shared" si="4"/>
        <v>0</v>
      </c>
      <c r="AA40" s="79" t="str">
        <f>IF(WEEKDAY($A40)=1,"So",IF(WEEKDAY($A40)=7,"Sa",IF(B40="freier Tag",B40,IF(ISERROR(VLOOKUP(A40,Feiertage!$A$3:$E$14,2,FALSE))=FALSE,"Feiertag",IF(B40="","",B40)))))</f>
        <v>Sa</v>
      </c>
      <c r="AB40" s="78">
        <f t="shared" si="37"/>
        <v>0</v>
      </c>
      <c r="AC40" s="80">
        <f t="shared" si="38"/>
        <v>0</v>
      </c>
      <c r="AD40" s="80">
        <f t="shared" si="39"/>
        <v>0</v>
      </c>
      <c r="AE40" s="81" t="str">
        <f t="shared" si="5"/>
        <v/>
      </c>
      <c r="AF40" s="81" t="str">
        <f t="shared" si="6"/>
        <v/>
      </c>
      <c r="AG40" s="81" t="str">
        <f t="shared" si="7"/>
        <v/>
      </c>
      <c r="AH40" s="81" t="str">
        <f t="shared" si="8"/>
        <v/>
      </c>
      <c r="AI40" s="82" t="str">
        <f t="shared" si="9"/>
        <v/>
      </c>
      <c r="AJ40" s="86" t="str">
        <f t="shared" si="40"/>
        <v/>
      </c>
      <c r="AK40" s="91" t="str">
        <f t="shared" si="41"/>
        <v>0</v>
      </c>
      <c r="AL40" s="85">
        <f t="shared" si="11"/>
        <v>0</v>
      </c>
      <c r="AM40" s="86">
        <f t="shared" si="12"/>
        <v>0</v>
      </c>
      <c r="AN40" s="83">
        <f t="shared" si="54"/>
        <v>0</v>
      </c>
      <c r="AO40" s="86">
        <f t="shared" si="14"/>
        <v>0</v>
      </c>
      <c r="AP40" s="86">
        <f t="shared" si="15"/>
        <v>0</v>
      </c>
      <c r="AQ40" s="83">
        <f t="shared" si="55"/>
        <v>0</v>
      </c>
      <c r="AR40" s="86">
        <f t="shared" si="17"/>
        <v>0</v>
      </c>
      <c r="AS40" s="86">
        <f t="shared" si="18"/>
        <v>0</v>
      </c>
      <c r="AT40" s="83">
        <f t="shared" si="56"/>
        <v>0</v>
      </c>
      <c r="AU40" s="86">
        <f t="shared" si="20"/>
        <v>0</v>
      </c>
      <c r="AV40" s="87">
        <f t="shared" si="21"/>
        <v>0</v>
      </c>
      <c r="AW40" s="83">
        <f t="shared" si="57"/>
        <v>0</v>
      </c>
      <c r="AX40" s="87">
        <f t="shared" si="23"/>
        <v>0</v>
      </c>
      <c r="AY40" s="83">
        <f t="shared" si="58"/>
        <v>0</v>
      </c>
      <c r="AZ40" s="88" t="str">
        <f t="shared" si="42"/>
        <v/>
      </c>
      <c r="BA40" s="89">
        <f t="shared" si="43"/>
        <v>0</v>
      </c>
      <c r="BB40" s="89">
        <f t="shared" si="44"/>
        <v>0</v>
      </c>
      <c r="BC40" s="94">
        <f t="shared" si="25"/>
        <v>0</v>
      </c>
      <c r="BD40" s="95">
        <f t="shared" si="26"/>
        <v>0</v>
      </c>
      <c r="BE40" s="83">
        <f t="shared" si="45"/>
        <v>0</v>
      </c>
      <c r="BF40" s="95">
        <f t="shared" si="27"/>
        <v>0</v>
      </c>
      <c r="BG40" s="95">
        <f t="shared" si="28"/>
        <v>0</v>
      </c>
      <c r="BH40" s="83">
        <f t="shared" si="46"/>
        <v>0</v>
      </c>
      <c r="BI40" s="95">
        <f t="shared" si="29"/>
        <v>0</v>
      </c>
      <c r="BJ40" s="95">
        <f t="shared" si="30"/>
        <v>0</v>
      </c>
      <c r="BK40" s="83">
        <f t="shared" si="47"/>
        <v>0</v>
      </c>
      <c r="BL40" s="95">
        <f t="shared" si="31"/>
        <v>0</v>
      </c>
      <c r="BM40" s="96">
        <f t="shared" si="32"/>
        <v>0</v>
      </c>
      <c r="BN40" s="83">
        <f t="shared" si="48"/>
        <v>0</v>
      </c>
      <c r="BO40" s="96">
        <f t="shared" si="33"/>
        <v>0</v>
      </c>
      <c r="BP40" s="83">
        <f t="shared" si="49"/>
        <v>0</v>
      </c>
      <c r="BQ40" s="97" t="str">
        <f t="shared" si="50"/>
        <v/>
      </c>
      <c r="BR40" s="98">
        <f t="shared" si="51"/>
        <v>0</v>
      </c>
      <c r="BS40" s="89">
        <f t="shared" si="52"/>
        <v>0</v>
      </c>
    </row>
    <row r="41" spans="1:72" x14ac:dyDescent="0.2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9"/>
      <c r="Q41" s="15"/>
      <c r="R41" s="15"/>
      <c r="S41" s="100"/>
      <c r="T41" s="100"/>
      <c r="U41" s="101"/>
      <c r="V41" s="101"/>
      <c r="W41" s="101"/>
      <c r="X41" s="101"/>
      <c r="Y41" s="77"/>
      <c r="Z41" s="15"/>
      <c r="AA41" s="102"/>
      <c r="AB41" s="15"/>
      <c r="AC41" s="39"/>
      <c r="AD41" s="39"/>
      <c r="AE41" s="39"/>
      <c r="AF41" s="39"/>
      <c r="AG41" s="39"/>
      <c r="AH41" s="39"/>
      <c r="AI41" s="39"/>
      <c r="AJ41" s="15"/>
      <c r="AK41" s="102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5"/>
      <c r="BO41" s="15"/>
      <c r="BP41" s="15"/>
      <c r="BQ41" s="15"/>
      <c r="BR41" s="15"/>
      <c r="BS41" s="15"/>
    </row>
    <row r="42" spans="1:72" ht="17.100000000000001" customHeight="1" x14ac:dyDescent="0.2">
      <c r="A42" s="103" t="s">
        <v>197</v>
      </c>
      <c r="J42" s="104"/>
      <c r="K42" s="104"/>
      <c r="L42" s="104"/>
      <c r="M42" s="104"/>
      <c r="N42" s="104"/>
      <c r="P42" s="19"/>
      <c r="Q42" s="19" t="s">
        <v>198</v>
      </c>
      <c r="R42" s="19"/>
      <c r="S42" s="105">
        <f>SUM(Q10:Q40)</f>
        <v>85.583333333333343</v>
      </c>
      <c r="T42" s="150" t="str">
        <f t="shared" ref="T42:T47" si="107">CONCATENATE("( ",INT(ABS(S42)),"h ",ROUND(MOD(ABS(S42),1)*60,2),"min )")</f>
        <v>( 85h 35min )</v>
      </c>
      <c r="U42" s="19"/>
      <c r="V42" s="19"/>
      <c r="W42" s="19"/>
      <c r="X42" s="19"/>
      <c r="Y42" s="15"/>
      <c r="Z42" s="15"/>
      <c r="AB42" s="15"/>
      <c r="AE42" s="106"/>
      <c r="AF42" s="106"/>
      <c r="AG42" s="106"/>
      <c r="AH42" s="106"/>
      <c r="AI42" s="107"/>
      <c r="AJ42" s="15"/>
      <c r="AL42" s="24"/>
      <c r="AM42" s="24"/>
      <c r="AN42" s="24"/>
      <c r="AO42" s="24"/>
      <c r="AP42" s="24"/>
      <c r="AQ42" s="24"/>
      <c r="AR42" s="24"/>
      <c r="AS42" s="24"/>
      <c r="AT42" s="24"/>
      <c r="AU42" s="24"/>
      <c r="AV42" s="24"/>
      <c r="AW42" s="24"/>
      <c r="AX42" s="24"/>
      <c r="AY42" s="24"/>
      <c r="AZ42" s="24"/>
      <c r="BA42" s="24"/>
      <c r="BB42" s="24"/>
      <c r="BC42" s="24"/>
      <c r="BD42" s="24"/>
      <c r="BE42" s="108"/>
      <c r="BF42" s="24"/>
      <c r="BG42" s="24"/>
      <c r="BH42" s="24"/>
      <c r="BI42" s="24"/>
      <c r="BJ42" s="24"/>
      <c r="BK42" s="24"/>
      <c r="BL42" s="24"/>
      <c r="BM42" s="24"/>
      <c r="BN42" s="24"/>
      <c r="BO42" s="24"/>
      <c r="BP42" s="24"/>
      <c r="BQ42" s="24"/>
      <c r="BR42" s="24"/>
      <c r="BS42" s="24"/>
    </row>
    <row r="43" spans="1:72" ht="17.100000000000001" customHeight="1" x14ac:dyDescent="0.2">
      <c r="A43" s="176"/>
      <c r="B43" s="184"/>
      <c r="C43" s="184"/>
      <c r="D43" s="184"/>
      <c r="E43" s="184"/>
      <c r="F43" s="184"/>
      <c r="G43" s="184"/>
      <c r="H43" s="184"/>
      <c r="I43" s="184"/>
      <c r="J43" s="184"/>
      <c r="K43" s="184"/>
      <c r="L43" s="185"/>
      <c r="Q43" s="19" t="s">
        <v>199</v>
      </c>
      <c r="R43" s="19"/>
      <c r="S43" s="109">
        <f>SUM(Z10:Z40)</f>
        <v>80</v>
      </c>
      <c r="T43" s="150" t="str">
        <f t="shared" si="107"/>
        <v>( 80h 0min )</v>
      </c>
      <c r="U43" s="19"/>
      <c r="Z43" s="15"/>
      <c r="AB43" s="15"/>
      <c r="AC43" s="110"/>
      <c r="AD43" s="110"/>
      <c r="AE43" s="111"/>
      <c r="AF43" s="111"/>
      <c r="AG43" s="111"/>
      <c r="AH43" s="111"/>
      <c r="AI43" s="110"/>
      <c r="AJ43" s="15"/>
      <c r="BH43" s="112"/>
    </row>
    <row r="44" spans="1:72" ht="17.100000000000001" customHeight="1" x14ac:dyDescent="0.2">
      <c r="A44" s="190"/>
      <c r="B44" s="186"/>
      <c r="C44" s="186"/>
      <c r="D44" s="186"/>
      <c r="E44" s="186"/>
      <c r="F44" s="186"/>
      <c r="G44" s="186"/>
      <c r="H44" s="186"/>
      <c r="I44" s="186"/>
      <c r="J44" s="186"/>
      <c r="K44" s="186"/>
      <c r="L44" s="187"/>
      <c r="Q44" s="113" t="s">
        <v>200</v>
      </c>
      <c r="R44" s="114"/>
      <c r="S44" s="115">
        <f>S6</f>
        <v>49.166666666666643</v>
      </c>
      <c r="T44" s="150" t="str">
        <f t="shared" si="107"/>
        <v>( 49h 10min )</v>
      </c>
      <c r="U44" s="19"/>
      <c r="V44" s="19"/>
      <c r="W44" s="19"/>
      <c r="X44" s="19"/>
      <c r="Y44" s="106"/>
      <c r="Z44" s="15"/>
      <c r="AA44" s="112" t="s">
        <v>201</v>
      </c>
      <c r="AB44" s="15"/>
      <c r="AC44" s="15"/>
      <c r="AD44" s="15"/>
      <c r="AE44" s="15"/>
      <c r="AF44" s="15"/>
      <c r="AG44" s="15"/>
      <c r="AH44" s="15"/>
      <c r="AI44" s="15"/>
      <c r="AJ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  <c r="AX44" s="15"/>
      <c r="AY44" s="15"/>
      <c r="AZ44" s="15"/>
      <c r="BA44" s="15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15"/>
      <c r="BN44" s="15"/>
      <c r="BO44" s="15"/>
      <c r="BP44" s="15"/>
      <c r="BQ44" s="15"/>
      <c r="BR44" s="15"/>
      <c r="BS44" s="15"/>
      <c r="BT44" s="15"/>
    </row>
    <row r="45" spans="1:72" ht="17.100000000000001" customHeight="1" thickBot="1" x14ac:dyDescent="0.25">
      <c r="A45" s="191"/>
      <c r="B45" s="188"/>
      <c r="C45" s="188"/>
      <c r="D45" s="188"/>
      <c r="E45" s="188"/>
      <c r="F45" s="188"/>
      <c r="G45" s="188"/>
      <c r="H45" s="188"/>
      <c r="I45" s="188"/>
      <c r="J45" s="188"/>
      <c r="K45" s="188"/>
      <c r="L45" s="189"/>
      <c r="Q45" s="116" t="s">
        <v>202</v>
      </c>
      <c r="R45" s="116"/>
      <c r="S45" s="117"/>
      <c r="T45" s="150" t="str">
        <f t="shared" si="107"/>
        <v>( 0h 0min )</v>
      </c>
      <c r="U45" s="19"/>
      <c r="V45" s="19"/>
      <c r="W45" s="19"/>
      <c r="X45" s="19"/>
      <c r="Y45" s="106"/>
      <c r="Z45" s="15"/>
      <c r="AB45" s="15"/>
      <c r="AC45" s="15" t="s">
        <v>203</v>
      </c>
      <c r="AD45" s="15"/>
      <c r="AE45" s="108"/>
      <c r="AF45" s="108"/>
      <c r="AG45" s="108"/>
      <c r="AH45" s="108"/>
      <c r="AI45" s="15"/>
      <c r="AJ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  <c r="AX45" s="15"/>
      <c r="AY45" s="15"/>
      <c r="AZ45" s="15"/>
      <c r="BA45" s="15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  <c r="BR45" s="15"/>
      <c r="BS45" s="15"/>
      <c r="BT45" s="15"/>
    </row>
    <row r="46" spans="1:72" ht="10.5" customHeight="1" thickTop="1" x14ac:dyDescent="0.2">
      <c r="B46" s="19"/>
      <c r="C46" s="19"/>
      <c r="D46" s="19"/>
      <c r="J46" s="14"/>
      <c r="K46" s="14"/>
      <c r="Q46" s="114"/>
      <c r="R46" s="114"/>
      <c r="S46" s="118"/>
      <c r="T46" s="151"/>
      <c r="U46" s="19"/>
      <c r="V46" s="19"/>
      <c r="W46" s="19"/>
      <c r="X46" s="19"/>
      <c r="Y46" s="15"/>
      <c r="Z46" s="15"/>
      <c r="AB46" s="15"/>
      <c r="AC46" s="57"/>
      <c r="AD46" s="57"/>
      <c r="AE46" s="57"/>
      <c r="AF46" s="57"/>
      <c r="AG46" s="57"/>
      <c r="AH46" s="57"/>
      <c r="AI46" s="57"/>
      <c r="AJ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15"/>
      <c r="AZ46" s="15"/>
      <c r="BA46" s="15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  <c r="BS46" s="15"/>
      <c r="BT46" s="15"/>
    </row>
    <row r="47" spans="1:72" ht="17.100000000000001" customHeight="1" x14ac:dyDescent="0.2">
      <c r="B47" s="153" t="s">
        <v>204</v>
      </c>
      <c r="C47" s="154"/>
      <c r="D47" s="154"/>
      <c r="F47" s="119"/>
      <c r="G47" s="119"/>
      <c r="H47" s="119"/>
      <c r="I47" s="119"/>
      <c r="J47" s="119"/>
      <c r="K47" s="14"/>
      <c r="Q47" s="120" t="s">
        <v>205</v>
      </c>
      <c r="R47" s="13"/>
      <c r="S47" s="121">
        <f>S42-S43+S44+S45</f>
        <v>54.749999999999986</v>
      </c>
      <c r="T47" s="150" t="str">
        <f t="shared" si="107"/>
        <v>( 54h 45min )</v>
      </c>
      <c r="U47" s="19" t="str">
        <f>IF(S47&gt;0,"  Plusstunden","  Minusstunden")</f>
        <v xml:space="preserve">  Plusstunden</v>
      </c>
      <c r="W47" s="19"/>
      <c r="X47" s="19"/>
      <c r="Y47" s="15"/>
      <c r="Z47" s="15"/>
      <c r="AB47" s="15"/>
      <c r="AC47" s="15"/>
      <c r="AD47" s="15"/>
      <c r="AE47" s="15"/>
      <c r="AF47" s="15"/>
      <c r="AG47" s="15"/>
      <c r="AH47" s="15"/>
      <c r="AI47" s="15"/>
      <c r="AJ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  <c r="AX47" s="15"/>
      <c r="AY47" s="15"/>
      <c r="AZ47" s="15"/>
      <c r="BA47" s="15"/>
      <c r="BB47" s="15"/>
      <c r="BC47" s="15"/>
      <c r="BD47" s="15"/>
      <c r="BE47" s="15"/>
      <c r="BF47" s="15"/>
      <c r="BG47" s="15"/>
      <c r="BH47" s="15"/>
      <c r="BI47" s="15"/>
      <c r="BJ47" s="15"/>
      <c r="BK47" s="15"/>
      <c r="BL47" s="15"/>
      <c r="BM47" s="15"/>
      <c r="BN47" s="15"/>
      <c r="BO47" s="15"/>
      <c r="BP47" s="15"/>
      <c r="BQ47" s="15"/>
      <c r="BR47" s="15"/>
      <c r="BS47" s="15"/>
      <c r="BT47" s="15"/>
    </row>
    <row r="48" spans="1:72" x14ac:dyDescent="0.2">
      <c r="B48" s="155"/>
      <c r="C48" s="155"/>
      <c r="D48" s="155"/>
      <c r="J48" s="14"/>
      <c r="K48" s="14"/>
      <c r="S48" s="152" t="s">
        <v>206</v>
      </c>
      <c r="T48" s="152" t="s">
        <v>207</v>
      </c>
      <c r="Y48" s="15"/>
      <c r="Z48" s="15"/>
      <c r="AB48" s="15"/>
      <c r="AC48" s="108" t="s">
        <v>208</v>
      </c>
      <c r="AD48" s="108"/>
      <c r="AE48" s="15"/>
      <c r="AF48" s="15"/>
      <c r="AG48" s="15"/>
      <c r="AH48" s="15"/>
      <c r="AI48" s="15"/>
      <c r="AJ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15"/>
      <c r="AZ48" s="15"/>
      <c r="BA48" s="15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</row>
    <row r="49" spans="2:30" ht="15" x14ac:dyDescent="0.2">
      <c r="B49" s="153" t="s">
        <v>245</v>
      </c>
      <c r="C49" s="156"/>
      <c r="D49" s="156"/>
      <c r="F49" s="119"/>
      <c r="G49" s="119"/>
      <c r="H49" s="119"/>
      <c r="I49" s="119"/>
      <c r="J49" s="122"/>
      <c r="AC49" s="112" t="s">
        <v>209</v>
      </c>
      <c r="AD49" s="112"/>
    </row>
    <row r="51" spans="2:30" x14ac:dyDescent="0.2">
      <c r="V51" s="19"/>
    </row>
    <row r="52" spans="2:30" x14ac:dyDescent="0.2">
      <c r="V52" s="112"/>
    </row>
  </sheetData>
  <sheetProtection algorithmName="SHA-512" hashValue="glJQvjWLpNb3wKbQiUWviBNl0CkGRJ1JbIymp1/RQHTggcx6iG+UQBZzADMwdAYiPYFyHO2WknDGpc0mVwSkow==" saltValue="6UvSa/No14XkkiU4MyGvLg==" spinCount="100000" sheet="1" selectLockedCells="1"/>
  <mergeCells count="11">
    <mergeCell ref="D1:G1"/>
    <mergeCell ref="D2:E2"/>
    <mergeCell ref="D3:E3"/>
    <mergeCell ref="D4:E4"/>
    <mergeCell ref="D5:E5"/>
    <mergeCell ref="BC7:BQ7"/>
    <mergeCell ref="E9:E40"/>
    <mergeCell ref="H9:H40"/>
    <mergeCell ref="K9:K40"/>
    <mergeCell ref="N9:N40"/>
    <mergeCell ref="AL7:AZ7"/>
  </mergeCells>
  <conditionalFormatting sqref="Q10:Q37 Q39:Q40">
    <cfRule type="cellIs" dxfId="161" priority="16" operator="greaterThan">
      <formula>10</formula>
    </cfRule>
  </conditionalFormatting>
  <conditionalFormatting sqref="L10:M37 I10:J37 F10:G37 O10:X37 A10:D37 A39:D40 O39:X40 F39:G40 I39:J40 L39:M40">
    <cfRule type="expression" dxfId="160" priority="17">
      <formula>OR(WEEKDAY($A10)=7,WEEKDAY($A10)=1)</formula>
    </cfRule>
  </conditionalFormatting>
  <conditionalFormatting sqref="W10">
    <cfRule type="expression" dxfId="159" priority="15">
      <formula>OR(WEEKDAY($A10)=7,WEEKDAY($A10)=1)</formula>
    </cfRule>
  </conditionalFormatting>
  <conditionalFormatting sqref="D4">
    <cfRule type="cellIs" dxfId="158" priority="12" operator="greaterThan">
      <formula>"&gt;=$D$4"</formula>
    </cfRule>
    <cfRule type="cellIs" dxfId="157" priority="13" operator="between">
      <formula>"&gt;0,5*$D$4"</formula>
      <formula>"&lt;$D$4"</formula>
    </cfRule>
  </conditionalFormatting>
  <conditionalFormatting sqref="S47">
    <cfRule type="cellIs" dxfId="156" priority="18" operator="between">
      <formula>-0.5*$D$3</formula>
      <formula>-$D$3</formula>
    </cfRule>
    <cfRule type="cellIs" dxfId="155" priority="19" operator="lessThan">
      <formula>-$D$3</formula>
    </cfRule>
    <cfRule type="cellIs" dxfId="154" priority="20" operator="between">
      <formula>0.5*$D$3</formula>
      <formula>$D$3</formula>
    </cfRule>
    <cfRule type="cellIs" dxfId="153" priority="21" operator="greaterThan">
      <formula>$D$3</formula>
    </cfRule>
  </conditionalFormatting>
  <conditionalFormatting sqref="D5:E5">
    <cfRule type="expression" dxfId="152" priority="11">
      <formula>$D$5&gt;10</formula>
    </cfRule>
  </conditionalFormatting>
  <conditionalFormatting sqref="T10:T37 T39:T40">
    <cfRule type="cellIs" dxfId="151" priority="9" operator="greaterThan">
      <formula>0</formula>
    </cfRule>
  </conditionalFormatting>
  <conditionalFormatting sqref="I10:J37 L10:M37 F10:G37 O10:X37 A10:D37 A39:D40 O39:X40 F39:G40 L39:M40 I39:J40">
    <cfRule type="expression" dxfId="150" priority="8">
      <formula>$B10="Feiertag"</formula>
    </cfRule>
  </conditionalFormatting>
  <conditionalFormatting sqref="Q38">
    <cfRule type="cellIs" dxfId="149" priority="5" operator="greaterThan">
      <formula>10</formula>
    </cfRule>
  </conditionalFormatting>
  <conditionalFormatting sqref="A38:D38 O38:X38 F38:G38 I38:J38 L38:M38">
    <cfRule type="expression" dxfId="148" priority="6">
      <formula>OR(WEEKDAY($A38)=7,WEEKDAY($A38)=1)</formula>
    </cfRule>
  </conditionalFormatting>
  <conditionalFormatting sqref="T38">
    <cfRule type="cellIs" dxfId="147" priority="2" operator="greaterThan">
      <formula>0</formula>
    </cfRule>
  </conditionalFormatting>
  <conditionalFormatting sqref="A38:D38 O38:X38 F38:G38 L38:M38 I38:J38">
    <cfRule type="expression" dxfId="146" priority="1">
      <formula>$B38="Feiertag"</formula>
    </cfRule>
  </conditionalFormatting>
  <dataValidations count="5">
    <dataValidation type="time" allowBlank="1" showInputMessage="1" showErrorMessage="1" errorTitle="Eingabefehler" error="Es sind nur Angaben von 6:00 bis 22:00 Uhr möglich." sqref="I10:J40 C10:D40 L10:M40 F10:G40 O10:P40" xr:uid="{00000000-0002-0000-0300-000000000000}">
      <formula1>0.25</formula1>
      <formula2>0.916666666666667</formula2>
    </dataValidation>
    <dataValidation type="whole" allowBlank="1" showInputMessage="1" showErrorMessage="1" errorTitle="Eingabefehler" error="Es sind nur Werte zwischen 1 und 5 zulässig!" sqref="D4" xr:uid="{00000000-0002-0000-0300-000001000000}">
      <formula1>1</formula1>
      <formula2>5</formula2>
    </dataValidation>
    <dataValidation type="list" allowBlank="1" showInputMessage="1" showErrorMessage="1" errorTitle="Falsche Eingabe" error="Es sind nur Einträge aus der vorgegebenen Liste möglich!" sqref="B10:B40" xr:uid="{00000000-0002-0000-0300-000002000000}">
      <formula1>"Arbeitsbefr.,Feiertag,freier Tag,Gleittag,Krank,Sonderregelg.,Tausch-Tag,Urlaub"</formula1>
    </dataValidation>
    <dataValidation type="decimal" allowBlank="1" showInputMessage="1" showErrorMessage="1" errorTitle="Eingabefehler" error="Es sind nur Werte zwischen1,00 und 42,00 zulässig!" sqref="D3:E3" xr:uid="{00000000-0002-0000-0300-000003000000}">
      <formula1>1</formula1>
      <formula2>41</formula2>
    </dataValidation>
    <dataValidation type="list" allowBlank="1" showErrorMessage="1" errorTitle="Falsche Eingabe" error="Es sind nur Einträge aus der vorgegebenen Liste möglich!" sqref="S5" xr:uid="{00000000-0002-0000-0300-000004000000}">
      <formula1>"Ja"</formula1>
    </dataValidation>
  </dataValidations>
  <printOptions horizontalCentered="1" verticalCentered="1"/>
  <pageMargins left="0.39370078740157483" right="0.19685039370078741" top="0.39370078740157483" bottom="0.39370078740157483" header="0.51181102362204722" footer="0.19685039370078741"/>
  <pageSetup paperSize="9" scale="83" orientation="landscape" r:id="rId1"/>
  <headerFooter alignWithMargins="0">
    <oddHeader>&amp;C&amp;"Arial,Fett"&amp;12Zeiterfassung</oddHead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4" id="{AAFC000E-EC12-4333-850A-33C377EA1D70}">
            <xm:f>OR($A10=Feiertage!$A$3,$A10=Feiertage!$A$4,$A10=Feiertage!$A$5,$A10=Feiertage!$A$6,$A10=Feiertage!$A$7,$A10=Feiertage!$A$8,$A10=Feiertage!$A$9,$A10=Feiertage!$A$10,$A10=Feiertage!$A$11,$A10=Feiertage!$A$12,$A10=Feiertage!$A$13,$A10=Feiertage!$A$14)</xm:f>
            <x14:dxf>
              <fill>
                <patternFill>
                  <bgColor theme="0" tint="-0.24994659260841701"/>
                </patternFill>
              </fill>
            </x14:dxf>
          </x14:cfRule>
          <xm:sqref>L10:M37 F10:G37 I10:J37 O10:U37 A10:D37 A39:D40 O39:U40 I39:J40 F39:G40 L39:M40</xm:sqref>
        </x14:conditionalFormatting>
        <x14:conditionalFormatting xmlns:xm="http://schemas.microsoft.com/office/excel/2006/main">
          <x14:cfRule type="expression" priority="10" id="{EA2EB789-F23A-428D-9255-D529CAD53AD5}">
            <xm:f>OR($A10=Feiertage!$A$3,$A10=Feiertage!$A$4,$A10=Feiertage!$A$5,$A10=Feiertage!$A$6,$A10=Feiertage!$A$7,$A10=Feiertage!$A$8,$A10=Feiertage!$A$9,$A10=Feiertage!$A$10,$A10=Feiertage!$A$11,$A10=Feiertage!$A$12,$A10=Feiertage!$A$13,$A10=Feiertage!$A$14)</xm:f>
            <x14:dxf>
              <fill>
                <patternFill>
                  <bgColor theme="0" tint="-0.24994659260841701"/>
                </patternFill>
              </fill>
            </x14:dxf>
          </x14:cfRule>
          <xm:sqref>X10:X37 X39:X40</xm:sqref>
        </x14:conditionalFormatting>
        <x14:conditionalFormatting xmlns:xm="http://schemas.microsoft.com/office/excel/2006/main">
          <x14:cfRule type="expression" priority="4" id="{FA3949DA-0DC6-4577-AB8A-96657BEA786F}">
            <xm:f>OR($A38=Feiertage!$A$3,$A38=Feiertage!$A$4,$A38=Feiertage!$A$5,$A38=Feiertage!$A$6,$A38=Feiertage!$A$7,$A38=Feiertage!$A$8,$A38=Feiertage!$A$9,$A38=Feiertage!$A$10,$A38=Feiertage!$A$11,$A38=Feiertage!$A$12,$A38=Feiertage!$A$13,$A38=Feiertage!$A$14)</xm:f>
            <x14:dxf>
              <fill>
                <patternFill>
                  <bgColor theme="0" tint="-0.24994659260841701"/>
                </patternFill>
              </fill>
            </x14:dxf>
          </x14:cfRule>
          <xm:sqref>A38:D38 O38:U38 I38:J38 F38:G38 L38:M38</xm:sqref>
        </x14:conditionalFormatting>
        <x14:conditionalFormatting xmlns:xm="http://schemas.microsoft.com/office/excel/2006/main">
          <x14:cfRule type="expression" priority="3" id="{5CCD57A1-B606-495A-BD56-14319207999F}">
            <xm:f>OR($A38=Feiertage!$A$3,$A38=Feiertage!$A$4,$A38=Feiertage!$A$5,$A38=Feiertage!$A$6,$A38=Feiertage!$A$7,$A38=Feiertage!$A$8,$A38=Feiertage!$A$9,$A38=Feiertage!$A$10,$A38=Feiertage!$A$11,$A38=Feiertage!$A$12,$A38=Feiertage!$A$13,$A38=Feiertage!$A$14)</xm:f>
            <x14:dxf>
              <fill>
                <patternFill>
                  <bgColor theme="0" tint="-0.24994659260841701"/>
                </patternFill>
              </fill>
            </x14:dxf>
          </x14:cfRule>
          <xm:sqref>X38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BX52"/>
  <sheetViews>
    <sheetView zoomScaleNormal="100" workbookViewId="0">
      <pane ySplit="9" topLeftCell="A13" activePane="bottomLeft" state="frozen"/>
      <selection activeCell="S5" sqref="S5"/>
      <selection pane="bottomLeft" activeCell="B30" sqref="B30"/>
    </sheetView>
  </sheetViews>
  <sheetFormatPr baseColWidth="10" defaultColWidth="11.42578125" defaultRowHeight="12.75" x14ac:dyDescent="0.2"/>
  <cols>
    <col min="1" max="1" width="8.7109375" style="14" customWidth="1"/>
    <col min="2" max="2" width="12.28515625" style="14" customWidth="1"/>
    <col min="3" max="4" width="8.5703125" style="14" customWidth="1"/>
    <col min="5" max="5" width="2.7109375" style="14" customWidth="1"/>
    <col min="6" max="7" width="8.5703125" style="14" customWidth="1"/>
    <col min="8" max="8" width="2.7109375" style="14" customWidth="1"/>
    <col min="9" max="9" width="8.5703125" style="14" customWidth="1"/>
    <col min="10" max="10" width="8.5703125" style="15" customWidth="1"/>
    <col min="11" max="11" width="2.7109375" style="15" customWidth="1"/>
    <col min="12" max="13" width="8.5703125" style="14" customWidth="1"/>
    <col min="14" max="14" width="2.7109375" style="14" hidden="1" customWidth="1"/>
    <col min="15" max="16" width="8.5703125" style="14" hidden="1" customWidth="1"/>
    <col min="17" max="18" width="11.42578125" style="14" customWidth="1"/>
    <col min="19" max="20" width="11.42578125" style="17" customWidth="1"/>
    <col min="21" max="22" width="11.42578125" style="14" customWidth="1"/>
    <col min="23" max="23" width="5.85546875" style="14" hidden="1" customWidth="1"/>
    <col min="24" max="29" width="11.42578125" style="14" hidden="1" customWidth="1"/>
    <col min="30" max="30" width="12.42578125" style="14" hidden="1" customWidth="1"/>
    <col min="31" max="34" width="11.42578125" style="14" hidden="1" customWidth="1"/>
    <col min="35" max="35" width="8.28515625" style="14" hidden="1" customWidth="1"/>
    <col min="36" max="36" width="13.28515625" style="14" hidden="1" customWidth="1"/>
    <col min="37" max="37" width="12.42578125" style="14" hidden="1" customWidth="1"/>
    <col min="38" max="69" width="11.42578125" style="14" hidden="1" customWidth="1"/>
    <col min="70" max="71" width="12.5703125" style="14" hidden="1" customWidth="1"/>
    <col min="72" max="72" width="12.5703125" style="14" customWidth="1"/>
    <col min="73" max="73" width="11.42578125" style="14" customWidth="1"/>
    <col min="74" max="16384" width="11.42578125" style="14"/>
  </cols>
  <sheetData>
    <row r="1" spans="1:72" ht="20.100000000000001" customHeight="1" x14ac:dyDescent="0.2">
      <c r="A1" s="12" t="s">
        <v>62</v>
      </c>
      <c r="B1" s="13"/>
      <c r="C1" s="13"/>
      <c r="D1" s="214" t="str">
        <f>'01'!D1:G1</f>
        <v>Lind, Ludwig Paul</v>
      </c>
      <c r="E1" s="215"/>
      <c r="F1" s="215"/>
      <c r="G1" s="216"/>
      <c r="J1" s="14"/>
      <c r="L1" s="15"/>
      <c r="Q1" s="16"/>
      <c r="U1" s="141" t="s">
        <v>61</v>
      </c>
      <c r="V1" s="142">
        <f>'01'!V1</f>
        <v>44866</v>
      </c>
    </row>
    <row r="2" spans="1:72" ht="20.100000000000001" customHeight="1" x14ac:dyDescent="0.2">
      <c r="A2" s="12" t="s">
        <v>63</v>
      </c>
      <c r="B2" s="18"/>
      <c r="C2" s="18"/>
      <c r="D2" s="217">
        <f>DATE(YEAR('01'!D2:E2),MONTH('01'!D2:E2)+2,1)</f>
        <v>44986</v>
      </c>
      <c r="E2" s="218"/>
      <c r="F2" s="15"/>
      <c r="G2" s="15"/>
      <c r="H2" s="15"/>
      <c r="I2" s="15"/>
      <c r="M2" s="19"/>
      <c r="P2" s="20"/>
      <c r="AK2" s="21"/>
    </row>
    <row r="3" spans="1:72" ht="20.100000000000001" customHeight="1" x14ac:dyDescent="0.2">
      <c r="A3" s="22" t="s">
        <v>64</v>
      </c>
      <c r="B3" s="23"/>
      <c r="C3" s="23"/>
      <c r="D3" s="219">
        <f>'02'!D3:E3</f>
        <v>20</v>
      </c>
      <c r="E3" s="220"/>
      <c r="F3" s="24"/>
      <c r="G3" s="15"/>
      <c r="H3" s="15"/>
      <c r="I3" s="15"/>
      <c r="P3" s="20"/>
      <c r="AK3" s="21"/>
    </row>
    <row r="4" spans="1:72" ht="20.100000000000001" customHeight="1" x14ac:dyDescent="0.2">
      <c r="A4" s="22" t="s">
        <v>65</v>
      </c>
      <c r="B4" s="23"/>
      <c r="C4" s="23"/>
      <c r="D4" s="221">
        <f>'02'!D4:E4</f>
        <v>5</v>
      </c>
      <c r="E4" s="222"/>
      <c r="F4" s="24"/>
      <c r="G4" s="25"/>
      <c r="H4" s="15"/>
      <c r="I4" s="15"/>
      <c r="P4" s="20"/>
      <c r="AK4" s="21"/>
    </row>
    <row r="5" spans="1:72" ht="20.100000000000001" customHeight="1" x14ac:dyDescent="0.2">
      <c r="A5" s="22" t="s">
        <v>66</v>
      </c>
      <c r="B5" s="23"/>
      <c r="C5" s="23"/>
      <c r="D5" s="223">
        <f>D3/D4</f>
        <v>4</v>
      </c>
      <c r="E5" s="224"/>
      <c r="F5" s="24" t="s">
        <v>67</v>
      </c>
      <c r="G5" s="25"/>
      <c r="H5" s="15"/>
      <c r="I5" s="15"/>
      <c r="P5" s="20"/>
      <c r="Q5" s="199" t="s">
        <v>250</v>
      </c>
      <c r="R5" s="32"/>
      <c r="S5" s="201"/>
      <c r="AK5" s="21"/>
      <c r="AL5" s="26"/>
      <c r="AM5" s="27"/>
      <c r="AN5" s="27"/>
      <c r="AO5" s="27"/>
      <c r="AP5" s="27"/>
      <c r="AQ5" s="27"/>
      <c r="AR5" s="27"/>
      <c r="AS5" s="27" t="s">
        <v>68</v>
      </c>
      <c r="AT5" s="27"/>
      <c r="AU5" s="27"/>
      <c r="AV5" s="27"/>
      <c r="AW5" s="27"/>
      <c r="AX5" s="27"/>
      <c r="AY5" s="27"/>
      <c r="AZ5" s="27"/>
      <c r="BA5" s="28"/>
      <c r="BB5" s="27"/>
      <c r="BC5" s="29"/>
      <c r="BD5" s="30"/>
      <c r="BE5" s="30"/>
      <c r="BF5" s="30"/>
      <c r="BG5" s="30"/>
      <c r="BH5" s="30"/>
      <c r="BI5" s="30"/>
      <c r="BJ5" s="30" t="s">
        <v>69</v>
      </c>
      <c r="BK5" s="30"/>
      <c r="BL5" s="30"/>
      <c r="BM5" s="30"/>
      <c r="BN5" s="30"/>
      <c r="BO5" s="30"/>
      <c r="BP5" s="30"/>
      <c r="BQ5" s="30"/>
      <c r="BR5" s="31"/>
      <c r="BS5" s="31"/>
    </row>
    <row r="6" spans="1:72" ht="13.5" thickBot="1" x14ac:dyDescent="0.25">
      <c r="A6" s="15"/>
      <c r="B6" s="15"/>
      <c r="C6" s="15"/>
      <c r="D6" s="15"/>
      <c r="E6" s="15"/>
      <c r="F6" s="15"/>
      <c r="G6" s="15"/>
      <c r="H6" s="15"/>
      <c r="I6" s="15"/>
      <c r="L6" s="15"/>
      <c r="M6" s="15"/>
      <c r="N6" s="15"/>
      <c r="O6" s="15"/>
      <c r="P6" s="19"/>
      <c r="Q6" s="22" t="s">
        <v>70</v>
      </c>
      <c r="R6" s="32"/>
      <c r="S6" s="157">
        <f>IF(S5="Ja",0,'02'!S47)</f>
        <v>54.749999999999986</v>
      </c>
      <c r="T6" s="143" t="str">
        <f>CONCATENATE("( ",INT(ABS(S6)),"h ",ROUND(MOD(ABS(S6),1)*60,2),"min )")</f>
        <v>( 54h 45min )</v>
      </c>
      <c r="U6" s="144"/>
      <c r="V6" s="144"/>
      <c r="W6" s="15"/>
      <c r="X6" s="15"/>
      <c r="Y6" s="34"/>
      <c r="Z6" s="34"/>
      <c r="AB6" s="34"/>
      <c r="AC6" s="34"/>
      <c r="AD6" s="34"/>
      <c r="AE6" s="34" t="s">
        <v>71</v>
      </c>
      <c r="AF6" s="34" t="s">
        <v>72</v>
      </c>
      <c r="AG6" s="34" t="s">
        <v>73</v>
      </c>
      <c r="AH6" s="34" t="s">
        <v>74</v>
      </c>
      <c r="AI6" s="34"/>
      <c r="AJ6" s="34"/>
    </row>
    <row r="7" spans="1:72" s="44" customFormat="1" ht="51.75" hidden="1" thickBot="1" x14ac:dyDescent="0.25">
      <c r="A7" s="35" t="s">
        <v>75</v>
      </c>
      <c r="B7" s="36" t="s">
        <v>76</v>
      </c>
      <c r="C7" s="35" t="s">
        <v>77</v>
      </c>
      <c r="D7" s="35" t="s">
        <v>78</v>
      </c>
      <c r="E7" s="35"/>
      <c r="F7" s="35" t="s">
        <v>79</v>
      </c>
      <c r="G7" s="35" t="s">
        <v>80</v>
      </c>
      <c r="H7" s="35"/>
      <c r="I7" s="35" t="s">
        <v>81</v>
      </c>
      <c r="J7" s="35" t="s">
        <v>82</v>
      </c>
      <c r="K7" s="35"/>
      <c r="L7" s="35" t="s">
        <v>83</v>
      </c>
      <c r="M7" s="35" t="s">
        <v>84</v>
      </c>
      <c r="N7" s="35"/>
      <c r="O7" s="35" t="s">
        <v>85</v>
      </c>
      <c r="P7" s="35" t="s">
        <v>86</v>
      </c>
      <c r="Q7" s="36" t="s">
        <v>87</v>
      </c>
      <c r="R7" s="37" t="s">
        <v>88</v>
      </c>
      <c r="S7" s="38" t="s">
        <v>89</v>
      </c>
      <c r="T7" s="145"/>
      <c r="U7" s="146" t="s">
        <v>90</v>
      </c>
      <c r="V7" s="147" t="s">
        <v>91</v>
      </c>
      <c r="W7" s="36"/>
      <c r="X7" s="36" t="s">
        <v>91</v>
      </c>
      <c r="Y7" s="39" t="s">
        <v>92</v>
      </c>
      <c r="Z7" s="40" t="s">
        <v>93</v>
      </c>
      <c r="AA7" s="41" t="s">
        <v>94</v>
      </c>
      <c r="AB7" s="40"/>
      <c r="AC7" s="40"/>
      <c r="AD7" s="40"/>
      <c r="AE7" s="40"/>
      <c r="AF7" s="40"/>
      <c r="AG7" s="40"/>
      <c r="AH7" s="40"/>
      <c r="AI7" s="40" t="s">
        <v>95</v>
      </c>
      <c r="AJ7" s="40" t="s">
        <v>96</v>
      </c>
      <c r="AK7" s="42" t="s">
        <v>97</v>
      </c>
      <c r="AL7" s="206" t="s">
        <v>98</v>
      </c>
      <c r="AM7" s="207"/>
      <c r="AN7" s="207"/>
      <c r="AO7" s="207"/>
      <c r="AP7" s="207"/>
      <c r="AQ7" s="207"/>
      <c r="AR7" s="207"/>
      <c r="AS7" s="207"/>
      <c r="AT7" s="207"/>
      <c r="AU7" s="207"/>
      <c r="AV7" s="207"/>
      <c r="AW7" s="207"/>
      <c r="AX7" s="207"/>
      <c r="AY7" s="207"/>
      <c r="AZ7" s="208"/>
      <c r="BA7" s="43"/>
      <c r="BB7" s="43"/>
      <c r="BC7" s="206" t="s">
        <v>99</v>
      </c>
      <c r="BD7" s="207"/>
      <c r="BE7" s="207"/>
      <c r="BF7" s="207"/>
      <c r="BG7" s="207"/>
      <c r="BH7" s="207"/>
      <c r="BI7" s="207"/>
      <c r="BJ7" s="207"/>
      <c r="BK7" s="207"/>
      <c r="BL7" s="207"/>
      <c r="BM7" s="207"/>
      <c r="BN7" s="207"/>
      <c r="BO7" s="207"/>
      <c r="BP7" s="207"/>
      <c r="BQ7" s="208"/>
      <c r="BR7" s="43"/>
      <c r="BS7" s="43"/>
      <c r="BT7" s="14"/>
    </row>
    <row r="8" spans="1:72" s="44" customFormat="1" ht="13.5" hidden="1" thickBot="1" x14ac:dyDescent="0.25">
      <c r="A8" s="35" t="s">
        <v>100</v>
      </c>
      <c r="B8" s="36" t="s">
        <v>101</v>
      </c>
      <c r="C8" s="35" t="s">
        <v>102</v>
      </c>
      <c r="D8" s="35" t="s">
        <v>103</v>
      </c>
      <c r="E8" s="35"/>
      <c r="F8" s="35" t="s">
        <v>104</v>
      </c>
      <c r="G8" s="35" t="s">
        <v>105</v>
      </c>
      <c r="H8" s="35"/>
      <c r="I8" s="35" t="s">
        <v>106</v>
      </c>
      <c r="J8" s="35" t="s">
        <v>107</v>
      </c>
      <c r="K8" s="35"/>
      <c r="L8" s="35" t="s">
        <v>108</v>
      </c>
      <c r="M8" s="35" t="s">
        <v>109</v>
      </c>
      <c r="N8" s="35"/>
      <c r="O8" s="35" t="s">
        <v>110</v>
      </c>
      <c r="P8" s="35" t="s">
        <v>111</v>
      </c>
      <c r="Q8" s="36" t="s">
        <v>112</v>
      </c>
      <c r="R8" s="37" t="s">
        <v>113</v>
      </c>
      <c r="S8" s="35" t="s">
        <v>114</v>
      </c>
      <c r="T8" s="146"/>
      <c r="U8" s="146" t="s">
        <v>115</v>
      </c>
      <c r="V8" s="146" t="s">
        <v>116</v>
      </c>
      <c r="W8" s="35"/>
      <c r="X8" s="35" t="s">
        <v>116</v>
      </c>
      <c r="Y8" s="39" t="s">
        <v>117</v>
      </c>
      <c r="Z8" s="40" t="s">
        <v>118</v>
      </c>
      <c r="AA8" s="44" t="s">
        <v>119</v>
      </c>
      <c r="AB8" s="40"/>
      <c r="AC8" s="40"/>
      <c r="AD8" s="40"/>
      <c r="AE8" s="40"/>
      <c r="AF8" s="40"/>
      <c r="AG8" s="40"/>
      <c r="AH8" s="40"/>
      <c r="AI8" s="40" t="s">
        <v>120</v>
      </c>
      <c r="AJ8" s="40" t="s">
        <v>121</v>
      </c>
      <c r="AK8" s="44" t="s">
        <v>122</v>
      </c>
      <c r="AL8" s="45" t="s">
        <v>123</v>
      </c>
      <c r="AM8" s="46" t="s">
        <v>124</v>
      </c>
      <c r="AN8" s="46"/>
      <c r="AO8" s="46" t="s">
        <v>125</v>
      </c>
      <c r="AP8" s="46" t="s">
        <v>126</v>
      </c>
      <c r="AQ8" s="46"/>
      <c r="AR8" s="46" t="s">
        <v>127</v>
      </c>
      <c r="AS8" s="46" t="s">
        <v>128</v>
      </c>
      <c r="AT8" s="46"/>
      <c r="AU8" s="46" t="s">
        <v>129</v>
      </c>
      <c r="AV8" s="46" t="s">
        <v>130</v>
      </c>
      <c r="AW8" s="46"/>
      <c r="AX8" s="46" t="s">
        <v>131</v>
      </c>
      <c r="AY8" s="46"/>
      <c r="AZ8" s="47" t="s">
        <v>132</v>
      </c>
      <c r="BA8" s="46"/>
      <c r="BB8" s="46"/>
      <c r="BC8" s="48" t="s">
        <v>133</v>
      </c>
      <c r="BD8" s="49" t="s">
        <v>134</v>
      </c>
      <c r="BE8" s="49"/>
      <c r="BF8" s="49" t="s">
        <v>134</v>
      </c>
      <c r="BG8" s="49" t="s">
        <v>135</v>
      </c>
      <c r="BH8" s="49"/>
      <c r="BI8" s="49" t="s">
        <v>136</v>
      </c>
      <c r="BJ8" s="49" t="s">
        <v>137</v>
      </c>
      <c r="BK8" s="49"/>
      <c r="BL8" s="49" t="s">
        <v>138</v>
      </c>
      <c r="BM8" s="49" t="s">
        <v>139</v>
      </c>
      <c r="BN8" s="49"/>
      <c r="BO8" s="49" t="s">
        <v>140</v>
      </c>
      <c r="BP8" s="49"/>
      <c r="BQ8" s="50" t="s">
        <v>141</v>
      </c>
      <c r="BR8" s="46"/>
      <c r="BS8" s="46"/>
      <c r="BT8" s="14"/>
    </row>
    <row r="9" spans="1:72" ht="15.95" customHeight="1" x14ac:dyDescent="0.2">
      <c r="A9" s="51" t="s">
        <v>142</v>
      </c>
      <c r="B9" s="52" t="s">
        <v>143</v>
      </c>
      <c r="C9" s="53" t="s">
        <v>144</v>
      </c>
      <c r="D9" s="53" t="s">
        <v>145</v>
      </c>
      <c r="E9" s="209" t="s">
        <v>146</v>
      </c>
      <c r="F9" s="53" t="s">
        <v>147</v>
      </c>
      <c r="G9" s="53" t="s">
        <v>148</v>
      </c>
      <c r="H9" s="209" t="s">
        <v>146</v>
      </c>
      <c r="I9" s="53" t="s">
        <v>149</v>
      </c>
      <c r="J9" s="53" t="s">
        <v>150</v>
      </c>
      <c r="K9" s="209" t="s">
        <v>146</v>
      </c>
      <c r="L9" s="53" t="s">
        <v>151</v>
      </c>
      <c r="M9" s="53" t="s">
        <v>152</v>
      </c>
      <c r="N9" s="209" t="s">
        <v>146</v>
      </c>
      <c r="O9" s="53" t="s">
        <v>153</v>
      </c>
      <c r="P9" s="53" t="s">
        <v>154</v>
      </c>
      <c r="Q9" s="53" t="s">
        <v>155</v>
      </c>
      <c r="R9" s="54" t="s">
        <v>156</v>
      </c>
      <c r="S9" s="54" t="s">
        <v>157</v>
      </c>
      <c r="T9" s="53" t="s">
        <v>158</v>
      </c>
      <c r="U9" s="148" t="s">
        <v>159</v>
      </c>
      <c r="V9" s="149" t="s">
        <v>160</v>
      </c>
      <c r="W9" s="56" t="s">
        <v>161</v>
      </c>
      <c r="X9" s="55" t="s">
        <v>160</v>
      </c>
      <c r="Y9" s="57" t="s">
        <v>162</v>
      </c>
      <c r="Z9" s="57" t="s">
        <v>163</v>
      </c>
      <c r="AA9" s="58" t="s">
        <v>164</v>
      </c>
      <c r="AB9" s="59" t="s">
        <v>165</v>
      </c>
      <c r="AC9" s="60" t="s">
        <v>166</v>
      </c>
      <c r="AD9" s="56" t="s">
        <v>167</v>
      </c>
      <c r="AE9" s="56" t="s">
        <v>168</v>
      </c>
      <c r="AF9" s="56" t="s">
        <v>169</v>
      </c>
      <c r="AG9" s="56" t="s">
        <v>170</v>
      </c>
      <c r="AH9" s="56" t="s">
        <v>171</v>
      </c>
      <c r="AI9" s="55" t="s">
        <v>172</v>
      </c>
      <c r="AJ9" s="55" t="s">
        <v>173</v>
      </c>
      <c r="AK9" s="61" t="s">
        <v>174</v>
      </c>
      <c r="AL9" s="62" t="s">
        <v>175</v>
      </c>
      <c r="AM9" s="55" t="s">
        <v>176</v>
      </c>
      <c r="AN9" s="63" t="s">
        <v>177</v>
      </c>
      <c r="AO9" s="55" t="s">
        <v>178</v>
      </c>
      <c r="AP9" s="55" t="s">
        <v>179</v>
      </c>
      <c r="AQ9" s="63" t="s">
        <v>180</v>
      </c>
      <c r="AR9" s="55" t="s">
        <v>181</v>
      </c>
      <c r="AS9" s="55" t="s">
        <v>182</v>
      </c>
      <c r="AT9" s="63" t="s">
        <v>183</v>
      </c>
      <c r="AU9" s="55" t="s">
        <v>184</v>
      </c>
      <c r="AV9" s="64" t="s">
        <v>185</v>
      </c>
      <c r="AW9" s="63" t="s">
        <v>186</v>
      </c>
      <c r="AX9" s="64" t="s">
        <v>187</v>
      </c>
      <c r="AY9" s="56" t="s">
        <v>188</v>
      </c>
      <c r="AZ9" s="65" t="s">
        <v>189</v>
      </c>
      <c r="BA9" s="66" t="s">
        <v>190</v>
      </c>
      <c r="BB9" s="67" t="s">
        <v>191</v>
      </c>
      <c r="BC9" s="62" t="s">
        <v>175</v>
      </c>
      <c r="BD9" s="55" t="s">
        <v>176</v>
      </c>
      <c r="BE9" s="63" t="s">
        <v>177</v>
      </c>
      <c r="BF9" s="55" t="s">
        <v>178</v>
      </c>
      <c r="BG9" s="68" t="s">
        <v>192</v>
      </c>
      <c r="BH9" s="63" t="s">
        <v>180</v>
      </c>
      <c r="BI9" s="55" t="s">
        <v>181</v>
      </c>
      <c r="BJ9" s="55" t="s">
        <v>182</v>
      </c>
      <c r="BK9" s="63" t="s">
        <v>183</v>
      </c>
      <c r="BL9" s="55" t="s">
        <v>184</v>
      </c>
      <c r="BM9" s="64" t="s">
        <v>185</v>
      </c>
      <c r="BN9" s="63" t="s">
        <v>186</v>
      </c>
      <c r="BO9" s="64" t="s">
        <v>187</v>
      </c>
      <c r="BP9" s="56" t="s">
        <v>188</v>
      </c>
      <c r="BQ9" s="65" t="s">
        <v>189</v>
      </c>
      <c r="BR9" s="66" t="s">
        <v>193</v>
      </c>
      <c r="BS9" s="66" t="s">
        <v>194</v>
      </c>
    </row>
    <row r="10" spans="1:72" ht="12.75" customHeight="1" x14ac:dyDescent="0.2">
      <c r="A10" s="69">
        <f>D2</f>
        <v>44986</v>
      </c>
      <c r="B10" s="70" t="str">
        <f>IF(ISERROR(VLOOKUP(A10,Feiertage!$A$3:$E$24,2,FALSE))=FALSE,"Feiertag","")</f>
        <v/>
      </c>
      <c r="C10" s="71"/>
      <c r="D10" s="71"/>
      <c r="E10" s="210"/>
      <c r="F10" s="71"/>
      <c r="G10" s="71"/>
      <c r="H10" s="210"/>
      <c r="I10" s="71"/>
      <c r="J10" s="71"/>
      <c r="K10" s="212"/>
      <c r="L10" s="71"/>
      <c r="M10" s="71"/>
      <c r="N10" s="210"/>
      <c r="O10" s="71"/>
      <c r="P10" s="71"/>
      <c r="Q10" s="72">
        <f t="shared" ref="Q10:Q40" si="0">AB10-T10</f>
        <v>0</v>
      </c>
      <c r="R10" s="73">
        <f t="shared" ref="R10:R40" si="1">IF(OR(AA10="freier Tag",AA10="Tausch-Tag",AA10="sa",AA10="so"),0,Q10-$D$5)</f>
        <v>-4</v>
      </c>
      <c r="S10" s="74">
        <f>IF(OR(R10="",S6=""),"",R10+S6)</f>
        <v>50.749999999999986</v>
      </c>
      <c r="T10" s="74">
        <f>AD10</f>
        <v>0</v>
      </c>
      <c r="U10" s="75"/>
      <c r="V10" s="76" t="str">
        <f t="shared" ref="V10:V40" si="2">IF(BQ10&lt;&gt;"",BQ10&amp;"/","")&amp;IF(AZ10&lt;&gt;"",AZ10&amp;"/","")&amp;IF(AJ10&lt;&gt;"",AJ10&amp;"/","")&amp;IF(AI10&lt;&gt;"",AI10&amp;"/","")&amp;IF(AE10&lt;&gt;"",AE10&amp;"/","")&amp;IF(AF10&lt;&gt;"",AF10&amp;"/","")&amp;IF(AH10&lt;&gt;"",AH10,"")</f>
        <v/>
      </c>
      <c r="W10" s="76" t="s">
        <v>196</v>
      </c>
      <c r="X10" s="76" t="str">
        <f>IF(BQ10&lt;&gt;"",BQ10&amp;" /","")&amp;IF(AZ10&lt;&gt;""," "&amp;AZ10&amp;" /","")&amp;IF(AJ10&lt;&gt;""," "&amp;AJ10&amp;" /","")&amp;IF(AI10&lt;&gt;""," "&amp;AI10&amp;" /","")&amp;IF(AE10&lt;&gt;""," "&amp;AE10&amp;" /","")&amp;IF(AF10&lt;&gt;""," "&amp;AF10&amp;" /","")&amp;IF(AG10&lt;&gt;"",AG10,"")</f>
        <v/>
      </c>
      <c r="Y10" s="77">
        <f t="shared" ref="Y10:Y40" si="3">24*((D10-C10)+(G10-F10)+(J10-I10)+(M10-L10)+(P10-O10))</f>
        <v>0</v>
      </c>
      <c r="Z10" s="78">
        <f t="shared" ref="Z10:Z40" si="4">IF(OR(AA10="freier Tag",AA10="Sa",AA10="So",AA10="Tausch-Tag"),0,$D$5)</f>
        <v>4</v>
      </c>
      <c r="AA10" s="79" t="str">
        <f>IF(WEEKDAY($A10)=1,"So",IF(WEEKDAY($A10)=7,"Sa",IF(B10="freier Tag",B10,IF(ISERROR(VLOOKUP(A10,Feiertage!$A$3:$E$14,2,FALSE))=FALSE,"Feiertag",IF(B10="","",B10)))))</f>
        <v/>
      </c>
      <c r="AB10" s="78">
        <f>IF(OR((AA10="freier Tag"),(AA10="Gleittag"),(AA10="Sa"),(AA10="So"),(AA10="Tausch-Tag")),0,IF(OR((AA10="Urlaub"),(AA10="Sonderregelg."),(AA10="Arbeitsbefr."),(AA10="Krank"),(AA10="Feiertag")),Z10,Y10))</f>
        <v>0</v>
      </c>
      <c r="AC10" s="80">
        <f>IF(BA10&gt;BR10,BA10,BR10)</f>
        <v>0</v>
      </c>
      <c r="AD10" s="80">
        <f>IF(BB10&gt;BS10,ROUND(BB10,2),ROUND(BS10,2))</f>
        <v>0</v>
      </c>
      <c r="AE10" s="81" t="str">
        <f t="shared" ref="AE10:AE40" si="5">IF(C10="","",IF(D10="","",IF(D10&lt;C10,"Zeit1",IF(F10="","",IF(G10="","",IF(G10&lt;F10,"Zeit2",IF(I10="","",IF(J10="","",IF(J10&lt;I10,"Zeit3",IF(L10="","",IF(M10="","",IF(M10&lt;L10,"Zeit4",IF(O10="","",IF(P10="","",IF(P10&lt;O10,"Zeit5","")))))))))))))))</f>
        <v/>
      </c>
      <c r="AF10" s="81" t="str">
        <f t="shared" ref="AF10:AF40" si="6">IF(D10="","",IF(F10="","",IF(F10&lt;D10,"Zeit1",IF(G10="","",IF(I10="","",IF(I10&lt;G10,"Zeit2",IF(J10="","",IF(L10="","",IF(L10&lt;J10,"Zeit3",IF(M10="","",IF(O10="","",IF(O10&lt;M10,"Zeit4",""))))))))))))</f>
        <v/>
      </c>
      <c r="AG10" s="81" t="str">
        <f t="shared" ref="AG10:AG40" si="7">IF(OR(ISBLANK(C10)&lt;&gt;ISBLANK(D10),ISBLANK(F10)&lt;&gt;ISBLANK(G10),ISBLANK(I10)&lt;&gt;ISBLANK(J10),ISBLANK(L10)&lt;&gt;ISBLANK(M10),ISBLANK(O10)&lt;&gt;ISBLANK(P10))=TRUE,"Eingabe","")</f>
        <v/>
      </c>
      <c r="AH10" s="81" t="str">
        <f t="shared" ref="AH10:AH40" si="8">IF((ISBLANK(C10)&lt;&gt;ISBLANK(D10))=TRUE,"Leer1",IF((ISBLANK(F10)&lt;&gt;ISBLANK(G10))=TRUE,"Leer2",IF((ISBLANK(I10)&lt;&gt;ISBLANK(J10))=TRUE,"Leer3",IF((ISBLANK(L10)&lt;&gt;ISBLANK(M10))=TRUE,"Leer4",IF((ISBLANK(O10)&lt;&gt;ISBLANK(P10))=TRUE,"Leer5","")))))</f>
        <v/>
      </c>
      <c r="AI10" s="82" t="str">
        <f t="shared" ref="AI10:AI40" si="9">IF(Q10&gt;10,"&gt;10h","")</f>
        <v/>
      </c>
      <c r="AJ10" s="83" t="str">
        <f t="shared" ref="AJ10:AJ40" si="10">IF(AK10&lt;12,"&lt;12h","")</f>
        <v/>
      </c>
      <c r="AK10" s="84" t="str">
        <f>IF(AND(ISNUMBER('02'!P38),ISNUMBER(C10)),(C10-'02'!P38+1)*24,IF(AND(ISNUMBER('02'!M38),ISNUMBER(C10)),(C10-'02'!M38+1)*24,IF(AND(ISNUMBER('02'!J38),ISNUMBER(C10)),(C10-'02'!J38+1)*24,IF(AND(ISNUMBER('02'!G38),ISNUMBER(C10)),(C10-'02'!G38+1)*24,IF(AND(ISNUMBER('02'!D38),ISNUMBER(C10)),(C10-'02'!D38+1)*24,"0")))))</f>
        <v>0</v>
      </c>
      <c r="AL10" s="85">
        <f t="shared" ref="AL10:AL40" si="11">(D10-C10)*24</f>
        <v>0</v>
      </c>
      <c r="AM10" s="86">
        <f t="shared" ref="AM10:AM40" si="12">IF(F10&lt;&gt;"",(F10-D10)*24,0)</f>
        <v>0</v>
      </c>
      <c r="AN10" s="83">
        <f t="shared" ref="AN10:AN22" si="13">IF(AL10&lt;=9,,IF(AL10&lt;=9.75,AL10-9,IF(AL10&gt;9.75,0.75)))</f>
        <v>0</v>
      </c>
      <c r="AO10" s="86">
        <f t="shared" ref="AO10:AO40" si="14">(D10-C10)*24+(G10-F10)*24</f>
        <v>0</v>
      </c>
      <c r="AP10" s="86">
        <f t="shared" ref="AP10:AP40" si="15">IF(I10&lt;&gt;"",(I10-G10)*24+AM10,AM10)</f>
        <v>0</v>
      </c>
      <c r="AQ10" s="83">
        <f t="shared" ref="AQ10:AQ22" si="16">IF(AO10=AL10,0,IF(AN10&gt;0,0,IF(AO10&lt;=9,0,IF(AO10&gt;9,0.75-AM10))))</f>
        <v>0</v>
      </c>
      <c r="AR10" s="86">
        <f t="shared" ref="AR10:AR40" si="17">(D10-C10)*24+(G10-F10)*24+(J10-I10)*24</f>
        <v>0</v>
      </c>
      <c r="AS10" s="86">
        <f t="shared" ref="AS10:AS40" si="18">IF(L10&lt;&gt;"",(L10-J10)*24+AP10,AP10)</f>
        <v>0</v>
      </c>
      <c r="AT10" s="83">
        <f t="shared" ref="AT10:AT22" si="19">IF(AR10=AO10,0,IF(AQ10&gt;0,0,IF(AR10&lt;=9,0,IF(AR10&gt;9,0.75-AP10))))</f>
        <v>0</v>
      </c>
      <c r="AU10" s="86">
        <f t="shared" ref="AU10:AU40" si="20">(D10-C10)*24+(G10-F10)*24+(J10-I10)*24+(M10-L10)*24</f>
        <v>0</v>
      </c>
      <c r="AV10" s="87">
        <f t="shared" ref="AV10:AV40" si="21">IF(O10&lt;&gt;"",(O10-M10)*24+AS10,AS10)</f>
        <v>0</v>
      </c>
      <c r="AW10" s="83">
        <f t="shared" ref="AW10:AW22" si="22">IF(AU10=AR10,0,IF(AT10&gt;0,0,IF(AU10&lt;=9,0,IF(AU10&gt;9,0.75-AS10))))</f>
        <v>0</v>
      </c>
      <c r="AX10" s="87">
        <f t="shared" ref="AX10:AX40" si="23">(D10-C10)*24+(G10-F10)*24+(J10-I10)*24+(M10-L10)*24+(P10-O10)*24</f>
        <v>0</v>
      </c>
      <c r="AY10" s="83">
        <f t="shared" ref="AY10:AY22" si="24">IF(AX10=AU10,0,IF(AW10&gt;0,0,IF(AX10&lt;=9,0,IF(AX10&gt;9,0.75-AV10))))</f>
        <v>0</v>
      </c>
      <c r="AZ10" s="88" t="str">
        <f>IF(AX10=0,"",IF(AX10&lt;9,"",IF(AND(AL10=9,ROUND(AM10,2)&lt;0.75),"&gt;9h",IF(AL10&gt;9,"&gt;9h",IF(AND(AO10&gt;9,ROUND(AM10,2)&lt;0.75),"&gt;9h",IF(AND(AR10&gt;9,ROUND(AP10,2)&lt;0.75),"&gt;9h",IF(AND(AU10&gt;9,ROUND(AS10,2)&lt;0.75),"&gt;9h",IF(AND(AX10&gt;9,ROUND(AV10,2)&lt;0.75),"&gt;9h",""))))))))</f>
        <v/>
      </c>
      <c r="BA10" s="89">
        <f>AN10+AQ10+AT10+AW10</f>
        <v>0</v>
      </c>
      <c r="BB10" s="89">
        <f>IF(AX10=0,0,IF(AX10&lt;=9,0,IF(AND(AX10&lt;9.75,AV10&lt;0.75,AX10-9&lt;0.75-AV10),AX10-9,IF(AND(AX10&lt;9.75,AV10&lt;0.75,AX10-9&gt;=0.75-AV10),0.75-AV10,IF(AND(AX10&gt;=9.75,AV10&lt;0.75),0.75-AV10,0)))))</f>
        <v>0</v>
      </c>
      <c r="BC10" s="85">
        <f t="shared" ref="BC10:BC40" si="25">(D10-C10)*24</f>
        <v>0</v>
      </c>
      <c r="BD10" s="86">
        <f t="shared" ref="BD10:BD40" si="26">IF(F10&lt;&gt;"",(F10-D10)*24,0)</f>
        <v>0</v>
      </c>
      <c r="BE10" s="83">
        <f>IF(BC10&lt;=6,0,IF(BC10&lt;=6.5,BC10-6,IF(BC10&gt;6.5,0.5)))</f>
        <v>0</v>
      </c>
      <c r="BF10" s="86">
        <f t="shared" ref="BF10:BF40" si="27">(D10-C10)*24+(G10-F10)*24</f>
        <v>0</v>
      </c>
      <c r="BG10" s="86">
        <f t="shared" ref="BG10:BG40" si="28">IF(I10&lt;&gt;"",(I10-G10)*24+BD10,BD10)</f>
        <v>0</v>
      </c>
      <c r="BH10" s="83">
        <f>IF(BF10=BC10,0,IF(BE10&gt;0,0,IF(BF10&lt;=6,0,IF(BF10&gt;6,0.5-BD10))))</f>
        <v>0</v>
      </c>
      <c r="BI10" s="86">
        <f t="shared" ref="BI10:BI40" si="29">(D10-C10)*24+(G10-F10)*24+(J10-I10)*24</f>
        <v>0</v>
      </c>
      <c r="BJ10" s="86">
        <f t="shared" ref="BJ10:BJ40" si="30">IF(L10&lt;&gt;"",(L10-J10)*24+BG10,BG10)</f>
        <v>0</v>
      </c>
      <c r="BK10" s="83">
        <f>IF(BI10=BF10,0,IF(BH10&gt;0,0,IF(BI10&lt;=6,0,IF(BI10&gt;6,0.5-BG10))))</f>
        <v>0</v>
      </c>
      <c r="BL10" s="86">
        <f t="shared" ref="BL10:BL40" si="31">(D10-C10)*24+(G10-F10)*24+(J10-I10)*24+(M10-L10)*24</f>
        <v>0</v>
      </c>
      <c r="BM10" s="87">
        <f t="shared" ref="BM10:BM40" si="32">IF(O10&lt;&gt;"",(O10-M10)*24+BJ10,BJ10)</f>
        <v>0</v>
      </c>
      <c r="BN10" s="83">
        <f>IF(BL10=BI10,0,IF(BK10&gt;0,0,IF(BL10&lt;=6,0,IF(BL10&gt;6,0.5-BJ10))))</f>
        <v>0</v>
      </c>
      <c r="BO10" s="87">
        <f t="shared" ref="BO10:BO40" si="33">(D10-C10)*24+(G10-F10)*24+(J10-I10)*24+(M10-L10)*24+(P10-O10)*24</f>
        <v>0</v>
      </c>
      <c r="BP10" s="83">
        <f>IF(BO10=BL10,0,IF(BN10&gt;0,0,IF(BO10&lt;=6,0,IF(BO10&gt;6,0.5-BM10))))</f>
        <v>0</v>
      </c>
      <c r="BQ10" s="88" t="str">
        <f>IF(BO10=0,"",IF(BO10&lt;6,"",IF(BC10&gt;6,"&gt;6h",IF(AND(BF10&gt;6,ROUND(BD10,2)&lt;0.5),"&gt;6h",IF(AND(BI10&gt;6,ROUND(BG10,2)&lt;0.5),"&gt;6h",IF(AND(BL10&gt;6,ROUND(BJ10,2)&lt;0.5),"&gt;6h",IF(AND(BO10&gt;6,ROUND(BM10,2)&lt;0.5),"&gt;6h","")))))))</f>
        <v/>
      </c>
      <c r="BR10" s="89">
        <f>BE10+BH10+BK10+BN10+BP10</f>
        <v>0</v>
      </c>
      <c r="BS10" s="89">
        <f>IF(BO10=0,0,IF(BO10&lt;=6,0,IF(AND(BO10&lt;6.5,BM10&lt;0.5,BO10-6&lt;0.5-BM10),BO10-6,IF(AND(BO10&lt;6.5,BM10&lt;0.5,BO10-6&gt;=0.5-BM10),0.5-BM10,IF(AND(BO10&gt;=6.5,BM10&lt;0.5),0.5-BM10,0)))))</f>
        <v>0</v>
      </c>
    </row>
    <row r="11" spans="1:72" x14ac:dyDescent="0.2">
      <c r="A11" s="69">
        <f>A10+1</f>
        <v>44987</v>
      </c>
      <c r="B11" s="90" t="str">
        <f>IF(ISERROR(VLOOKUP(A11,Feiertage!$A$3:$E$24,2,FALSE))=FALSE,"Feiertag","")</f>
        <v/>
      </c>
      <c r="C11" s="71"/>
      <c r="D11" s="71"/>
      <c r="E11" s="210"/>
      <c r="F11" s="71"/>
      <c r="G11" s="71"/>
      <c r="H11" s="210"/>
      <c r="I11" s="71"/>
      <c r="J11" s="71"/>
      <c r="K11" s="212"/>
      <c r="L11" s="71"/>
      <c r="M11" s="71"/>
      <c r="N11" s="210"/>
      <c r="O11" s="71"/>
      <c r="P11" s="71"/>
      <c r="Q11" s="72">
        <f t="shared" si="0"/>
        <v>0</v>
      </c>
      <c r="R11" s="73">
        <f t="shared" si="1"/>
        <v>-4</v>
      </c>
      <c r="S11" s="74">
        <f t="shared" ref="S11:S40" si="34">IF(OR(R11="",S10=""),"",R11+S10)</f>
        <v>46.749999999999986</v>
      </c>
      <c r="T11" s="74">
        <f t="shared" ref="T11:T40" si="35">AD11</f>
        <v>0</v>
      </c>
      <c r="U11" s="75"/>
      <c r="V11" s="76" t="str">
        <f t="shared" si="2"/>
        <v/>
      </c>
      <c r="W11" s="76" t="s">
        <v>196</v>
      </c>
      <c r="X11" s="76" t="str">
        <f t="shared" ref="X11:X40" si="36">IF(BQ11&lt;&gt;"",BQ11&amp;" /","")&amp;IF(AZ11&lt;&gt;""," "&amp;AZ11&amp;" /","")&amp;IF(AJ11&lt;&gt;""," "&amp;AJ11&amp;" /","")&amp;IF(AI11&lt;&gt;"",AI11,"")</f>
        <v/>
      </c>
      <c r="Y11" s="77">
        <f t="shared" si="3"/>
        <v>0</v>
      </c>
      <c r="Z11" s="78">
        <f t="shared" si="4"/>
        <v>4</v>
      </c>
      <c r="AA11" s="79" t="str">
        <f>IF(WEEKDAY($A11)=1,"So",IF(WEEKDAY($A11)=7,"Sa",IF(B11="freier Tag",B11,IF(ISERROR(VLOOKUP(A11,Feiertage!$A$3:$E$14,2,FALSE))=FALSE,"Feiertag",IF(B11="","",B11)))))</f>
        <v/>
      </c>
      <c r="AB11" s="78">
        <f t="shared" ref="AB11:AB40" si="37">IF(OR((AA11="freier Tag"),(AA11="Gleittag"),(AA11="Sa"),(AA11="So"),(AA11="Tausch-Tag")),0,IF(OR((AA11="Urlaub"),(AA11="Sonderregelg."),(AA11="Arbeitsbefr."),(AA11="Krank"),(AA11="Feiertag")),Z11,Y11))</f>
        <v>0</v>
      </c>
      <c r="AC11" s="80">
        <f t="shared" ref="AC11:AC40" si="38">IF(BA11&gt;BR11,BA11,BR11)</f>
        <v>0</v>
      </c>
      <c r="AD11" s="80">
        <f t="shared" ref="AD11:AD40" si="39">IF(BB11&gt;BS11,ROUND(BB11,2),ROUND(BS11,2))</f>
        <v>0</v>
      </c>
      <c r="AE11" s="81" t="str">
        <f t="shared" si="5"/>
        <v/>
      </c>
      <c r="AF11" s="81" t="str">
        <f t="shared" si="6"/>
        <v/>
      </c>
      <c r="AG11" s="81" t="str">
        <f t="shared" si="7"/>
        <v/>
      </c>
      <c r="AH11" s="81" t="str">
        <f t="shared" si="8"/>
        <v/>
      </c>
      <c r="AI11" s="82" t="str">
        <f t="shared" si="9"/>
        <v/>
      </c>
      <c r="AJ11" s="86" t="str">
        <f t="shared" si="10"/>
        <v/>
      </c>
      <c r="AK11" s="91" t="str">
        <f t="shared" ref="AK11:AK40" si="40">IF(AND(ISNUMBER(P10),ISNUMBER(C11)),(C11-P10+1)*24,IF(AND(ISNUMBER(M10),ISNUMBER(C11)),(C11-M10+1)*24,IF(AND(ISNUMBER(J10),ISNUMBER(C11)),(C11-J10+1)*24,IF(AND(ISNUMBER(G10),ISNUMBER(C11)),(C11-G10+1)*24,IF(AND(ISNUMBER(D10),ISNUMBER(C11)),(C11-D10+1)*24,"0")))))</f>
        <v>0</v>
      </c>
      <c r="AL11" s="85">
        <f t="shared" si="11"/>
        <v>0</v>
      </c>
      <c r="AM11" s="86">
        <f t="shared" si="12"/>
        <v>0</v>
      </c>
      <c r="AN11" s="83">
        <f t="shared" si="13"/>
        <v>0</v>
      </c>
      <c r="AO11" s="86">
        <f t="shared" si="14"/>
        <v>0</v>
      </c>
      <c r="AP11" s="86">
        <f t="shared" si="15"/>
        <v>0</v>
      </c>
      <c r="AQ11" s="83">
        <f t="shared" si="16"/>
        <v>0</v>
      </c>
      <c r="AR11" s="86">
        <f t="shared" si="17"/>
        <v>0</v>
      </c>
      <c r="AS11" s="86">
        <f t="shared" si="18"/>
        <v>0</v>
      </c>
      <c r="AT11" s="83">
        <f t="shared" si="19"/>
        <v>0</v>
      </c>
      <c r="AU11" s="86">
        <f t="shared" si="20"/>
        <v>0</v>
      </c>
      <c r="AV11" s="87">
        <f t="shared" si="21"/>
        <v>0</v>
      </c>
      <c r="AW11" s="83">
        <f t="shared" si="22"/>
        <v>0</v>
      </c>
      <c r="AX11" s="87">
        <f t="shared" si="23"/>
        <v>0</v>
      </c>
      <c r="AY11" s="83">
        <f t="shared" si="24"/>
        <v>0</v>
      </c>
      <c r="AZ11" s="88" t="str">
        <f t="shared" ref="AZ11:AZ40" si="41">IF(AX11=0,"",IF(AX11&lt;9,"",IF(AND(AL11=9,ROUND(AM11,2)&lt;0.75),"&gt;9h",IF(AL11&gt;9,"&gt;9h",IF(AND(AO11&gt;9,ROUND(AM11,2)&lt;0.75),"&gt;9h",IF(AND(AR11&gt;9,ROUND(AP11,2)&lt;0.75),"&gt;9h",IF(AND(AU11&gt;9,ROUND(AS11,2)&lt;0.75),"&gt;9h",IF(AND(AX11&gt;9,ROUND(AV11,2)&lt;0.75),"&gt;9h",""))))))))</f>
        <v/>
      </c>
      <c r="BA11" s="89">
        <f t="shared" ref="BA11:BA40" si="42">AN11+AQ11+AT11+AW11</f>
        <v>0</v>
      </c>
      <c r="BB11" s="89">
        <f t="shared" ref="BB11:BB40" si="43">IF(AX11=0,0,IF(AX11&lt;=9,0,IF(AND(AX11&lt;9.75,AV11&lt;0.75,AX11-9&lt;0.75-AV11),AX11-9,IF(AND(AX11&lt;9.75,AV11&lt;0.75,AX11-9&gt;=0.75-AV11),0.75-AV11,IF(AND(AX11&gt;=9.75,AV11&lt;0.75),0.75-AV11,0)))))</f>
        <v>0</v>
      </c>
      <c r="BC11" s="85">
        <f t="shared" si="25"/>
        <v>0</v>
      </c>
      <c r="BD11" s="86">
        <f t="shared" si="26"/>
        <v>0</v>
      </c>
      <c r="BE11" s="83">
        <f t="shared" ref="BE11:BE40" si="44">IF(BC11&lt;=6,0,IF(BC11&lt;=6.5,BC11-6,IF(BC11&gt;6.5,0.5)))</f>
        <v>0</v>
      </c>
      <c r="BF11" s="86">
        <f t="shared" si="27"/>
        <v>0</v>
      </c>
      <c r="BG11" s="86">
        <f t="shared" si="28"/>
        <v>0</v>
      </c>
      <c r="BH11" s="83">
        <f t="shared" ref="BH11:BH40" si="45">IF(BF11=BC11,0,IF(BE11&gt;0,0,IF(BF11&lt;=6,0,IF(BF11&gt;6,0.5-BD11))))</f>
        <v>0</v>
      </c>
      <c r="BI11" s="86">
        <f t="shared" si="29"/>
        <v>0</v>
      </c>
      <c r="BJ11" s="86">
        <f t="shared" si="30"/>
        <v>0</v>
      </c>
      <c r="BK11" s="83">
        <f t="shared" ref="BK11:BK40" si="46">IF(BI11=BF11,0,IF(BH11&gt;0,0,IF(BI11&lt;=6,0,IF(BI11&gt;6,0.5-BG11))))</f>
        <v>0</v>
      </c>
      <c r="BL11" s="86">
        <f t="shared" si="31"/>
        <v>0</v>
      </c>
      <c r="BM11" s="87">
        <f t="shared" si="32"/>
        <v>0</v>
      </c>
      <c r="BN11" s="83">
        <f t="shared" ref="BN11:BN40" si="47">IF(BL11=BI11,0,IF(BK11&gt;0,0,IF(BL11&lt;=6,0,IF(BL11&gt;6,0.5-BJ11))))</f>
        <v>0</v>
      </c>
      <c r="BO11" s="87">
        <f t="shared" si="33"/>
        <v>0</v>
      </c>
      <c r="BP11" s="83">
        <f t="shared" ref="BP11:BP40" si="48">IF(BO11=BL11,0,IF(BN11&gt;0,0,IF(BO11&lt;=6,0,IF(BO11&gt;6,0.5-BM11))))</f>
        <v>0</v>
      </c>
      <c r="BQ11" s="88" t="str">
        <f t="shared" ref="BQ11:BQ40" si="49">IF(BO11=0,"",IF(BO11&lt;6,"",IF(BC11&gt;6,"&gt;6h",IF(AND(BF11&gt;6,ROUND(BD11,2)&lt;0.5),"&gt;6h",IF(AND(BI11&gt;6,ROUND(BG11,2)&lt;0.5),"&gt;6h",IF(AND(BL11&gt;6,ROUND(BJ11,2)&lt;0.5),"&gt;6h",IF(AND(BO11&gt;6,ROUND(BM11,2)&lt;0.5),"&gt;6h","")))))))</f>
        <v/>
      </c>
      <c r="BR11" s="89">
        <f t="shared" ref="BR11:BR40" si="50">BE11+BH11+BK11+BN11+BP11</f>
        <v>0</v>
      </c>
      <c r="BS11" s="89">
        <f t="shared" ref="BS11:BS40" si="51">IF(BO11=0,0,IF(BO11&lt;=6,0,IF(AND(BO11&lt;6.5,BM11&lt;0.5,BO11-6&lt;0.5-BM11),BO11-6,IF(AND(BO11&lt;6.5,BM11&lt;0.5,BO11-6&gt;=0.5-BM11),0.5-BM11,IF(AND(BO11&gt;=6.5,BM11&lt;0.5),0.5-BM11,0)))))</f>
        <v>0</v>
      </c>
    </row>
    <row r="12" spans="1:72" x14ac:dyDescent="0.2">
      <c r="A12" s="69">
        <f>A11+1</f>
        <v>44988</v>
      </c>
      <c r="B12" s="90" t="str">
        <f>IF(ISERROR(VLOOKUP(A12,Feiertage!$A$3:$E$24,2,FALSE))=FALSE,"Feiertag","")</f>
        <v/>
      </c>
      <c r="C12" s="71"/>
      <c r="D12" s="71"/>
      <c r="E12" s="210"/>
      <c r="F12" s="71"/>
      <c r="G12" s="71"/>
      <c r="H12" s="210"/>
      <c r="I12" s="71"/>
      <c r="J12" s="71"/>
      <c r="K12" s="212"/>
      <c r="L12" s="71"/>
      <c r="M12" s="71"/>
      <c r="N12" s="210"/>
      <c r="O12" s="71"/>
      <c r="P12" s="71"/>
      <c r="Q12" s="72">
        <f t="shared" si="0"/>
        <v>0</v>
      </c>
      <c r="R12" s="73">
        <f t="shared" si="1"/>
        <v>-4</v>
      </c>
      <c r="S12" s="74">
        <f t="shared" si="34"/>
        <v>42.749999999999986</v>
      </c>
      <c r="T12" s="74">
        <f t="shared" si="35"/>
        <v>0</v>
      </c>
      <c r="U12" s="75"/>
      <c r="V12" s="76" t="str">
        <f t="shared" si="2"/>
        <v/>
      </c>
      <c r="W12" s="76" t="s">
        <v>196</v>
      </c>
      <c r="X12" s="76" t="str">
        <f t="shared" si="36"/>
        <v/>
      </c>
      <c r="Y12" s="77">
        <f t="shared" si="3"/>
        <v>0</v>
      </c>
      <c r="Z12" s="78">
        <f t="shared" si="4"/>
        <v>4</v>
      </c>
      <c r="AA12" s="79" t="str">
        <f>IF(WEEKDAY($A12)=1,"So",IF(WEEKDAY($A12)=7,"Sa",IF(B12="freier Tag",B12,IF(ISERROR(VLOOKUP(A12,Feiertage!$A$3:$E$14,2,FALSE))=FALSE,"Feiertag",IF(B12="","",B12)))))</f>
        <v/>
      </c>
      <c r="AB12" s="78">
        <f t="shared" si="37"/>
        <v>0</v>
      </c>
      <c r="AC12" s="80">
        <f t="shared" si="38"/>
        <v>0</v>
      </c>
      <c r="AD12" s="80">
        <f t="shared" si="39"/>
        <v>0</v>
      </c>
      <c r="AE12" s="81" t="str">
        <f t="shared" si="5"/>
        <v/>
      </c>
      <c r="AF12" s="81" t="str">
        <f t="shared" si="6"/>
        <v/>
      </c>
      <c r="AG12" s="81" t="str">
        <f t="shared" si="7"/>
        <v/>
      </c>
      <c r="AH12" s="81" t="str">
        <f t="shared" si="8"/>
        <v/>
      </c>
      <c r="AI12" s="82" t="str">
        <f t="shared" si="9"/>
        <v/>
      </c>
      <c r="AJ12" s="86" t="str">
        <f t="shared" si="10"/>
        <v/>
      </c>
      <c r="AK12" s="91" t="str">
        <f t="shared" si="40"/>
        <v>0</v>
      </c>
      <c r="AL12" s="85">
        <f t="shared" si="11"/>
        <v>0</v>
      </c>
      <c r="AM12" s="86">
        <f t="shared" si="12"/>
        <v>0</v>
      </c>
      <c r="AN12" s="83">
        <f t="shared" si="13"/>
        <v>0</v>
      </c>
      <c r="AO12" s="86">
        <f t="shared" si="14"/>
        <v>0</v>
      </c>
      <c r="AP12" s="86">
        <f t="shared" si="15"/>
        <v>0</v>
      </c>
      <c r="AQ12" s="83">
        <f t="shared" si="16"/>
        <v>0</v>
      </c>
      <c r="AR12" s="86">
        <f t="shared" si="17"/>
        <v>0</v>
      </c>
      <c r="AS12" s="86">
        <f t="shared" si="18"/>
        <v>0</v>
      </c>
      <c r="AT12" s="83">
        <f t="shared" si="19"/>
        <v>0</v>
      </c>
      <c r="AU12" s="86">
        <f t="shared" si="20"/>
        <v>0</v>
      </c>
      <c r="AV12" s="87">
        <f t="shared" si="21"/>
        <v>0</v>
      </c>
      <c r="AW12" s="83">
        <f t="shared" si="22"/>
        <v>0</v>
      </c>
      <c r="AX12" s="87">
        <f t="shared" si="23"/>
        <v>0</v>
      </c>
      <c r="AY12" s="83">
        <f t="shared" si="24"/>
        <v>0</v>
      </c>
      <c r="AZ12" s="88" t="str">
        <f t="shared" si="41"/>
        <v/>
      </c>
      <c r="BA12" s="89">
        <f t="shared" si="42"/>
        <v>0</v>
      </c>
      <c r="BB12" s="89">
        <f t="shared" si="43"/>
        <v>0</v>
      </c>
      <c r="BC12" s="85">
        <f t="shared" si="25"/>
        <v>0</v>
      </c>
      <c r="BD12" s="86">
        <f t="shared" si="26"/>
        <v>0</v>
      </c>
      <c r="BE12" s="83">
        <f t="shared" si="44"/>
        <v>0</v>
      </c>
      <c r="BF12" s="86">
        <f t="shared" si="27"/>
        <v>0</v>
      </c>
      <c r="BG12" s="86">
        <f t="shared" si="28"/>
        <v>0</v>
      </c>
      <c r="BH12" s="83">
        <f t="shared" si="45"/>
        <v>0</v>
      </c>
      <c r="BI12" s="86">
        <f t="shared" si="29"/>
        <v>0</v>
      </c>
      <c r="BJ12" s="86">
        <f t="shared" si="30"/>
        <v>0</v>
      </c>
      <c r="BK12" s="83">
        <f t="shared" si="46"/>
        <v>0</v>
      </c>
      <c r="BL12" s="86">
        <f t="shared" si="31"/>
        <v>0</v>
      </c>
      <c r="BM12" s="87">
        <f t="shared" si="32"/>
        <v>0</v>
      </c>
      <c r="BN12" s="83">
        <f t="shared" si="47"/>
        <v>0</v>
      </c>
      <c r="BO12" s="87">
        <f t="shared" si="33"/>
        <v>0</v>
      </c>
      <c r="BP12" s="83">
        <f t="shared" si="48"/>
        <v>0</v>
      </c>
      <c r="BQ12" s="88" t="str">
        <f t="shared" si="49"/>
        <v/>
      </c>
      <c r="BR12" s="89">
        <f t="shared" si="50"/>
        <v>0</v>
      </c>
      <c r="BS12" s="89">
        <f t="shared" si="51"/>
        <v>0</v>
      </c>
    </row>
    <row r="13" spans="1:72" x14ac:dyDescent="0.2">
      <c r="A13" s="69">
        <f t="shared" ref="A13:A40" si="52">A12+1</f>
        <v>44989</v>
      </c>
      <c r="B13" s="70" t="str">
        <f>IF(ISERROR(VLOOKUP(A13,Feiertage!$A$3:$E$24,2,FALSE))=FALSE,"Feiertag","")</f>
        <v/>
      </c>
      <c r="C13" s="71"/>
      <c r="D13" s="71"/>
      <c r="E13" s="210"/>
      <c r="F13" s="71"/>
      <c r="G13" s="71"/>
      <c r="H13" s="210"/>
      <c r="I13" s="71"/>
      <c r="J13" s="71"/>
      <c r="K13" s="212"/>
      <c r="L13" s="71"/>
      <c r="M13" s="71"/>
      <c r="N13" s="210"/>
      <c r="O13" s="71"/>
      <c r="P13" s="71"/>
      <c r="Q13" s="72">
        <f t="shared" si="0"/>
        <v>0</v>
      </c>
      <c r="R13" s="73">
        <f t="shared" si="1"/>
        <v>0</v>
      </c>
      <c r="S13" s="74">
        <f t="shared" si="34"/>
        <v>42.749999999999986</v>
      </c>
      <c r="T13" s="74">
        <f t="shared" si="35"/>
        <v>0</v>
      </c>
      <c r="U13" s="75"/>
      <c r="V13" s="76" t="str">
        <f t="shared" si="2"/>
        <v/>
      </c>
      <c r="W13" s="76" t="s">
        <v>196</v>
      </c>
      <c r="X13" s="76" t="str">
        <f t="shared" si="36"/>
        <v/>
      </c>
      <c r="Y13" s="77">
        <f t="shared" si="3"/>
        <v>0</v>
      </c>
      <c r="Z13" s="78">
        <f t="shared" si="4"/>
        <v>0</v>
      </c>
      <c r="AA13" s="79" t="str">
        <f>IF(WEEKDAY($A13)=1,"So",IF(WEEKDAY($A13)=7,"Sa",IF(B13="freier Tag",B13,IF(ISERROR(VLOOKUP(A13,Feiertage!$A$3:$E$14,2,FALSE))=FALSE,"Feiertag",IF(B13="","",B13)))))</f>
        <v>Sa</v>
      </c>
      <c r="AB13" s="78">
        <f t="shared" si="37"/>
        <v>0</v>
      </c>
      <c r="AC13" s="80">
        <f t="shared" si="38"/>
        <v>0</v>
      </c>
      <c r="AD13" s="80">
        <f t="shared" si="39"/>
        <v>0</v>
      </c>
      <c r="AE13" s="81" t="str">
        <f t="shared" si="5"/>
        <v/>
      </c>
      <c r="AF13" s="81" t="str">
        <f t="shared" si="6"/>
        <v/>
      </c>
      <c r="AG13" s="81" t="str">
        <f t="shared" si="7"/>
        <v/>
      </c>
      <c r="AH13" s="81" t="str">
        <f t="shared" si="8"/>
        <v/>
      </c>
      <c r="AI13" s="82" t="str">
        <f t="shared" si="9"/>
        <v/>
      </c>
      <c r="AJ13" s="86" t="str">
        <f t="shared" si="10"/>
        <v/>
      </c>
      <c r="AK13" s="91" t="str">
        <f t="shared" si="40"/>
        <v>0</v>
      </c>
      <c r="AL13" s="85">
        <f t="shared" si="11"/>
        <v>0</v>
      </c>
      <c r="AM13" s="86">
        <f t="shared" si="12"/>
        <v>0</v>
      </c>
      <c r="AN13" s="83">
        <f t="shared" si="13"/>
        <v>0</v>
      </c>
      <c r="AO13" s="86">
        <f t="shared" si="14"/>
        <v>0</v>
      </c>
      <c r="AP13" s="86">
        <f t="shared" si="15"/>
        <v>0</v>
      </c>
      <c r="AQ13" s="83">
        <f t="shared" si="16"/>
        <v>0</v>
      </c>
      <c r="AR13" s="86">
        <f t="shared" si="17"/>
        <v>0</v>
      </c>
      <c r="AS13" s="86">
        <f t="shared" si="18"/>
        <v>0</v>
      </c>
      <c r="AT13" s="83">
        <f t="shared" si="19"/>
        <v>0</v>
      </c>
      <c r="AU13" s="86">
        <f t="shared" si="20"/>
        <v>0</v>
      </c>
      <c r="AV13" s="87">
        <f t="shared" si="21"/>
        <v>0</v>
      </c>
      <c r="AW13" s="83">
        <f t="shared" si="22"/>
        <v>0</v>
      </c>
      <c r="AX13" s="87">
        <f t="shared" si="23"/>
        <v>0</v>
      </c>
      <c r="AY13" s="83">
        <f t="shared" si="24"/>
        <v>0</v>
      </c>
      <c r="AZ13" s="88" t="str">
        <f t="shared" si="41"/>
        <v/>
      </c>
      <c r="BA13" s="89">
        <f t="shared" si="42"/>
        <v>0</v>
      </c>
      <c r="BB13" s="89">
        <f t="shared" si="43"/>
        <v>0</v>
      </c>
      <c r="BC13" s="85">
        <f t="shared" si="25"/>
        <v>0</v>
      </c>
      <c r="BD13" s="86">
        <f t="shared" si="26"/>
        <v>0</v>
      </c>
      <c r="BE13" s="83">
        <f t="shared" si="44"/>
        <v>0</v>
      </c>
      <c r="BF13" s="86">
        <f t="shared" si="27"/>
        <v>0</v>
      </c>
      <c r="BG13" s="86">
        <f t="shared" si="28"/>
        <v>0</v>
      </c>
      <c r="BH13" s="83">
        <f t="shared" si="45"/>
        <v>0</v>
      </c>
      <c r="BI13" s="86">
        <f t="shared" si="29"/>
        <v>0</v>
      </c>
      <c r="BJ13" s="86">
        <f t="shared" si="30"/>
        <v>0</v>
      </c>
      <c r="BK13" s="83">
        <f t="shared" si="46"/>
        <v>0</v>
      </c>
      <c r="BL13" s="86">
        <f t="shared" si="31"/>
        <v>0</v>
      </c>
      <c r="BM13" s="87">
        <f t="shared" si="32"/>
        <v>0</v>
      </c>
      <c r="BN13" s="83">
        <f t="shared" si="47"/>
        <v>0</v>
      </c>
      <c r="BO13" s="87">
        <f t="shared" si="33"/>
        <v>0</v>
      </c>
      <c r="BP13" s="83">
        <f t="shared" si="48"/>
        <v>0</v>
      </c>
      <c r="BQ13" s="88" t="str">
        <f t="shared" si="49"/>
        <v/>
      </c>
      <c r="BR13" s="89">
        <f t="shared" si="50"/>
        <v>0</v>
      </c>
      <c r="BS13" s="89">
        <f t="shared" si="51"/>
        <v>0</v>
      </c>
    </row>
    <row r="14" spans="1:72" x14ac:dyDescent="0.2">
      <c r="A14" s="69">
        <f t="shared" si="52"/>
        <v>44990</v>
      </c>
      <c r="B14" s="70" t="str">
        <f>IF(ISERROR(VLOOKUP(A14,Feiertage!$A$3:$E$24,2,FALSE))=FALSE,"Feiertag","")</f>
        <v/>
      </c>
      <c r="C14" s="71"/>
      <c r="D14" s="71"/>
      <c r="E14" s="210"/>
      <c r="F14" s="71"/>
      <c r="G14" s="71"/>
      <c r="H14" s="210"/>
      <c r="I14" s="71"/>
      <c r="J14" s="71"/>
      <c r="K14" s="212"/>
      <c r="L14" s="71"/>
      <c r="M14" s="71"/>
      <c r="N14" s="210"/>
      <c r="O14" s="71"/>
      <c r="P14" s="71"/>
      <c r="Q14" s="72">
        <f t="shared" si="0"/>
        <v>0</v>
      </c>
      <c r="R14" s="73">
        <f t="shared" si="1"/>
        <v>0</v>
      </c>
      <c r="S14" s="74">
        <f t="shared" si="34"/>
        <v>42.749999999999986</v>
      </c>
      <c r="T14" s="74">
        <f t="shared" si="35"/>
        <v>0</v>
      </c>
      <c r="U14" s="75"/>
      <c r="V14" s="76" t="str">
        <f t="shared" si="2"/>
        <v/>
      </c>
      <c r="W14" s="76" t="s">
        <v>196</v>
      </c>
      <c r="X14" s="76" t="str">
        <f t="shared" si="36"/>
        <v/>
      </c>
      <c r="Y14" s="77">
        <f t="shared" si="3"/>
        <v>0</v>
      </c>
      <c r="Z14" s="78">
        <f t="shared" si="4"/>
        <v>0</v>
      </c>
      <c r="AA14" s="79" t="str">
        <f>IF(WEEKDAY($A14)=1,"So",IF(WEEKDAY($A14)=7,"Sa",IF(B14="freier Tag",B14,IF(ISERROR(VLOOKUP(A14,Feiertage!$A$3:$E$14,2,FALSE))=FALSE,"Feiertag",IF(B14="","",B14)))))</f>
        <v>So</v>
      </c>
      <c r="AB14" s="78">
        <f t="shared" si="37"/>
        <v>0</v>
      </c>
      <c r="AC14" s="80">
        <f t="shared" si="38"/>
        <v>0</v>
      </c>
      <c r="AD14" s="80">
        <f t="shared" si="39"/>
        <v>0</v>
      </c>
      <c r="AE14" s="81" t="str">
        <f t="shared" si="5"/>
        <v/>
      </c>
      <c r="AF14" s="81" t="str">
        <f t="shared" si="6"/>
        <v/>
      </c>
      <c r="AG14" s="81" t="str">
        <f t="shared" si="7"/>
        <v/>
      </c>
      <c r="AH14" s="81" t="str">
        <f t="shared" si="8"/>
        <v/>
      </c>
      <c r="AI14" s="82" t="str">
        <f t="shared" si="9"/>
        <v/>
      </c>
      <c r="AJ14" s="86" t="str">
        <f t="shared" si="10"/>
        <v/>
      </c>
      <c r="AK14" s="91" t="str">
        <f t="shared" si="40"/>
        <v>0</v>
      </c>
      <c r="AL14" s="85">
        <f t="shared" si="11"/>
        <v>0</v>
      </c>
      <c r="AM14" s="86">
        <f t="shared" si="12"/>
        <v>0</v>
      </c>
      <c r="AN14" s="83">
        <f t="shared" si="13"/>
        <v>0</v>
      </c>
      <c r="AO14" s="86">
        <f t="shared" si="14"/>
        <v>0</v>
      </c>
      <c r="AP14" s="86">
        <f t="shared" si="15"/>
        <v>0</v>
      </c>
      <c r="AQ14" s="83">
        <f t="shared" si="16"/>
        <v>0</v>
      </c>
      <c r="AR14" s="86">
        <f t="shared" si="17"/>
        <v>0</v>
      </c>
      <c r="AS14" s="86">
        <f t="shared" si="18"/>
        <v>0</v>
      </c>
      <c r="AT14" s="83">
        <f t="shared" si="19"/>
        <v>0</v>
      </c>
      <c r="AU14" s="86">
        <f t="shared" si="20"/>
        <v>0</v>
      </c>
      <c r="AV14" s="87">
        <f t="shared" si="21"/>
        <v>0</v>
      </c>
      <c r="AW14" s="83">
        <f t="shared" si="22"/>
        <v>0</v>
      </c>
      <c r="AX14" s="87">
        <f t="shared" si="23"/>
        <v>0</v>
      </c>
      <c r="AY14" s="83">
        <f t="shared" si="24"/>
        <v>0</v>
      </c>
      <c r="AZ14" s="88" t="str">
        <f t="shared" si="41"/>
        <v/>
      </c>
      <c r="BA14" s="89">
        <f t="shared" si="42"/>
        <v>0</v>
      </c>
      <c r="BB14" s="89">
        <f t="shared" si="43"/>
        <v>0</v>
      </c>
      <c r="BC14" s="85">
        <f t="shared" si="25"/>
        <v>0</v>
      </c>
      <c r="BD14" s="86">
        <f t="shared" si="26"/>
        <v>0</v>
      </c>
      <c r="BE14" s="83">
        <f t="shared" si="44"/>
        <v>0</v>
      </c>
      <c r="BF14" s="86">
        <f t="shared" si="27"/>
        <v>0</v>
      </c>
      <c r="BG14" s="86">
        <f t="shared" si="28"/>
        <v>0</v>
      </c>
      <c r="BH14" s="83">
        <f t="shared" si="45"/>
        <v>0</v>
      </c>
      <c r="BI14" s="86">
        <f t="shared" si="29"/>
        <v>0</v>
      </c>
      <c r="BJ14" s="86">
        <f t="shared" si="30"/>
        <v>0</v>
      </c>
      <c r="BK14" s="83">
        <f t="shared" si="46"/>
        <v>0</v>
      </c>
      <c r="BL14" s="86">
        <f t="shared" si="31"/>
        <v>0</v>
      </c>
      <c r="BM14" s="87">
        <f t="shared" si="32"/>
        <v>0</v>
      </c>
      <c r="BN14" s="83">
        <f t="shared" si="47"/>
        <v>0</v>
      </c>
      <c r="BO14" s="87">
        <f t="shared" si="33"/>
        <v>0</v>
      </c>
      <c r="BP14" s="83">
        <f t="shared" si="48"/>
        <v>0</v>
      </c>
      <c r="BQ14" s="88" t="str">
        <f t="shared" si="49"/>
        <v/>
      </c>
      <c r="BR14" s="89">
        <f t="shared" si="50"/>
        <v>0</v>
      </c>
      <c r="BS14" s="89">
        <f t="shared" si="51"/>
        <v>0</v>
      </c>
    </row>
    <row r="15" spans="1:72" x14ac:dyDescent="0.2">
      <c r="A15" s="69">
        <f t="shared" si="52"/>
        <v>44991</v>
      </c>
      <c r="B15" s="70" t="str">
        <f>IF(ISERROR(VLOOKUP(A15,Feiertage!$A$3:$E$24,2,FALSE))=FALSE,"Feiertag","")</f>
        <v/>
      </c>
      <c r="C15" s="71"/>
      <c r="D15" s="71"/>
      <c r="E15" s="210"/>
      <c r="F15" s="71"/>
      <c r="G15" s="71"/>
      <c r="H15" s="210"/>
      <c r="I15" s="71"/>
      <c r="J15" s="71"/>
      <c r="K15" s="212"/>
      <c r="L15" s="71"/>
      <c r="M15" s="71"/>
      <c r="N15" s="210"/>
      <c r="O15" s="71"/>
      <c r="P15" s="71"/>
      <c r="Q15" s="72">
        <f t="shared" si="0"/>
        <v>0</v>
      </c>
      <c r="R15" s="73">
        <f t="shared" si="1"/>
        <v>-4</v>
      </c>
      <c r="S15" s="74">
        <f t="shared" si="34"/>
        <v>38.749999999999986</v>
      </c>
      <c r="T15" s="74">
        <f t="shared" si="35"/>
        <v>0</v>
      </c>
      <c r="U15" s="75"/>
      <c r="V15" s="76" t="str">
        <f t="shared" si="2"/>
        <v/>
      </c>
      <c r="W15" s="76" t="s">
        <v>196</v>
      </c>
      <c r="X15" s="76" t="str">
        <f t="shared" si="36"/>
        <v/>
      </c>
      <c r="Y15" s="77">
        <f t="shared" si="3"/>
        <v>0</v>
      </c>
      <c r="Z15" s="78">
        <f t="shared" si="4"/>
        <v>4</v>
      </c>
      <c r="AA15" s="79" t="str">
        <f>IF(WEEKDAY($A15)=1,"So",IF(WEEKDAY($A15)=7,"Sa",IF(B15="freier Tag",B15,IF(ISERROR(VLOOKUP(A15,Feiertage!$A$3:$E$14,2,FALSE))=FALSE,"Feiertag",IF(B15="","",B15)))))</f>
        <v/>
      </c>
      <c r="AB15" s="78">
        <f t="shared" si="37"/>
        <v>0</v>
      </c>
      <c r="AC15" s="80">
        <f t="shared" si="38"/>
        <v>0</v>
      </c>
      <c r="AD15" s="80">
        <f t="shared" si="39"/>
        <v>0</v>
      </c>
      <c r="AE15" s="81" t="str">
        <f t="shared" si="5"/>
        <v/>
      </c>
      <c r="AF15" s="81" t="str">
        <f t="shared" si="6"/>
        <v/>
      </c>
      <c r="AG15" s="81" t="str">
        <f t="shared" si="7"/>
        <v/>
      </c>
      <c r="AH15" s="81" t="str">
        <f t="shared" si="8"/>
        <v/>
      </c>
      <c r="AI15" s="82" t="str">
        <f t="shared" si="9"/>
        <v/>
      </c>
      <c r="AJ15" s="86" t="str">
        <f t="shared" si="10"/>
        <v/>
      </c>
      <c r="AK15" s="91" t="str">
        <f t="shared" si="40"/>
        <v>0</v>
      </c>
      <c r="AL15" s="85">
        <f t="shared" si="11"/>
        <v>0</v>
      </c>
      <c r="AM15" s="86">
        <f t="shared" si="12"/>
        <v>0</v>
      </c>
      <c r="AN15" s="83">
        <f t="shared" si="13"/>
        <v>0</v>
      </c>
      <c r="AO15" s="86">
        <f t="shared" si="14"/>
        <v>0</v>
      </c>
      <c r="AP15" s="86">
        <f t="shared" si="15"/>
        <v>0</v>
      </c>
      <c r="AQ15" s="83">
        <f t="shared" si="16"/>
        <v>0</v>
      </c>
      <c r="AR15" s="86">
        <f t="shared" si="17"/>
        <v>0</v>
      </c>
      <c r="AS15" s="86">
        <f t="shared" si="18"/>
        <v>0</v>
      </c>
      <c r="AT15" s="83">
        <f t="shared" si="19"/>
        <v>0</v>
      </c>
      <c r="AU15" s="86">
        <f t="shared" si="20"/>
        <v>0</v>
      </c>
      <c r="AV15" s="87">
        <f t="shared" si="21"/>
        <v>0</v>
      </c>
      <c r="AW15" s="83">
        <f t="shared" si="22"/>
        <v>0</v>
      </c>
      <c r="AX15" s="87">
        <f t="shared" si="23"/>
        <v>0</v>
      </c>
      <c r="AY15" s="83">
        <f t="shared" si="24"/>
        <v>0</v>
      </c>
      <c r="AZ15" s="88" t="str">
        <f t="shared" si="41"/>
        <v/>
      </c>
      <c r="BA15" s="89">
        <f t="shared" si="42"/>
        <v>0</v>
      </c>
      <c r="BB15" s="89">
        <f t="shared" si="43"/>
        <v>0</v>
      </c>
      <c r="BC15" s="85">
        <f t="shared" si="25"/>
        <v>0</v>
      </c>
      <c r="BD15" s="86">
        <f t="shared" si="26"/>
        <v>0</v>
      </c>
      <c r="BE15" s="83">
        <f t="shared" si="44"/>
        <v>0</v>
      </c>
      <c r="BF15" s="86">
        <f t="shared" si="27"/>
        <v>0</v>
      </c>
      <c r="BG15" s="86">
        <f t="shared" si="28"/>
        <v>0</v>
      </c>
      <c r="BH15" s="83">
        <f t="shared" si="45"/>
        <v>0</v>
      </c>
      <c r="BI15" s="86">
        <f t="shared" si="29"/>
        <v>0</v>
      </c>
      <c r="BJ15" s="86">
        <f t="shared" si="30"/>
        <v>0</v>
      </c>
      <c r="BK15" s="83">
        <f t="shared" si="46"/>
        <v>0</v>
      </c>
      <c r="BL15" s="86">
        <f t="shared" si="31"/>
        <v>0</v>
      </c>
      <c r="BM15" s="87">
        <f t="shared" si="32"/>
        <v>0</v>
      </c>
      <c r="BN15" s="83">
        <f t="shared" si="47"/>
        <v>0</v>
      </c>
      <c r="BO15" s="87">
        <f t="shared" si="33"/>
        <v>0</v>
      </c>
      <c r="BP15" s="83">
        <f t="shared" si="48"/>
        <v>0</v>
      </c>
      <c r="BQ15" s="88" t="str">
        <f t="shared" si="49"/>
        <v/>
      </c>
      <c r="BR15" s="89">
        <f t="shared" si="50"/>
        <v>0</v>
      </c>
      <c r="BS15" s="89">
        <f t="shared" si="51"/>
        <v>0</v>
      </c>
    </row>
    <row r="16" spans="1:72" x14ac:dyDescent="0.2">
      <c r="A16" s="69">
        <f t="shared" si="52"/>
        <v>44992</v>
      </c>
      <c r="B16" s="70" t="str">
        <f>IF(ISERROR(VLOOKUP(A16,Feiertage!$A$3:$E$24,2,FALSE))=FALSE,"Feiertag","")</f>
        <v/>
      </c>
      <c r="C16" s="71"/>
      <c r="D16" s="71"/>
      <c r="E16" s="210"/>
      <c r="F16" s="71"/>
      <c r="G16" s="71"/>
      <c r="H16" s="210"/>
      <c r="I16" s="71"/>
      <c r="J16" s="71"/>
      <c r="K16" s="212"/>
      <c r="L16" s="71"/>
      <c r="M16" s="71"/>
      <c r="N16" s="210"/>
      <c r="O16" s="71"/>
      <c r="P16" s="71"/>
      <c r="Q16" s="72">
        <f t="shared" si="0"/>
        <v>0</v>
      </c>
      <c r="R16" s="73">
        <f t="shared" si="1"/>
        <v>-4</v>
      </c>
      <c r="S16" s="74">
        <f t="shared" si="34"/>
        <v>34.749999999999986</v>
      </c>
      <c r="T16" s="74">
        <f t="shared" si="35"/>
        <v>0</v>
      </c>
      <c r="U16" s="75"/>
      <c r="V16" s="76" t="str">
        <f t="shared" si="2"/>
        <v/>
      </c>
      <c r="W16" s="76" t="s">
        <v>196</v>
      </c>
      <c r="X16" s="76" t="str">
        <f t="shared" si="36"/>
        <v/>
      </c>
      <c r="Y16" s="77">
        <f t="shared" si="3"/>
        <v>0</v>
      </c>
      <c r="Z16" s="78">
        <f t="shared" si="4"/>
        <v>4</v>
      </c>
      <c r="AA16" s="79" t="str">
        <f>IF(WEEKDAY($A16)=1,"So",IF(WEEKDAY($A16)=7,"Sa",IF(B16="freier Tag",B16,IF(ISERROR(VLOOKUP(A16,Feiertage!$A$3:$E$14,2,FALSE))=FALSE,"Feiertag",IF(B16="","",B16)))))</f>
        <v/>
      </c>
      <c r="AB16" s="78">
        <f t="shared" si="37"/>
        <v>0</v>
      </c>
      <c r="AC16" s="80">
        <f t="shared" si="38"/>
        <v>0</v>
      </c>
      <c r="AD16" s="80">
        <f t="shared" si="39"/>
        <v>0</v>
      </c>
      <c r="AE16" s="81" t="str">
        <f t="shared" si="5"/>
        <v/>
      </c>
      <c r="AF16" s="81" t="str">
        <f t="shared" si="6"/>
        <v/>
      </c>
      <c r="AG16" s="81" t="str">
        <f t="shared" si="7"/>
        <v/>
      </c>
      <c r="AH16" s="81" t="str">
        <f t="shared" si="8"/>
        <v/>
      </c>
      <c r="AI16" s="82" t="str">
        <f t="shared" si="9"/>
        <v/>
      </c>
      <c r="AJ16" s="86" t="str">
        <f t="shared" si="10"/>
        <v/>
      </c>
      <c r="AK16" s="91" t="str">
        <f t="shared" si="40"/>
        <v>0</v>
      </c>
      <c r="AL16" s="85">
        <f t="shared" si="11"/>
        <v>0</v>
      </c>
      <c r="AM16" s="86">
        <f t="shared" si="12"/>
        <v>0</v>
      </c>
      <c r="AN16" s="83">
        <f t="shared" si="13"/>
        <v>0</v>
      </c>
      <c r="AO16" s="86">
        <f t="shared" si="14"/>
        <v>0</v>
      </c>
      <c r="AP16" s="86">
        <f t="shared" si="15"/>
        <v>0</v>
      </c>
      <c r="AQ16" s="83">
        <f t="shared" si="16"/>
        <v>0</v>
      </c>
      <c r="AR16" s="86">
        <f t="shared" si="17"/>
        <v>0</v>
      </c>
      <c r="AS16" s="86">
        <f t="shared" si="18"/>
        <v>0</v>
      </c>
      <c r="AT16" s="83">
        <f t="shared" si="19"/>
        <v>0</v>
      </c>
      <c r="AU16" s="86">
        <f t="shared" si="20"/>
        <v>0</v>
      </c>
      <c r="AV16" s="87">
        <f t="shared" si="21"/>
        <v>0</v>
      </c>
      <c r="AW16" s="83">
        <f t="shared" si="22"/>
        <v>0</v>
      </c>
      <c r="AX16" s="87">
        <f t="shared" si="23"/>
        <v>0</v>
      </c>
      <c r="AY16" s="83">
        <f t="shared" si="24"/>
        <v>0</v>
      </c>
      <c r="AZ16" s="88" t="str">
        <f t="shared" si="41"/>
        <v/>
      </c>
      <c r="BA16" s="89">
        <f t="shared" si="42"/>
        <v>0</v>
      </c>
      <c r="BB16" s="89">
        <f t="shared" si="43"/>
        <v>0</v>
      </c>
      <c r="BC16" s="85">
        <f t="shared" si="25"/>
        <v>0</v>
      </c>
      <c r="BD16" s="86">
        <f t="shared" si="26"/>
        <v>0</v>
      </c>
      <c r="BE16" s="83">
        <f t="shared" si="44"/>
        <v>0</v>
      </c>
      <c r="BF16" s="86">
        <f t="shared" si="27"/>
        <v>0</v>
      </c>
      <c r="BG16" s="86">
        <f t="shared" si="28"/>
        <v>0</v>
      </c>
      <c r="BH16" s="83">
        <f t="shared" si="45"/>
        <v>0</v>
      </c>
      <c r="BI16" s="86">
        <f t="shared" si="29"/>
        <v>0</v>
      </c>
      <c r="BJ16" s="86">
        <f t="shared" si="30"/>
        <v>0</v>
      </c>
      <c r="BK16" s="83">
        <f t="shared" si="46"/>
        <v>0</v>
      </c>
      <c r="BL16" s="86">
        <f t="shared" si="31"/>
        <v>0</v>
      </c>
      <c r="BM16" s="87">
        <f t="shared" si="32"/>
        <v>0</v>
      </c>
      <c r="BN16" s="83">
        <f t="shared" si="47"/>
        <v>0</v>
      </c>
      <c r="BO16" s="87">
        <f t="shared" si="33"/>
        <v>0</v>
      </c>
      <c r="BP16" s="83">
        <f t="shared" si="48"/>
        <v>0</v>
      </c>
      <c r="BQ16" s="88" t="str">
        <f t="shared" si="49"/>
        <v/>
      </c>
      <c r="BR16" s="89">
        <f t="shared" si="50"/>
        <v>0</v>
      </c>
      <c r="BS16" s="89">
        <f t="shared" si="51"/>
        <v>0</v>
      </c>
    </row>
    <row r="17" spans="1:76" x14ac:dyDescent="0.2">
      <c r="A17" s="69">
        <f t="shared" si="52"/>
        <v>44993</v>
      </c>
      <c r="B17" s="70" t="str">
        <f>IF(ISERROR(VLOOKUP(A17,Feiertage!$A$3:$E$24,2,FALSE))=FALSE,"Feiertag","")</f>
        <v/>
      </c>
      <c r="C17" s="71"/>
      <c r="D17" s="71"/>
      <c r="E17" s="210"/>
      <c r="F17" s="71"/>
      <c r="G17" s="71"/>
      <c r="H17" s="210"/>
      <c r="I17" s="71"/>
      <c r="J17" s="71"/>
      <c r="K17" s="212"/>
      <c r="L17" s="71"/>
      <c r="M17" s="71"/>
      <c r="N17" s="210"/>
      <c r="O17" s="71"/>
      <c r="P17" s="71"/>
      <c r="Q17" s="72">
        <f t="shared" si="0"/>
        <v>0</v>
      </c>
      <c r="R17" s="73">
        <f t="shared" si="1"/>
        <v>-4</v>
      </c>
      <c r="S17" s="74">
        <f t="shared" si="34"/>
        <v>30.749999999999986</v>
      </c>
      <c r="T17" s="74">
        <f t="shared" si="35"/>
        <v>0</v>
      </c>
      <c r="U17" s="75"/>
      <c r="V17" s="76" t="str">
        <f t="shared" si="2"/>
        <v/>
      </c>
      <c r="W17" s="76" t="s">
        <v>196</v>
      </c>
      <c r="X17" s="76" t="str">
        <f t="shared" si="36"/>
        <v/>
      </c>
      <c r="Y17" s="77">
        <f t="shared" si="3"/>
        <v>0</v>
      </c>
      <c r="Z17" s="78">
        <f t="shared" si="4"/>
        <v>4</v>
      </c>
      <c r="AA17" s="79" t="str">
        <f>IF(WEEKDAY($A17)=1,"So",IF(WEEKDAY($A17)=7,"Sa",IF(B17="freier Tag",B17,IF(ISERROR(VLOOKUP(A17,Feiertage!$A$3:$E$14,2,FALSE))=FALSE,"Feiertag",IF(B17="","",B17)))))</f>
        <v/>
      </c>
      <c r="AB17" s="78">
        <f t="shared" si="37"/>
        <v>0</v>
      </c>
      <c r="AC17" s="80">
        <f t="shared" si="38"/>
        <v>0</v>
      </c>
      <c r="AD17" s="80">
        <f t="shared" si="39"/>
        <v>0</v>
      </c>
      <c r="AE17" s="81" t="str">
        <f t="shared" si="5"/>
        <v/>
      </c>
      <c r="AF17" s="81" t="str">
        <f t="shared" si="6"/>
        <v/>
      </c>
      <c r="AG17" s="81" t="str">
        <f t="shared" si="7"/>
        <v/>
      </c>
      <c r="AH17" s="81" t="str">
        <f t="shared" si="8"/>
        <v/>
      </c>
      <c r="AI17" s="82" t="str">
        <f t="shared" si="9"/>
        <v/>
      </c>
      <c r="AJ17" s="86" t="str">
        <f t="shared" si="10"/>
        <v/>
      </c>
      <c r="AK17" s="91" t="str">
        <f t="shared" si="40"/>
        <v>0</v>
      </c>
      <c r="AL17" s="85">
        <f t="shared" si="11"/>
        <v>0</v>
      </c>
      <c r="AM17" s="86">
        <f t="shared" si="12"/>
        <v>0</v>
      </c>
      <c r="AN17" s="83">
        <f t="shared" si="13"/>
        <v>0</v>
      </c>
      <c r="AO17" s="86">
        <f t="shared" si="14"/>
        <v>0</v>
      </c>
      <c r="AP17" s="86">
        <f t="shared" si="15"/>
        <v>0</v>
      </c>
      <c r="AQ17" s="83">
        <f t="shared" si="16"/>
        <v>0</v>
      </c>
      <c r="AR17" s="86">
        <f t="shared" si="17"/>
        <v>0</v>
      </c>
      <c r="AS17" s="86">
        <f t="shared" si="18"/>
        <v>0</v>
      </c>
      <c r="AT17" s="83">
        <f t="shared" si="19"/>
        <v>0</v>
      </c>
      <c r="AU17" s="86">
        <f t="shared" si="20"/>
        <v>0</v>
      </c>
      <c r="AV17" s="87">
        <f t="shared" si="21"/>
        <v>0</v>
      </c>
      <c r="AW17" s="83">
        <f t="shared" si="22"/>
        <v>0</v>
      </c>
      <c r="AX17" s="87">
        <f t="shared" si="23"/>
        <v>0</v>
      </c>
      <c r="AY17" s="83">
        <f t="shared" si="24"/>
        <v>0</v>
      </c>
      <c r="AZ17" s="88" t="str">
        <f t="shared" si="41"/>
        <v/>
      </c>
      <c r="BA17" s="89">
        <f t="shared" si="42"/>
        <v>0</v>
      </c>
      <c r="BB17" s="89">
        <f t="shared" si="43"/>
        <v>0</v>
      </c>
      <c r="BC17" s="85">
        <f t="shared" si="25"/>
        <v>0</v>
      </c>
      <c r="BD17" s="86">
        <f t="shared" si="26"/>
        <v>0</v>
      </c>
      <c r="BE17" s="83">
        <f t="shared" si="44"/>
        <v>0</v>
      </c>
      <c r="BF17" s="86">
        <f t="shared" si="27"/>
        <v>0</v>
      </c>
      <c r="BG17" s="86">
        <f t="shared" si="28"/>
        <v>0</v>
      </c>
      <c r="BH17" s="83">
        <f t="shared" si="45"/>
        <v>0</v>
      </c>
      <c r="BI17" s="86">
        <f t="shared" si="29"/>
        <v>0</v>
      </c>
      <c r="BJ17" s="86">
        <f t="shared" si="30"/>
        <v>0</v>
      </c>
      <c r="BK17" s="83">
        <f t="shared" si="46"/>
        <v>0</v>
      </c>
      <c r="BL17" s="86">
        <f t="shared" si="31"/>
        <v>0</v>
      </c>
      <c r="BM17" s="87">
        <f t="shared" si="32"/>
        <v>0</v>
      </c>
      <c r="BN17" s="83">
        <f t="shared" si="47"/>
        <v>0</v>
      </c>
      <c r="BO17" s="87">
        <f t="shared" si="33"/>
        <v>0</v>
      </c>
      <c r="BP17" s="83">
        <f t="shared" si="48"/>
        <v>0</v>
      </c>
      <c r="BQ17" s="88" t="str">
        <f t="shared" si="49"/>
        <v/>
      </c>
      <c r="BR17" s="92">
        <f t="shared" si="50"/>
        <v>0</v>
      </c>
      <c r="BS17" s="89">
        <f t="shared" si="51"/>
        <v>0</v>
      </c>
    </row>
    <row r="18" spans="1:76" x14ac:dyDescent="0.2">
      <c r="A18" s="69">
        <f t="shared" si="52"/>
        <v>44994</v>
      </c>
      <c r="B18" s="90" t="str">
        <f>IF(ISERROR(VLOOKUP(A18,Feiertage!$A$3:$E$24,2,FALSE))=FALSE,"Feiertag","")</f>
        <v/>
      </c>
      <c r="C18" s="71"/>
      <c r="D18" s="71"/>
      <c r="E18" s="210"/>
      <c r="F18" s="71"/>
      <c r="G18" s="71"/>
      <c r="H18" s="210"/>
      <c r="I18" s="71"/>
      <c r="J18" s="71"/>
      <c r="K18" s="212"/>
      <c r="L18" s="71"/>
      <c r="M18" s="71"/>
      <c r="N18" s="210"/>
      <c r="O18" s="71"/>
      <c r="P18" s="71"/>
      <c r="Q18" s="72">
        <f t="shared" si="0"/>
        <v>0</v>
      </c>
      <c r="R18" s="73">
        <f t="shared" si="1"/>
        <v>-4</v>
      </c>
      <c r="S18" s="74">
        <f t="shared" si="34"/>
        <v>26.749999999999986</v>
      </c>
      <c r="T18" s="74">
        <f t="shared" si="35"/>
        <v>0</v>
      </c>
      <c r="U18" s="75"/>
      <c r="V18" s="76" t="str">
        <f t="shared" si="2"/>
        <v/>
      </c>
      <c r="W18" s="76" t="s">
        <v>196</v>
      </c>
      <c r="X18" s="76" t="str">
        <f t="shared" si="36"/>
        <v/>
      </c>
      <c r="Y18" s="77">
        <f t="shared" si="3"/>
        <v>0</v>
      </c>
      <c r="Z18" s="78">
        <f t="shared" si="4"/>
        <v>4</v>
      </c>
      <c r="AA18" s="79" t="str">
        <f>IF(WEEKDAY($A18)=1,"So",IF(WEEKDAY($A18)=7,"Sa",IF(B18="freier Tag",B18,IF(ISERROR(VLOOKUP(A18,Feiertage!$A$3:$E$14,2,FALSE))=FALSE,"Feiertag",IF(B18="","",B18)))))</f>
        <v/>
      </c>
      <c r="AB18" s="78">
        <f t="shared" si="37"/>
        <v>0</v>
      </c>
      <c r="AC18" s="80">
        <f t="shared" si="38"/>
        <v>0</v>
      </c>
      <c r="AD18" s="80">
        <f t="shared" si="39"/>
        <v>0</v>
      </c>
      <c r="AE18" s="81" t="str">
        <f t="shared" si="5"/>
        <v/>
      </c>
      <c r="AF18" s="81" t="str">
        <f t="shared" si="6"/>
        <v/>
      </c>
      <c r="AG18" s="81" t="str">
        <f t="shared" si="7"/>
        <v/>
      </c>
      <c r="AH18" s="81" t="str">
        <f t="shared" si="8"/>
        <v/>
      </c>
      <c r="AI18" s="82" t="str">
        <f t="shared" si="9"/>
        <v/>
      </c>
      <c r="AJ18" s="86" t="str">
        <f t="shared" si="10"/>
        <v/>
      </c>
      <c r="AK18" s="91" t="str">
        <f t="shared" si="40"/>
        <v>0</v>
      </c>
      <c r="AL18" s="85">
        <f t="shared" si="11"/>
        <v>0</v>
      </c>
      <c r="AM18" s="86">
        <f t="shared" si="12"/>
        <v>0</v>
      </c>
      <c r="AN18" s="83">
        <f t="shared" si="13"/>
        <v>0</v>
      </c>
      <c r="AO18" s="86">
        <f t="shared" si="14"/>
        <v>0</v>
      </c>
      <c r="AP18" s="86">
        <f t="shared" si="15"/>
        <v>0</v>
      </c>
      <c r="AQ18" s="83">
        <f t="shared" si="16"/>
        <v>0</v>
      </c>
      <c r="AR18" s="86">
        <f t="shared" si="17"/>
        <v>0</v>
      </c>
      <c r="AS18" s="86">
        <f t="shared" si="18"/>
        <v>0</v>
      </c>
      <c r="AT18" s="83">
        <f t="shared" si="19"/>
        <v>0</v>
      </c>
      <c r="AU18" s="86">
        <f t="shared" si="20"/>
        <v>0</v>
      </c>
      <c r="AV18" s="87">
        <f t="shared" si="21"/>
        <v>0</v>
      </c>
      <c r="AW18" s="83">
        <f t="shared" si="22"/>
        <v>0</v>
      </c>
      <c r="AX18" s="87">
        <f t="shared" si="23"/>
        <v>0</v>
      </c>
      <c r="AY18" s="83">
        <f t="shared" si="24"/>
        <v>0</v>
      </c>
      <c r="AZ18" s="88" t="str">
        <f t="shared" si="41"/>
        <v/>
      </c>
      <c r="BA18" s="89">
        <f t="shared" si="42"/>
        <v>0</v>
      </c>
      <c r="BB18" s="89">
        <f t="shared" si="43"/>
        <v>0</v>
      </c>
      <c r="BC18" s="85">
        <f t="shared" si="25"/>
        <v>0</v>
      </c>
      <c r="BD18" s="86">
        <f t="shared" si="26"/>
        <v>0</v>
      </c>
      <c r="BE18" s="83">
        <f t="shared" si="44"/>
        <v>0</v>
      </c>
      <c r="BF18" s="86">
        <f t="shared" si="27"/>
        <v>0</v>
      </c>
      <c r="BG18" s="86">
        <f t="shared" si="28"/>
        <v>0</v>
      </c>
      <c r="BH18" s="83">
        <f t="shared" si="45"/>
        <v>0</v>
      </c>
      <c r="BI18" s="86">
        <f t="shared" si="29"/>
        <v>0</v>
      </c>
      <c r="BJ18" s="86">
        <f t="shared" si="30"/>
        <v>0</v>
      </c>
      <c r="BK18" s="83">
        <f t="shared" si="46"/>
        <v>0</v>
      </c>
      <c r="BL18" s="86">
        <f t="shared" si="31"/>
        <v>0</v>
      </c>
      <c r="BM18" s="87">
        <f t="shared" si="32"/>
        <v>0</v>
      </c>
      <c r="BN18" s="83">
        <f t="shared" si="47"/>
        <v>0</v>
      </c>
      <c r="BO18" s="87">
        <f t="shared" si="33"/>
        <v>0</v>
      </c>
      <c r="BP18" s="83">
        <f t="shared" si="48"/>
        <v>0</v>
      </c>
      <c r="BQ18" s="88" t="str">
        <f t="shared" si="49"/>
        <v/>
      </c>
      <c r="BR18" s="92">
        <f t="shared" si="50"/>
        <v>0</v>
      </c>
      <c r="BS18" s="89">
        <f t="shared" si="51"/>
        <v>0</v>
      </c>
    </row>
    <row r="19" spans="1:76" x14ac:dyDescent="0.2">
      <c r="A19" s="69">
        <f t="shared" si="52"/>
        <v>44995</v>
      </c>
      <c r="B19" s="90" t="str">
        <f>IF(ISERROR(VLOOKUP(A19,Feiertage!$A$3:$E$24,2,FALSE))=FALSE,"Feiertag","")</f>
        <v/>
      </c>
      <c r="C19" s="71"/>
      <c r="D19" s="71"/>
      <c r="E19" s="210"/>
      <c r="F19" s="71"/>
      <c r="G19" s="71"/>
      <c r="H19" s="210"/>
      <c r="I19" s="71"/>
      <c r="J19" s="71"/>
      <c r="K19" s="212"/>
      <c r="L19" s="71"/>
      <c r="M19" s="71"/>
      <c r="N19" s="210"/>
      <c r="O19" s="71"/>
      <c r="P19" s="71"/>
      <c r="Q19" s="72">
        <f t="shared" si="0"/>
        <v>0</v>
      </c>
      <c r="R19" s="73">
        <f t="shared" si="1"/>
        <v>-4</v>
      </c>
      <c r="S19" s="74">
        <f t="shared" si="34"/>
        <v>22.749999999999986</v>
      </c>
      <c r="T19" s="74">
        <f t="shared" si="35"/>
        <v>0</v>
      </c>
      <c r="U19" s="75"/>
      <c r="V19" s="76" t="str">
        <f t="shared" si="2"/>
        <v/>
      </c>
      <c r="W19" s="76" t="s">
        <v>196</v>
      </c>
      <c r="X19" s="76" t="str">
        <f t="shared" si="36"/>
        <v/>
      </c>
      <c r="Y19" s="77">
        <f t="shared" si="3"/>
        <v>0</v>
      </c>
      <c r="Z19" s="78">
        <f t="shared" si="4"/>
        <v>4</v>
      </c>
      <c r="AA19" s="79" t="str">
        <f>IF(WEEKDAY($A19)=1,"So",IF(WEEKDAY($A19)=7,"Sa",IF(B19="freier Tag",B19,IF(ISERROR(VLOOKUP(A19,Feiertage!$A$3:$E$14,2,FALSE))=FALSE,"Feiertag",IF(B19="","",B19)))))</f>
        <v/>
      </c>
      <c r="AB19" s="78">
        <f t="shared" si="37"/>
        <v>0</v>
      </c>
      <c r="AC19" s="80">
        <f t="shared" si="38"/>
        <v>0</v>
      </c>
      <c r="AD19" s="80">
        <f t="shared" si="39"/>
        <v>0</v>
      </c>
      <c r="AE19" s="81" t="str">
        <f t="shared" si="5"/>
        <v/>
      </c>
      <c r="AF19" s="81" t="str">
        <f t="shared" si="6"/>
        <v/>
      </c>
      <c r="AG19" s="81" t="str">
        <f t="shared" si="7"/>
        <v/>
      </c>
      <c r="AH19" s="81" t="str">
        <f t="shared" si="8"/>
        <v/>
      </c>
      <c r="AI19" s="82" t="str">
        <f t="shared" si="9"/>
        <v/>
      </c>
      <c r="AJ19" s="86" t="str">
        <f t="shared" si="10"/>
        <v/>
      </c>
      <c r="AK19" s="91" t="str">
        <f t="shared" si="40"/>
        <v>0</v>
      </c>
      <c r="AL19" s="85">
        <f t="shared" si="11"/>
        <v>0</v>
      </c>
      <c r="AM19" s="86">
        <f t="shared" si="12"/>
        <v>0</v>
      </c>
      <c r="AN19" s="83">
        <f t="shared" si="13"/>
        <v>0</v>
      </c>
      <c r="AO19" s="86">
        <f t="shared" si="14"/>
        <v>0</v>
      </c>
      <c r="AP19" s="86">
        <f t="shared" si="15"/>
        <v>0</v>
      </c>
      <c r="AQ19" s="83">
        <f t="shared" si="16"/>
        <v>0</v>
      </c>
      <c r="AR19" s="86">
        <f t="shared" si="17"/>
        <v>0</v>
      </c>
      <c r="AS19" s="86">
        <f t="shared" si="18"/>
        <v>0</v>
      </c>
      <c r="AT19" s="83">
        <f t="shared" si="19"/>
        <v>0</v>
      </c>
      <c r="AU19" s="86">
        <f t="shared" si="20"/>
        <v>0</v>
      </c>
      <c r="AV19" s="87">
        <f t="shared" si="21"/>
        <v>0</v>
      </c>
      <c r="AW19" s="83">
        <f t="shared" si="22"/>
        <v>0</v>
      </c>
      <c r="AX19" s="87">
        <f t="shared" si="23"/>
        <v>0</v>
      </c>
      <c r="AY19" s="83">
        <f t="shared" si="24"/>
        <v>0</v>
      </c>
      <c r="AZ19" s="88" t="str">
        <f t="shared" si="41"/>
        <v/>
      </c>
      <c r="BA19" s="89">
        <f t="shared" si="42"/>
        <v>0</v>
      </c>
      <c r="BB19" s="89">
        <f t="shared" si="43"/>
        <v>0</v>
      </c>
      <c r="BC19" s="85">
        <f t="shared" si="25"/>
        <v>0</v>
      </c>
      <c r="BD19" s="86">
        <f t="shared" si="26"/>
        <v>0</v>
      </c>
      <c r="BE19" s="83">
        <f t="shared" si="44"/>
        <v>0</v>
      </c>
      <c r="BF19" s="86">
        <f t="shared" si="27"/>
        <v>0</v>
      </c>
      <c r="BG19" s="86">
        <f t="shared" si="28"/>
        <v>0</v>
      </c>
      <c r="BH19" s="83">
        <f t="shared" si="45"/>
        <v>0</v>
      </c>
      <c r="BI19" s="86">
        <f t="shared" si="29"/>
        <v>0</v>
      </c>
      <c r="BJ19" s="86">
        <f t="shared" si="30"/>
        <v>0</v>
      </c>
      <c r="BK19" s="83">
        <f t="shared" si="46"/>
        <v>0</v>
      </c>
      <c r="BL19" s="86">
        <f t="shared" si="31"/>
        <v>0</v>
      </c>
      <c r="BM19" s="87">
        <f t="shared" si="32"/>
        <v>0</v>
      </c>
      <c r="BN19" s="83">
        <f t="shared" si="47"/>
        <v>0</v>
      </c>
      <c r="BO19" s="87">
        <f t="shared" si="33"/>
        <v>0</v>
      </c>
      <c r="BP19" s="83">
        <f t="shared" si="48"/>
        <v>0</v>
      </c>
      <c r="BQ19" s="88" t="str">
        <f t="shared" si="49"/>
        <v/>
      </c>
      <c r="BR19" s="92">
        <f t="shared" si="50"/>
        <v>0</v>
      </c>
      <c r="BS19" s="89">
        <f t="shared" si="51"/>
        <v>0</v>
      </c>
    </row>
    <row r="20" spans="1:76" x14ac:dyDescent="0.2">
      <c r="A20" s="69">
        <f t="shared" si="52"/>
        <v>44996</v>
      </c>
      <c r="B20" s="70" t="str">
        <f>IF(ISERROR(VLOOKUP(A20,Feiertage!$A$3:$E$24,2,FALSE))=FALSE,"Feiertag","")</f>
        <v/>
      </c>
      <c r="C20" s="71"/>
      <c r="D20" s="71"/>
      <c r="E20" s="210"/>
      <c r="F20" s="71"/>
      <c r="G20" s="71"/>
      <c r="H20" s="210"/>
      <c r="I20" s="71"/>
      <c r="J20" s="71"/>
      <c r="K20" s="212"/>
      <c r="L20" s="71"/>
      <c r="M20" s="71"/>
      <c r="N20" s="210"/>
      <c r="O20" s="71"/>
      <c r="P20" s="71"/>
      <c r="Q20" s="72">
        <f t="shared" si="0"/>
        <v>0</v>
      </c>
      <c r="R20" s="73">
        <f t="shared" si="1"/>
        <v>0</v>
      </c>
      <c r="S20" s="74">
        <f t="shared" si="34"/>
        <v>22.749999999999986</v>
      </c>
      <c r="T20" s="74">
        <f t="shared" si="35"/>
        <v>0</v>
      </c>
      <c r="U20" s="75"/>
      <c r="V20" s="76" t="str">
        <f t="shared" si="2"/>
        <v/>
      </c>
      <c r="W20" s="76" t="s">
        <v>196</v>
      </c>
      <c r="X20" s="76" t="str">
        <f t="shared" si="36"/>
        <v/>
      </c>
      <c r="Y20" s="77">
        <f t="shared" si="3"/>
        <v>0</v>
      </c>
      <c r="Z20" s="78">
        <f t="shared" si="4"/>
        <v>0</v>
      </c>
      <c r="AA20" s="79" t="str">
        <f>IF(WEEKDAY($A20)=1,"So",IF(WEEKDAY($A20)=7,"Sa",IF(B20="freier Tag",B20,IF(ISERROR(VLOOKUP(A20,Feiertage!$A$3:$E$14,2,FALSE))=FALSE,"Feiertag",IF(B20="","",B20)))))</f>
        <v>Sa</v>
      </c>
      <c r="AB20" s="78">
        <f t="shared" si="37"/>
        <v>0</v>
      </c>
      <c r="AC20" s="80">
        <f t="shared" si="38"/>
        <v>0</v>
      </c>
      <c r="AD20" s="80">
        <f t="shared" si="39"/>
        <v>0</v>
      </c>
      <c r="AE20" s="81" t="str">
        <f t="shared" si="5"/>
        <v/>
      </c>
      <c r="AF20" s="81" t="str">
        <f t="shared" si="6"/>
        <v/>
      </c>
      <c r="AG20" s="81" t="str">
        <f t="shared" si="7"/>
        <v/>
      </c>
      <c r="AH20" s="81" t="str">
        <f t="shared" si="8"/>
        <v/>
      </c>
      <c r="AI20" s="82" t="str">
        <f t="shared" si="9"/>
        <v/>
      </c>
      <c r="AJ20" s="86" t="str">
        <f t="shared" si="10"/>
        <v/>
      </c>
      <c r="AK20" s="91" t="str">
        <f t="shared" si="40"/>
        <v>0</v>
      </c>
      <c r="AL20" s="85">
        <f t="shared" si="11"/>
        <v>0</v>
      </c>
      <c r="AM20" s="86">
        <f t="shared" si="12"/>
        <v>0</v>
      </c>
      <c r="AN20" s="83">
        <f t="shared" si="13"/>
        <v>0</v>
      </c>
      <c r="AO20" s="86">
        <f t="shared" si="14"/>
        <v>0</v>
      </c>
      <c r="AP20" s="86">
        <f t="shared" si="15"/>
        <v>0</v>
      </c>
      <c r="AQ20" s="83">
        <f t="shared" si="16"/>
        <v>0</v>
      </c>
      <c r="AR20" s="86">
        <f t="shared" si="17"/>
        <v>0</v>
      </c>
      <c r="AS20" s="86">
        <f t="shared" si="18"/>
        <v>0</v>
      </c>
      <c r="AT20" s="83">
        <f t="shared" si="19"/>
        <v>0</v>
      </c>
      <c r="AU20" s="86">
        <f t="shared" si="20"/>
        <v>0</v>
      </c>
      <c r="AV20" s="87">
        <f t="shared" si="21"/>
        <v>0</v>
      </c>
      <c r="AW20" s="83">
        <f t="shared" si="22"/>
        <v>0</v>
      </c>
      <c r="AX20" s="87">
        <f t="shared" si="23"/>
        <v>0</v>
      </c>
      <c r="AY20" s="83">
        <f t="shared" si="24"/>
        <v>0</v>
      </c>
      <c r="AZ20" s="88" t="str">
        <f t="shared" si="41"/>
        <v/>
      </c>
      <c r="BA20" s="89">
        <f t="shared" si="42"/>
        <v>0</v>
      </c>
      <c r="BB20" s="89">
        <f t="shared" si="43"/>
        <v>0</v>
      </c>
      <c r="BC20" s="85">
        <f t="shared" si="25"/>
        <v>0</v>
      </c>
      <c r="BD20" s="86">
        <f t="shared" si="26"/>
        <v>0</v>
      </c>
      <c r="BE20" s="83">
        <f t="shared" si="44"/>
        <v>0</v>
      </c>
      <c r="BF20" s="86">
        <f t="shared" si="27"/>
        <v>0</v>
      </c>
      <c r="BG20" s="86">
        <f t="shared" si="28"/>
        <v>0</v>
      </c>
      <c r="BH20" s="83">
        <f t="shared" si="45"/>
        <v>0</v>
      </c>
      <c r="BI20" s="86">
        <f t="shared" si="29"/>
        <v>0</v>
      </c>
      <c r="BJ20" s="86">
        <f t="shared" si="30"/>
        <v>0</v>
      </c>
      <c r="BK20" s="83">
        <f t="shared" si="46"/>
        <v>0</v>
      </c>
      <c r="BL20" s="86">
        <f t="shared" si="31"/>
        <v>0</v>
      </c>
      <c r="BM20" s="87">
        <f t="shared" si="32"/>
        <v>0</v>
      </c>
      <c r="BN20" s="83">
        <f t="shared" si="47"/>
        <v>0</v>
      </c>
      <c r="BO20" s="87">
        <f t="shared" si="33"/>
        <v>0</v>
      </c>
      <c r="BP20" s="83">
        <f t="shared" si="48"/>
        <v>0</v>
      </c>
      <c r="BQ20" s="88" t="str">
        <f t="shared" si="49"/>
        <v/>
      </c>
      <c r="BR20" s="92">
        <f t="shared" si="50"/>
        <v>0</v>
      </c>
      <c r="BS20" s="89">
        <f t="shared" si="51"/>
        <v>0</v>
      </c>
    </row>
    <row r="21" spans="1:76" x14ac:dyDescent="0.2">
      <c r="A21" s="69">
        <f t="shared" si="52"/>
        <v>44997</v>
      </c>
      <c r="B21" s="70" t="str">
        <f>IF(ISERROR(VLOOKUP(A21,Feiertage!$A$3:$E$24,2,FALSE))=FALSE,"Feiertag","")</f>
        <v/>
      </c>
      <c r="C21" s="71"/>
      <c r="D21" s="71"/>
      <c r="E21" s="210"/>
      <c r="F21" s="71"/>
      <c r="G21" s="71"/>
      <c r="H21" s="210"/>
      <c r="I21" s="71"/>
      <c r="J21" s="71"/>
      <c r="K21" s="212"/>
      <c r="L21" s="71"/>
      <c r="M21" s="71"/>
      <c r="N21" s="210"/>
      <c r="O21" s="71"/>
      <c r="P21" s="71"/>
      <c r="Q21" s="72">
        <f t="shared" si="0"/>
        <v>0</v>
      </c>
      <c r="R21" s="73">
        <f t="shared" si="1"/>
        <v>0</v>
      </c>
      <c r="S21" s="74">
        <f t="shared" si="34"/>
        <v>22.749999999999986</v>
      </c>
      <c r="T21" s="74">
        <f t="shared" si="35"/>
        <v>0</v>
      </c>
      <c r="U21" s="75"/>
      <c r="V21" s="76" t="str">
        <f t="shared" si="2"/>
        <v/>
      </c>
      <c r="W21" s="76" t="s">
        <v>196</v>
      </c>
      <c r="X21" s="76" t="str">
        <f t="shared" si="36"/>
        <v/>
      </c>
      <c r="Y21" s="77">
        <f t="shared" si="3"/>
        <v>0</v>
      </c>
      <c r="Z21" s="78">
        <f t="shared" si="4"/>
        <v>0</v>
      </c>
      <c r="AA21" s="79" t="str">
        <f>IF(WEEKDAY($A21)=1,"So",IF(WEEKDAY($A21)=7,"Sa",IF(B21="freier Tag",B21,IF(ISERROR(VLOOKUP(A21,Feiertage!$A$3:$E$14,2,FALSE))=FALSE,"Feiertag",IF(B21="","",B21)))))</f>
        <v>So</v>
      </c>
      <c r="AB21" s="78">
        <f t="shared" si="37"/>
        <v>0</v>
      </c>
      <c r="AC21" s="80">
        <f t="shared" si="38"/>
        <v>0</v>
      </c>
      <c r="AD21" s="80">
        <f t="shared" si="39"/>
        <v>0</v>
      </c>
      <c r="AE21" s="81" t="str">
        <f t="shared" si="5"/>
        <v/>
      </c>
      <c r="AF21" s="81" t="str">
        <f t="shared" si="6"/>
        <v/>
      </c>
      <c r="AG21" s="81" t="str">
        <f t="shared" si="7"/>
        <v/>
      </c>
      <c r="AH21" s="81" t="str">
        <f t="shared" si="8"/>
        <v/>
      </c>
      <c r="AI21" s="82" t="str">
        <f t="shared" si="9"/>
        <v/>
      </c>
      <c r="AJ21" s="86" t="str">
        <f t="shared" si="10"/>
        <v/>
      </c>
      <c r="AK21" s="91" t="str">
        <f t="shared" si="40"/>
        <v>0</v>
      </c>
      <c r="AL21" s="85">
        <f t="shared" si="11"/>
        <v>0</v>
      </c>
      <c r="AM21" s="86">
        <f t="shared" si="12"/>
        <v>0</v>
      </c>
      <c r="AN21" s="83">
        <f t="shared" si="13"/>
        <v>0</v>
      </c>
      <c r="AO21" s="86">
        <f t="shared" si="14"/>
        <v>0</v>
      </c>
      <c r="AP21" s="86">
        <f t="shared" si="15"/>
        <v>0</v>
      </c>
      <c r="AQ21" s="83">
        <f t="shared" si="16"/>
        <v>0</v>
      </c>
      <c r="AR21" s="86">
        <f t="shared" si="17"/>
        <v>0</v>
      </c>
      <c r="AS21" s="86">
        <f t="shared" si="18"/>
        <v>0</v>
      </c>
      <c r="AT21" s="83">
        <f t="shared" si="19"/>
        <v>0</v>
      </c>
      <c r="AU21" s="86">
        <f t="shared" si="20"/>
        <v>0</v>
      </c>
      <c r="AV21" s="87">
        <f t="shared" si="21"/>
        <v>0</v>
      </c>
      <c r="AW21" s="83">
        <f t="shared" si="22"/>
        <v>0</v>
      </c>
      <c r="AX21" s="87">
        <f t="shared" si="23"/>
        <v>0</v>
      </c>
      <c r="AY21" s="83">
        <f t="shared" si="24"/>
        <v>0</v>
      </c>
      <c r="AZ21" s="88" t="str">
        <f t="shared" si="41"/>
        <v/>
      </c>
      <c r="BA21" s="89">
        <f t="shared" si="42"/>
        <v>0</v>
      </c>
      <c r="BB21" s="89">
        <f t="shared" si="43"/>
        <v>0</v>
      </c>
      <c r="BC21" s="85">
        <f t="shared" si="25"/>
        <v>0</v>
      </c>
      <c r="BD21" s="86">
        <f t="shared" si="26"/>
        <v>0</v>
      </c>
      <c r="BE21" s="83">
        <f t="shared" si="44"/>
        <v>0</v>
      </c>
      <c r="BF21" s="86">
        <f t="shared" si="27"/>
        <v>0</v>
      </c>
      <c r="BG21" s="86">
        <f t="shared" si="28"/>
        <v>0</v>
      </c>
      <c r="BH21" s="83">
        <f t="shared" si="45"/>
        <v>0</v>
      </c>
      <c r="BI21" s="86">
        <f t="shared" si="29"/>
        <v>0</v>
      </c>
      <c r="BJ21" s="86">
        <f t="shared" si="30"/>
        <v>0</v>
      </c>
      <c r="BK21" s="83">
        <f t="shared" si="46"/>
        <v>0</v>
      </c>
      <c r="BL21" s="86">
        <f t="shared" si="31"/>
        <v>0</v>
      </c>
      <c r="BM21" s="87">
        <f t="shared" si="32"/>
        <v>0</v>
      </c>
      <c r="BN21" s="83">
        <f t="shared" si="47"/>
        <v>0</v>
      </c>
      <c r="BO21" s="87">
        <f t="shared" si="33"/>
        <v>0</v>
      </c>
      <c r="BP21" s="83">
        <f t="shared" si="48"/>
        <v>0</v>
      </c>
      <c r="BQ21" s="88" t="str">
        <f t="shared" si="49"/>
        <v/>
      </c>
      <c r="BR21" s="92">
        <f t="shared" si="50"/>
        <v>0</v>
      </c>
      <c r="BS21" s="89">
        <f t="shared" si="51"/>
        <v>0</v>
      </c>
    </row>
    <row r="22" spans="1:76" x14ac:dyDescent="0.2">
      <c r="A22" s="69">
        <f t="shared" si="52"/>
        <v>44998</v>
      </c>
      <c r="B22" s="70" t="str">
        <f>IF(ISERROR(VLOOKUP(A22,Feiertage!$A$3:$E$24,2,FALSE))=FALSE,"Feiertag","")</f>
        <v/>
      </c>
      <c r="C22" s="71"/>
      <c r="D22" s="71"/>
      <c r="E22" s="210"/>
      <c r="F22" s="71"/>
      <c r="G22" s="71"/>
      <c r="H22" s="210"/>
      <c r="I22" s="71"/>
      <c r="J22" s="71"/>
      <c r="K22" s="212"/>
      <c r="L22" s="71"/>
      <c r="M22" s="71"/>
      <c r="N22" s="210"/>
      <c r="O22" s="71"/>
      <c r="P22" s="71"/>
      <c r="Q22" s="72">
        <f t="shared" si="0"/>
        <v>0</v>
      </c>
      <c r="R22" s="73">
        <f t="shared" si="1"/>
        <v>-4</v>
      </c>
      <c r="S22" s="74">
        <f t="shared" si="34"/>
        <v>18.749999999999986</v>
      </c>
      <c r="T22" s="74">
        <f t="shared" si="35"/>
        <v>0</v>
      </c>
      <c r="U22" s="75"/>
      <c r="V22" s="76" t="str">
        <f t="shared" si="2"/>
        <v/>
      </c>
      <c r="W22" s="76" t="s">
        <v>196</v>
      </c>
      <c r="X22" s="76" t="str">
        <f t="shared" si="36"/>
        <v/>
      </c>
      <c r="Y22" s="77">
        <f t="shared" si="3"/>
        <v>0</v>
      </c>
      <c r="Z22" s="78">
        <f t="shared" si="4"/>
        <v>4</v>
      </c>
      <c r="AA22" s="79" t="str">
        <f>IF(WEEKDAY($A22)=1,"So",IF(WEEKDAY($A22)=7,"Sa",IF(B22="freier Tag",B22,IF(ISERROR(VLOOKUP(A22,Feiertage!$A$3:$E$14,2,FALSE))=FALSE,"Feiertag",IF(B22="","",B22)))))</f>
        <v/>
      </c>
      <c r="AB22" s="78">
        <f t="shared" si="37"/>
        <v>0</v>
      </c>
      <c r="AC22" s="80">
        <f t="shared" si="38"/>
        <v>0</v>
      </c>
      <c r="AD22" s="80">
        <f t="shared" si="39"/>
        <v>0</v>
      </c>
      <c r="AE22" s="81" t="str">
        <f t="shared" si="5"/>
        <v/>
      </c>
      <c r="AF22" s="81" t="str">
        <f t="shared" si="6"/>
        <v/>
      </c>
      <c r="AG22" s="81" t="str">
        <f t="shared" si="7"/>
        <v/>
      </c>
      <c r="AH22" s="81" t="str">
        <f t="shared" si="8"/>
        <v/>
      </c>
      <c r="AI22" s="82" t="str">
        <f t="shared" si="9"/>
        <v/>
      </c>
      <c r="AJ22" s="86" t="str">
        <f t="shared" si="10"/>
        <v/>
      </c>
      <c r="AK22" s="91" t="str">
        <f t="shared" si="40"/>
        <v>0</v>
      </c>
      <c r="AL22" s="85">
        <f t="shared" si="11"/>
        <v>0</v>
      </c>
      <c r="AM22" s="86">
        <f t="shared" si="12"/>
        <v>0</v>
      </c>
      <c r="AN22" s="83">
        <f t="shared" si="13"/>
        <v>0</v>
      </c>
      <c r="AO22" s="86">
        <f t="shared" si="14"/>
        <v>0</v>
      </c>
      <c r="AP22" s="86">
        <f t="shared" si="15"/>
        <v>0</v>
      </c>
      <c r="AQ22" s="83">
        <f t="shared" si="16"/>
        <v>0</v>
      </c>
      <c r="AR22" s="86">
        <f t="shared" si="17"/>
        <v>0</v>
      </c>
      <c r="AS22" s="86">
        <f t="shared" si="18"/>
        <v>0</v>
      </c>
      <c r="AT22" s="83">
        <f t="shared" si="19"/>
        <v>0</v>
      </c>
      <c r="AU22" s="86">
        <f t="shared" si="20"/>
        <v>0</v>
      </c>
      <c r="AV22" s="87">
        <f t="shared" si="21"/>
        <v>0</v>
      </c>
      <c r="AW22" s="83">
        <f t="shared" si="22"/>
        <v>0</v>
      </c>
      <c r="AX22" s="87">
        <f t="shared" si="23"/>
        <v>0</v>
      </c>
      <c r="AY22" s="83">
        <f t="shared" si="24"/>
        <v>0</v>
      </c>
      <c r="AZ22" s="88" t="str">
        <f t="shared" si="41"/>
        <v/>
      </c>
      <c r="BA22" s="89">
        <f t="shared" si="42"/>
        <v>0</v>
      </c>
      <c r="BB22" s="89">
        <f t="shared" si="43"/>
        <v>0</v>
      </c>
      <c r="BC22" s="85">
        <f t="shared" si="25"/>
        <v>0</v>
      </c>
      <c r="BD22" s="86">
        <f t="shared" si="26"/>
        <v>0</v>
      </c>
      <c r="BE22" s="83">
        <f t="shared" si="44"/>
        <v>0</v>
      </c>
      <c r="BF22" s="86">
        <f t="shared" si="27"/>
        <v>0</v>
      </c>
      <c r="BG22" s="86">
        <f t="shared" si="28"/>
        <v>0</v>
      </c>
      <c r="BH22" s="83">
        <f t="shared" si="45"/>
        <v>0</v>
      </c>
      <c r="BI22" s="86">
        <f t="shared" si="29"/>
        <v>0</v>
      </c>
      <c r="BJ22" s="86">
        <f t="shared" si="30"/>
        <v>0</v>
      </c>
      <c r="BK22" s="83">
        <f t="shared" si="46"/>
        <v>0</v>
      </c>
      <c r="BL22" s="86">
        <f t="shared" si="31"/>
        <v>0</v>
      </c>
      <c r="BM22" s="87">
        <f t="shared" si="32"/>
        <v>0</v>
      </c>
      <c r="BN22" s="83">
        <f t="shared" si="47"/>
        <v>0</v>
      </c>
      <c r="BO22" s="87">
        <f t="shared" si="33"/>
        <v>0</v>
      </c>
      <c r="BP22" s="83">
        <f t="shared" si="48"/>
        <v>0</v>
      </c>
      <c r="BQ22" s="88" t="str">
        <f t="shared" si="49"/>
        <v/>
      </c>
      <c r="BR22" s="92">
        <f t="shared" si="50"/>
        <v>0</v>
      </c>
      <c r="BS22" s="89">
        <f t="shared" si="51"/>
        <v>0</v>
      </c>
    </row>
    <row r="23" spans="1:76" x14ac:dyDescent="0.2">
      <c r="A23" s="69">
        <f t="shared" si="52"/>
        <v>44999</v>
      </c>
      <c r="B23" s="90" t="str">
        <f>IF(ISERROR(VLOOKUP(A23,Feiertage!$A$3:$E$24,2,FALSE))=FALSE,"Feiertag","")</f>
        <v/>
      </c>
      <c r="C23" s="71"/>
      <c r="D23" s="71"/>
      <c r="E23" s="210"/>
      <c r="F23" s="71"/>
      <c r="G23" s="71"/>
      <c r="H23" s="210"/>
      <c r="I23" s="71"/>
      <c r="J23" s="71"/>
      <c r="K23" s="212"/>
      <c r="L23" s="71"/>
      <c r="M23" s="71"/>
      <c r="N23" s="210"/>
      <c r="O23" s="71"/>
      <c r="P23" s="71"/>
      <c r="Q23" s="72">
        <f t="shared" si="0"/>
        <v>0</v>
      </c>
      <c r="R23" s="73">
        <f t="shared" si="1"/>
        <v>-4</v>
      </c>
      <c r="S23" s="74">
        <f t="shared" si="34"/>
        <v>14.749999999999986</v>
      </c>
      <c r="T23" s="74">
        <f t="shared" si="35"/>
        <v>0</v>
      </c>
      <c r="U23" s="75"/>
      <c r="V23" s="76" t="str">
        <f t="shared" si="2"/>
        <v/>
      </c>
      <c r="W23" s="76" t="s">
        <v>196</v>
      </c>
      <c r="X23" s="76" t="str">
        <f t="shared" si="36"/>
        <v/>
      </c>
      <c r="Y23" s="77">
        <f t="shared" si="3"/>
        <v>0</v>
      </c>
      <c r="Z23" s="78">
        <f t="shared" si="4"/>
        <v>4</v>
      </c>
      <c r="AA23" s="79" t="str">
        <f>IF(WEEKDAY($A23)=1,"So",IF(WEEKDAY($A23)=7,"Sa",IF(B23="freier Tag",B23,IF(ISERROR(VLOOKUP(A23,Feiertage!$A$3:$E$14,2,FALSE))=FALSE,"Feiertag",IF(B23="","",B23)))))</f>
        <v/>
      </c>
      <c r="AB23" s="78">
        <f t="shared" si="37"/>
        <v>0</v>
      </c>
      <c r="AC23" s="80">
        <f t="shared" si="38"/>
        <v>0</v>
      </c>
      <c r="AD23" s="80">
        <f t="shared" si="39"/>
        <v>0</v>
      </c>
      <c r="AE23" s="81" t="str">
        <f t="shared" si="5"/>
        <v/>
      </c>
      <c r="AF23" s="81" t="str">
        <f t="shared" si="6"/>
        <v/>
      </c>
      <c r="AG23" s="81" t="str">
        <f t="shared" si="7"/>
        <v/>
      </c>
      <c r="AH23" s="81" t="str">
        <f t="shared" si="8"/>
        <v/>
      </c>
      <c r="AI23" s="82" t="str">
        <f t="shared" si="9"/>
        <v/>
      </c>
      <c r="AJ23" s="86" t="str">
        <f t="shared" si="10"/>
        <v/>
      </c>
      <c r="AK23" s="91" t="str">
        <f t="shared" si="40"/>
        <v>0</v>
      </c>
      <c r="AL23" s="85">
        <f t="shared" si="11"/>
        <v>0</v>
      </c>
      <c r="AM23" s="86">
        <f t="shared" si="12"/>
        <v>0</v>
      </c>
      <c r="AN23" s="83">
        <f>IF(AL23&lt;=9,,IF(AL23&lt;=9.75,AL23-9,IF(AL23&gt;9.75,0.75)))</f>
        <v>0</v>
      </c>
      <c r="AO23" s="86">
        <f t="shared" si="14"/>
        <v>0</v>
      </c>
      <c r="AP23" s="86">
        <f t="shared" si="15"/>
        <v>0</v>
      </c>
      <c r="AQ23" s="83">
        <f>IF(AO23=AL23,0,IF(AN23&gt;0,0,IF(AO23&lt;=9,0,IF(AO23&gt;9,0.75-AM23))))</f>
        <v>0</v>
      </c>
      <c r="AR23" s="86">
        <f t="shared" si="17"/>
        <v>0</v>
      </c>
      <c r="AS23" s="86">
        <f t="shared" si="18"/>
        <v>0</v>
      </c>
      <c r="AT23" s="83">
        <f>IF(AR23=AO23,0,IF(AQ23&gt;0,0,IF(AR23&lt;=9,0,IF(AR23&gt;9,0.75-AP23))))</f>
        <v>0</v>
      </c>
      <c r="AU23" s="86">
        <f t="shared" si="20"/>
        <v>0</v>
      </c>
      <c r="AV23" s="87">
        <f t="shared" si="21"/>
        <v>0</v>
      </c>
      <c r="AW23" s="83">
        <f>IF(AU23=AR23,0,IF(AT23&gt;0,0,IF(AU23&lt;=9,0,IF(AU23&gt;9,0.75-AS23))))</f>
        <v>0</v>
      </c>
      <c r="AX23" s="87">
        <f t="shared" si="23"/>
        <v>0</v>
      </c>
      <c r="AY23" s="83">
        <f>IF(AX23=AU23,0,IF(AW23&gt;0,0,IF(AX23&lt;=9,0,IF(AX23&gt;9,0.75-AV23))))</f>
        <v>0</v>
      </c>
      <c r="AZ23" s="88" t="str">
        <f t="shared" si="41"/>
        <v/>
      </c>
      <c r="BA23" s="89">
        <f t="shared" si="42"/>
        <v>0</v>
      </c>
      <c r="BB23" s="89">
        <f t="shared" si="43"/>
        <v>0</v>
      </c>
      <c r="BC23" s="85">
        <f t="shared" si="25"/>
        <v>0</v>
      </c>
      <c r="BD23" s="86">
        <f t="shared" si="26"/>
        <v>0</v>
      </c>
      <c r="BE23" s="83">
        <f t="shared" si="44"/>
        <v>0</v>
      </c>
      <c r="BF23" s="86">
        <f t="shared" si="27"/>
        <v>0</v>
      </c>
      <c r="BG23" s="86">
        <f t="shared" si="28"/>
        <v>0</v>
      </c>
      <c r="BH23" s="83">
        <f t="shared" si="45"/>
        <v>0</v>
      </c>
      <c r="BI23" s="86">
        <f t="shared" si="29"/>
        <v>0</v>
      </c>
      <c r="BJ23" s="86">
        <f t="shared" si="30"/>
        <v>0</v>
      </c>
      <c r="BK23" s="83">
        <f t="shared" si="46"/>
        <v>0</v>
      </c>
      <c r="BL23" s="86">
        <f t="shared" si="31"/>
        <v>0</v>
      </c>
      <c r="BM23" s="87">
        <f t="shared" si="32"/>
        <v>0</v>
      </c>
      <c r="BN23" s="83">
        <f t="shared" si="47"/>
        <v>0</v>
      </c>
      <c r="BO23" s="87">
        <f t="shared" si="33"/>
        <v>0</v>
      </c>
      <c r="BP23" s="83">
        <f t="shared" si="48"/>
        <v>0</v>
      </c>
      <c r="BQ23" s="88" t="str">
        <f t="shared" si="49"/>
        <v/>
      </c>
      <c r="BR23" s="92">
        <f t="shared" si="50"/>
        <v>0</v>
      </c>
      <c r="BS23" s="89">
        <f t="shared" si="51"/>
        <v>0</v>
      </c>
    </row>
    <row r="24" spans="1:76" x14ac:dyDescent="0.2">
      <c r="A24" s="69">
        <f t="shared" si="52"/>
        <v>45000</v>
      </c>
      <c r="B24" s="70" t="str">
        <f>IF(ISERROR(VLOOKUP(A24,Feiertage!$A$3:$E$24,2,FALSE))=FALSE,"Feiertag","")</f>
        <v/>
      </c>
      <c r="C24" s="71"/>
      <c r="D24" s="71"/>
      <c r="E24" s="210"/>
      <c r="F24" s="71"/>
      <c r="G24" s="71"/>
      <c r="H24" s="210"/>
      <c r="I24" s="71"/>
      <c r="J24" s="71"/>
      <c r="K24" s="212"/>
      <c r="L24" s="71"/>
      <c r="M24" s="71"/>
      <c r="N24" s="210"/>
      <c r="O24" s="71"/>
      <c r="P24" s="71"/>
      <c r="Q24" s="72">
        <f t="shared" si="0"/>
        <v>0</v>
      </c>
      <c r="R24" s="73">
        <f t="shared" si="1"/>
        <v>-4</v>
      </c>
      <c r="S24" s="74">
        <f t="shared" si="34"/>
        <v>10.749999999999986</v>
      </c>
      <c r="T24" s="74">
        <f t="shared" si="35"/>
        <v>0</v>
      </c>
      <c r="U24" s="75"/>
      <c r="V24" s="76" t="str">
        <f t="shared" si="2"/>
        <v/>
      </c>
      <c r="W24" s="76" t="s">
        <v>196</v>
      </c>
      <c r="X24" s="76" t="str">
        <f t="shared" si="36"/>
        <v/>
      </c>
      <c r="Y24" s="77">
        <f t="shared" si="3"/>
        <v>0</v>
      </c>
      <c r="Z24" s="78">
        <f t="shared" si="4"/>
        <v>4</v>
      </c>
      <c r="AA24" s="79" t="str">
        <f>IF(WEEKDAY($A24)=1,"So",IF(WEEKDAY($A24)=7,"Sa",IF(B24="freier Tag",B24,IF(ISERROR(VLOOKUP(A24,Feiertage!$A$3:$E$14,2,FALSE))=FALSE,"Feiertag",IF(B24="","",B24)))))</f>
        <v/>
      </c>
      <c r="AB24" s="78">
        <f t="shared" si="37"/>
        <v>0</v>
      </c>
      <c r="AC24" s="80">
        <f t="shared" si="38"/>
        <v>0</v>
      </c>
      <c r="AD24" s="80">
        <f t="shared" si="39"/>
        <v>0</v>
      </c>
      <c r="AE24" s="81" t="str">
        <f t="shared" si="5"/>
        <v/>
      </c>
      <c r="AF24" s="81" t="str">
        <f t="shared" si="6"/>
        <v/>
      </c>
      <c r="AG24" s="81" t="str">
        <f t="shared" si="7"/>
        <v/>
      </c>
      <c r="AH24" s="81" t="str">
        <f t="shared" si="8"/>
        <v/>
      </c>
      <c r="AI24" s="82" t="str">
        <f t="shared" si="9"/>
        <v/>
      </c>
      <c r="AJ24" s="86" t="str">
        <f t="shared" si="10"/>
        <v/>
      </c>
      <c r="AK24" s="91" t="str">
        <f t="shared" si="40"/>
        <v>0</v>
      </c>
      <c r="AL24" s="85">
        <f t="shared" si="11"/>
        <v>0</v>
      </c>
      <c r="AM24" s="86">
        <f t="shared" si="12"/>
        <v>0</v>
      </c>
      <c r="AN24" s="83">
        <f t="shared" ref="AN24:AN40" si="53">IF(AL24&lt;=9,,IF(AL24&lt;=9.75,AL24-9,IF(AL24&gt;9.75,0.75)))</f>
        <v>0</v>
      </c>
      <c r="AO24" s="86">
        <f t="shared" si="14"/>
        <v>0</v>
      </c>
      <c r="AP24" s="86">
        <f t="shared" si="15"/>
        <v>0</v>
      </c>
      <c r="AQ24" s="83">
        <f t="shared" ref="AQ24:AQ40" si="54">IF(AO24=AL24,0,IF(AN24&gt;0,0,IF(AO24&lt;=9,0,IF(AO24&gt;9,0.75-AM24))))</f>
        <v>0</v>
      </c>
      <c r="AR24" s="86">
        <f t="shared" si="17"/>
        <v>0</v>
      </c>
      <c r="AS24" s="86">
        <f t="shared" si="18"/>
        <v>0</v>
      </c>
      <c r="AT24" s="83">
        <f t="shared" ref="AT24:AT40" si="55">IF(AR24=AO24,0,IF(AQ24&gt;0,0,IF(AR24&lt;=9,0,IF(AR24&gt;9,0.75-AP24))))</f>
        <v>0</v>
      </c>
      <c r="AU24" s="86">
        <f t="shared" si="20"/>
        <v>0</v>
      </c>
      <c r="AV24" s="87">
        <f t="shared" si="21"/>
        <v>0</v>
      </c>
      <c r="AW24" s="83">
        <f t="shared" ref="AW24:AW40" si="56">IF(AU24=AR24,0,IF(AT24&gt;0,0,IF(AU24&lt;=9,0,IF(AU24&gt;9,0.75-AS24))))</f>
        <v>0</v>
      </c>
      <c r="AX24" s="87">
        <f t="shared" si="23"/>
        <v>0</v>
      </c>
      <c r="AY24" s="83">
        <f t="shared" ref="AY24:AY40" si="57">IF(AX24=AU24,0,IF(AW24&gt;0,0,IF(AX24&lt;=9,0,IF(AX24&gt;9,0.75-AV24))))</f>
        <v>0</v>
      </c>
      <c r="AZ24" s="88" t="str">
        <f t="shared" si="41"/>
        <v/>
      </c>
      <c r="BA24" s="89">
        <f t="shared" si="42"/>
        <v>0</v>
      </c>
      <c r="BB24" s="89">
        <f t="shared" si="43"/>
        <v>0</v>
      </c>
      <c r="BC24" s="85">
        <f t="shared" si="25"/>
        <v>0</v>
      </c>
      <c r="BD24" s="86">
        <f t="shared" si="26"/>
        <v>0</v>
      </c>
      <c r="BE24" s="83">
        <f t="shared" si="44"/>
        <v>0</v>
      </c>
      <c r="BF24" s="86">
        <f t="shared" si="27"/>
        <v>0</v>
      </c>
      <c r="BG24" s="86">
        <f t="shared" si="28"/>
        <v>0</v>
      </c>
      <c r="BH24" s="83">
        <f t="shared" si="45"/>
        <v>0</v>
      </c>
      <c r="BI24" s="86">
        <f t="shared" si="29"/>
        <v>0</v>
      </c>
      <c r="BJ24" s="86">
        <f t="shared" si="30"/>
        <v>0</v>
      </c>
      <c r="BK24" s="83">
        <f t="shared" si="46"/>
        <v>0</v>
      </c>
      <c r="BL24" s="86">
        <f t="shared" si="31"/>
        <v>0</v>
      </c>
      <c r="BM24" s="87">
        <f t="shared" si="32"/>
        <v>0</v>
      </c>
      <c r="BN24" s="83">
        <f t="shared" si="47"/>
        <v>0</v>
      </c>
      <c r="BO24" s="87">
        <f t="shared" si="33"/>
        <v>0</v>
      </c>
      <c r="BP24" s="83">
        <f t="shared" si="48"/>
        <v>0</v>
      </c>
      <c r="BQ24" s="88" t="str">
        <f t="shared" si="49"/>
        <v/>
      </c>
      <c r="BR24" s="92">
        <f t="shared" si="50"/>
        <v>0</v>
      </c>
      <c r="BS24" s="89">
        <f t="shared" si="51"/>
        <v>0</v>
      </c>
      <c r="BX24" s="93"/>
    </row>
    <row r="25" spans="1:76" x14ac:dyDescent="0.2">
      <c r="A25" s="69">
        <f t="shared" si="52"/>
        <v>45001</v>
      </c>
      <c r="B25" s="70" t="str">
        <f>IF(ISERROR(VLOOKUP(A25,Feiertage!$A$3:$E$24,2,FALSE))=FALSE,"Feiertag","")</f>
        <v/>
      </c>
      <c r="C25" s="71"/>
      <c r="D25" s="71"/>
      <c r="E25" s="210"/>
      <c r="F25" s="71"/>
      <c r="G25" s="71"/>
      <c r="H25" s="210"/>
      <c r="I25" s="71"/>
      <c r="J25" s="71"/>
      <c r="K25" s="212"/>
      <c r="L25" s="71"/>
      <c r="M25" s="71"/>
      <c r="N25" s="210"/>
      <c r="O25" s="71"/>
      <c r="P25" s="71"/>
      <c r="Q25" s="72">
        <f t="shared" si="0"/>
        <v>0</v>
      </c>
      <c r="R25" s="73">
        <f t="shared" si="1"/>
        <v>-4</v>
      </c>
      <c r="S25" s="74">
        <f t="shared" si="34"/>
        <v>6.7499999999999858</v>
      </c>
      <c r="T25" s="74">
        <f t="shared" si="35"/>
        <v>0</v>
      </c>
      <c r="U25" s="75"/>
      <c r="V25" s="76" t="str">
        <f t="shared" si="2"/>
        <v/>
      </c>
      <c r="W25" s="76" t="s">
        <v>196</v>
      </c>
      <c r="X25" s="76" t="str">
        <f t="shared" si="36"/>
        <v/>
      </c>
      <c r="Y25" s="77">
        <f t="shared" si="3"/>
        <v>0</v>
      </c>
      <c r="Z25" s="78">
        <f t="shared" si="4"/>
        <v>4</v>
      </c>
      <c r="AA25" s="79" t="str">
        <f>IF(WEEKDAY($A25)=1,"So",IF(WEEKDAY($A25)=7,"Sa",IF(B25="freier Tag",B25,IF(ISERROR(VLOOKUP(A25,Feiertage!$A$3:$E$14,2,FALSE))=FALSE,"Feiertag",IF(B25="","",B25)))))</f>
        <v/>
      </c>
      <c r="AB25" s="78">
        <f t="shared" si="37"/>
        <v>0</v>
      </c>
      <c r="AC25" s="80">
        <f t="shared" si="38"/>
        <v>0</v>
      </c>
      <c r="AD25" s="80">
        <f t="shared" si="39"/>
        <v>0</v>
      </c>
      <c r="AE25" s="81" t="str">
        <f t="shared" si="5"/>
        <v/>
      </c>
      <c r="AF25" s="81" t="str">
        <f t="shared" si="6"/>
        <v/>
      </c>
      <c r="AG25" s="81" t="str">
        <f t="shared" si="7"/>
        <v/>
      </c>
      <c r="AH25" s="81" t="str">
        <f t="shared" si="8"/>
        <v/>
      </c>
      <c r="AI25" s="82" t="str">
        <f t="shared" si="9"/>
        <v/>
      </c>
      <c r="AJ25" s="86" t="str">
        <f t="shared" si="10"/>
        <v/>
      </c>
      <c r="AK25" s="91" t="str">
        <f t="shared" si="40"/>
        <v>0</v>
      </c>
      <c r="AL25" s="85">
        <f t="shared" si="11"/>
        <v>0</v>
      </c>
      <c r="AM25" s="86">
        <f t="shared" si="12"/>
        <v>0</v>
      </c>
      <c r="AN25" s="83">
        <f t="shared" si="53"/>
        <v>0</v>
      </c>
      <c r="AO25" s="86">
        <f t="shared" si="14"/>
        <v>0</v>
      </c>
      <c r="AP25" s="86">
        <f t="shared" si="15"/>
        <v>0</v>
      </c>
      <c r="AQ25" s="83">
        <f t="shared" si="54"/>
        <v>0</v>
      </c>
      <c r="AR25" s="86">
        <f t="shared" si="17"/>
        <v>0</v>
      </c>
      <c r="AS25" s="86">
        <f t="shared" si="18"/>
        <v>0</v>
      </c>
      <c r="AT25" s="83">
        <f t="shared" si="55"/>
        <v>0</v>
      </c>
      <c r="AU25" s="86">
        <f t="shared" si="20"/>
        <v>0</v>
      </c>
      <c r="AV25" s="87">
        <f t="shared" si="21"/>
        <v>0</v>
      </c>
      <c r="AW25" s="83">
        <f t="shared" si="56"/>
        <v>0</v>
      </c>
      <c r="AX25" s="87">
        <f t="shared" si="23"/>
        <v>0</v>
      </c>
      <c r="AY25" s="83">
        <f t="shared" si="57"/>
        <v>0</v>
      </c>
      <c r="AZ25" s="88" t="str">
        <f t="shared" si="41"/>
        <v/>
      </c>
      <c r="BA25" s="89">
        <f t="shared" si="42"/>
        <v>0</v>
      </c>
      <c r="BB25" s="89">
        <f t="shared" si="43"/>
        <v>0</v>
      </c>
      <c r="BC25" s="85">
        <f t="shared" si="25"/>
        <v>0</v>
      </c>
      <c r="BD25" s="86">
        <f t="shared" si="26"/>
        <v>0</v>
      </c>
      <c r="BE25" s="83">
        <f t="shared" si="44"/>
        <v>0</v>
      </c>
      <c r="BF25" s="86">
        <f t="shared" si="27"/>
        <v>0</v>
      </c>
      <c r="BG25" s="86">
        <f t="shared" si="28"/>
        <v>0</v>
      </c>
      <c r="BH25" s="83">
        <f t="shared" si="45"/>
        <v>0</v>
      </c>
      <c r="BI25" s="86">
        <f t="shared" si="29"/>
        <v>0</v>
      </c>
      <c r="BJ25" s="86">
        <f t="shared" si="30"/>
        <v>0</v>
      </c>
      <c r="BK25" s="83">
        <f t="shared" si="46"/>
        <v>0</v>
      </c>
      <c r="BL25" s="86">
        <f t="shared" si="31"/>
        <v>0</v>
      </c>
      <c r="BM25" s="87">
        <f t="shared" si="32"/>
        <v>0</v>
      </c>
      <c r="BN25" s="83">
        <f t="shared" si="47"/>
        <v>0</v>
      </c>
      <c r="BO25" s="87">
        <f t="shared" si="33"/>
        <v>0</v>
      </c>
      <c r="BP25" s="83">
        <f t="shared" si="48"/>
        <v>0</v>
      </c>
      <c r="BQ25" s="88" t="str">
        <f t="shared" si="49"/>
        <v/>
      </c>
      <c r="BR25" s="92">
        <f t="shared" si="50"/>
        <v>0</v>
      </c>
      <c r="BS25" s="89">
        <f t="shared" si="51"/>
        <v>0</v>
      </c>
    </row>
    <row r="26" spans="1:76" x14ac:dyDescent="0.2">
      <c r="A26" s="69">
        <f t="shared" si="52"/>
        <v>45002</v>
      </c>
      <c r="B26" s="70" t="str">
        <f>IF(ISERROR(VLOOKUP(A26,Feiertage!$A$3:$E$24,2,FALSE))=FALSE,"Feiertag","")</f>
        <v/>
      </c>
      <c r="C26" s="71"/>
      <c r="D26" s="71"/>
      <c r="E26" s="210"/>
      <c r="F26" s="71"/>
      <c r="G26" s="71"/>
      <c r="H26" s="210"/>
      <c r="I26" s="71"/>
      <c r="J26" s="71"/>
      <c r="K26" s="212"/>
      <c r="L26" s="71"/>
      <c r="M26" s="71"/>
      <c r="N26" s="210"/>
      <c r="O26" s="71"/>
      <c r="P26" s="71"/>
      <c r="Q26" s="72">
        <f t="shared" si="0"/>
        <v>0</v>
      </c>
      <c r="R26" s="73">
        <f t="shared" si="1"/>
        <v>-4</v>
      </c>
      <c r="S26" s="74">
        <f t="shared" si="34"/>
        <v>2.7499999999999858</v>
      </c>
      <c r="T26" s="74">
        <f t="shared" si="35"/>
        <v>0</v>
      </c>
      <c r="U26" s="75"/>
      <c r="V26" s="76" t="str">
        <f t="shared" si="2"/>
        <v/>
      </c>
      <c r="W26" s="76" t="s">
        <v>196</v>
      </c>
      <c r="X26" s="76" t="str">
        <f t="shared" si="36"/>
        <v/>
      </c>
      <c r="Y26" s="77">
        <f t="shared" si="3"/>
        <v>0</v>
      </c>
      <c r="Z26" s="78">
        <f t="shared" si="4"/>
        <v>4</v>
      </c>
      <c r="AA26" s="79" t="str">
        <f>IF(WEEKDAY($A26)=1,"So",IF(WEEKDAY($A26)=7,"Sa",IF(B26="freier Tag",B26,IF(ISERROR(VLOOKUP(A26,Feiertage!$A$3:$E$14,2,FALSE))=FALSE,"Feiertag",IF(B26="","",B26)))))</f>
        <v/>
      </c>
      <c r="AB26" s="78">
        <f t="shared" si="37"/>
        <v>0</v>
      </c>
      <c r="AC26" s="80">
        <f t="shared" si="38"/>
        <v>0</v>
      </c>
      <c r="AD26" s="80">
        <f t="shared" si="39"/>
        <v>0</v>
      </c>
      <c r="AE26" s="81" t="str">
        <f t="shared" si="5"/>
        <v/>
      </c>
      <c r="AF26" s="81" t="str">
        <f t="shared" si="6"/>
        <v/>
      </c>
      <c r="AG26" s="81" t="str">
        <f t="shared" si="7"/>
        <v/>
      </c>
      <c r="AH26" s="81" t="str">
        <f t="shared" si="8"/>
        <v/>
      </c>
      <c r="AI26" s="82" t="str">
        <f t="shared" si="9"/>
        <v/>
      </c>
      <c r="AJ26" s="86" t="str">
        <f t="shared" si="10"/>
        <v/>
      </c>
      <c r="AK26" s="91" t="str">
        <f t="shared" si="40"/>
        <v>0</v>
      </c>
      <c r="AL26" s="85">
        <f t="shared" si="11"/>
        <v>0</v>
      </c>
      <c r="AM26" s="86">
        <f t="shared" si="12"/>
        <v>0</v>
      </c>
      <c r="AN26" s="83">
        <f t="shared" si="53"/>
        <v>0</v>
      </c>
      <c r="AO26" s="86">
        <f t="shared" si="14"/>
        <v>0</v>
      </c>
      <c r="AP26" s="86">
        <f t="shared" si="15"/>
        <v>0</v>
      </c>
      <c r="AQ26" s="83">
        <f t="shared" si="54"/>
        <v>0</v>
      </c>
      <c r="AR26" s="86">
        <f t="shared" si="17"/>
        <v>0</v>
      </c>
      <c r="AS26" s="86">
        <f t="shared" si="18"/>
        <v>0</v>
      </c>
      <c r="AT26" s="83">
        <f t="shared" si="55"/>
        <v>0</v>
      </c>
      <c r="AU26" s="86">
        <f t="shared" si="20"/>
        <v>0</v>
      </c>
      <c r="AV26" s="87">
        <f t="shared" si="21"/>
        <v>0</v>
      </c>
      <c r="AW26" s="83">
        <f t="shared" si="56"/>
        <v>0</v>
      </c>
      <c r="AX26" s="87">
        <f t="shared" si="23"/>
        <v>0</v>
      </c>
      <c r="AY26" s="83">
        <f t="shared" si="57"/>
        <v>0</v>
      </c>
      <c r="AZ26" s="88" t="str">
        <f t="shared" si="41"/>
        <v/>
      </c>
      <c r="BA26" s="89">
        <f t="shared" si="42"/>
        <v>0</v>
      </c>
      <c r="BB26" s="89">
        <f t="shared" si="43"/>
        <v>0</v>
      </c>
      <c r="BC26" s="85">
        <f t="shared" si="25"/>
        <v>0</v>
      </c>
      <c r="BD26" s="86">
        <f t="shared" si="26"/>
        <v>0</v>
      </c>
      <c r="BE26" s="83">
        <f t="shared" si="44"/>
        <v>0</v>
      </c>
      <c r="BF26" s="86">
        <f t="shared" si="27"/>
        <v>0</v>
      </c>
      <c r="BG26" s="86">
        <f t="shared" si="28"/>
        <v>0</v>
      </c>
      <c r="BH26" s="83">
        <f t="shared" si="45"/>
        <v>0</v>
      </c>
      <c r="BI26" s="86">
        <f t="shared" si="29"/>
        <v>0</v>
      </c>
      <c r="BJ26" s="86">
        <f t="shared" si="30"/>
        <v>0</v>
      </c>
      <c r="BK26" s="83">
        <f t="shared" si="46"/>
        <v>0</v>
      </c>
      <c r="BL26" s="86">
        <f t="shared" si="31"/>
        <v>0</v>
      </c>
      <c r="BM26" s="87">
        <f t="shared" si="32"/>
        <v>0</v>
      </c>
      <c r="BN26" s="83">
        <f t="shared" si="47"/>
        <v>0</v>
      </c>
      <c r="BO26" s="87">
        <f t="shared" si="33"/>
        <v>0</v>
      </c>
      <c r="BP26" s="83">
        <f t="shared" si="48"/>
        <v>0</v>
      </c>
      <c r="BQ26" s="88" t="str">
        <f t="shared" si="49"/>
        <v/>
      </c>
      <c r="BR26" s="92">
        <f t="shared" si="50"/>
        <v>0</v>
      </c>
      <c r="BS26" s="89">
        <f t="shared" si="51"/>
        <v>0</v>
      </c>
    </row>
    <row r="27" spans="1:76" x14ac:dyDescent="0.2">
      <c r="A27" s="69">
        <f t="shared" si="52"/>
        <v>45003</v>
      </c>
      <c r="B27" s="70" t="str">
        <f>IF(ISERROR(VLOOKUP(A27,Feiertage!$A$3:$E$24,2,FALSE))=FALSE,"Feiertag","")</f>
        <v/>
      </c>
      <c r="C27" s="71"/>
      <c r="D27" s="71"/>
      <c r="E27" s="210"/>
      <c r="F27" s="71"/>
      <c r="G27" s="71"/>
      <c r="H27" s="210"/>
      <c r="I27" s="71"/>
      <c r="J27" s="71"/>
      <c r="K27" s="212"/>
      <c r="L27" s="71"/>
      <c r="M27" s="71"/>
      <c r="N27" s="210"/>
      <c r="O27" s="71"/>
      <c r="P27" s="71"/>
      <c r="Q27" s="72">
        <f t="shared" si="0"/>
        <v>0</v>
      </c>
      <c r="R27" s="73">
        <f t="shared" si="1"/>
        <v>0</v>
      </c>
      <c r="S27" s="74">
        <f t="shared" si="34"/>
        <v>2.7499999999999858</v>
      </c>
      <c r="T27" s="74">
        <f t="shared" si="35"/>
        <v>0</v>
      </c>
      <c r="U27" s="75"/>
      <c r="V27" s="76" t="str">
        <f t="shared" si="2"/>
        <v/>
      </c>
      <c r="W27" s="76" t="s">
        <v>196</v>
      </c>
      <c r="X27" s="76" t="str">
        <f t="shared" si="36"/>
        <v/>
      </c>
      <c r="Y27" s="77">
        <f t="shared" si="3"/>
        <v>0</v>
      </c>
      <c r="Z27" s="78">
        <f t="shared" si="4"/>
        <v>0</v>
      </c>
      <c r="AA27" s="79" t="str">
        <f>IF(WEEKDAY($A27)=1,"So",IF(WEEKDAY($A27)=7,"Sa",IF(B27="freier Tag",B27,IF(ISERROR(VLOOKUP(A27,Feiertage!$A$3:$E$14,2,FALSE))=FALSE,"Feiertag",IF(B27="","",B27)))))</f>
        <v>Sa</v>
      </c>
      <c r="AB27" s="78">
        <f t="shared" si="37"/>
        <v>0</v>
      </c>
      <c r="AC27" s="80">
        <f t="shared" si="38"/>
        <v>0</v>
      </c>
      <c r="AD27" s="80">
        <f t="shared" si="39"/>
        <v>0</v>
      </c>
      <c r="AE27" s="81" t="str">
        <f t="shared" si="5"/>
        <v/>
      </c>
      <c r="AF27" s="81" t="str">
        <f t="shared" si="6"/>
        <v/>
      </c>
      <c r="AG27" s="81" t="str">
        <f t="shared" si="7"/>
        <v/>
      </c>
      <c r="AH27" s="81" t="str">
        <f t="shared" si="8"/>
        <v/>
      </c>
      <c r="AI27" s="82" t="str">
        <f t="shared" si="9"/>
        <v/>
      </c>
      <c r="AJ27" s="86" t="str">
        <f t="shared" si="10"/>
        <v/>
      </c>
      <c r="AK27" s="91" t="str">
        <f t="shared" si="40"/>
        <v>0</v>
      </c>
      <c r="AL27" s="85">
        <f t="shared" si="11"/>
        <v>0</v>
      </c>
      <c r="AM27" s="86">
        <f t="shared" si="12"/>
        <v>0</v>
      </c>
      <c r="AN27" s="83">
        <f t="shared" si="53"/>
        <v>0</v>
      </c>
      <c r="AO27" s="86">
        <f t="shared" si="14"/>
        <v>0</v>
      </c>
      <c r="AP27" s="86">
        <f t="shared" si="15"/>
        <v>0</v>
      </c>
      <c r="AQ27" s="83">
        <f t="shared" si="54"/>
        <v>0</v>
      </c>
      <c r="AR27" s="86">
        <f t="shared" si="17"/>
        <v>0</v>
      </c>
      <c r="AS27" s="86">
        <f t="shared" si="18"/>
        <v>0</v>
      </c>
      <c r="AT27" s="83">
        <f t="shared" si="55"/>
        <v>0</v>
      </c>
      <c r="AU27" s="86">
        <f t="shared" si="20"/>
        <v>0</v>
      </c>
      <c r="AV27" s="87">
        <f t="shared" si="21"/>
        <v>0</v>
      </c>
      <c r="AW27" s="83">
        <f t="shared" si="56"/>
        <v>0</v>
      </c>
      <c r="AX27" s="87">
        <f t="shared" si="23"/>
        <v>0</v>
      </c>
      <c r="AY27" s="83">
        <f t="shared" si="57"/>
        <v>0</v>
      </c>
      <c r="AZ27" s="88" t="str">
        <f t="shared" si="41"/>
        <v/>
      </c>
      <c r="BA27" s="89">
        <f t="shared" si="42"/>
        <v>0</v>
      </c>
      <c r="BB27" s="89">
        <f t="shared" si="43"/>
        <v>0</v>
      </c>
      <c r="BC27" s="85">
        <f t="shared" si="25"/>
        <v>0</v>
      </c>
      <c r="BD27" s="86">
        <f t="shared" si="26"/>
        <v>0</v>
      </c>
      <c r="BE27" s="83">
        <f t="shared" si="44"/>
        <v>0</v>
      </c>
      <c r="BF27" s="86">
        <f t="shared" si="27"/>
        <v>0</v>
      </c>
      <c r="BG27" s="86">
        <f t="shared" si="28"/>
        <v>0</v>
      </c>
      <c r="BH27" s="83">
        <f t="shared" si="45"/>
        <v>0</v>
      </c>
      <c r="BI27" s="86">
        <f t="shared" si="29"/>
        <v>0</v>
      </c>
      <c r="BJ27" s="86">
        <f t="shared" si="30"/>
        <v>0</v>
      </c>
      <c r="BK27" s="83">
        <f t="shared" si="46"/>
        <v>0</v>
      </c>
      <c r="BL27" s="86">
        <f t="shared" si="31"/>
        <v>0</v>
      </c>
      <c r="BM27" s="87">
        <f t="shared" si="32"/>
        <v>0</v>
      </c>
      <c r="BN27" s="83">
        <f t="shared" si="47"/>
        <v>0</v>
      </c>
      <c r="BO27" s="87">
        <f t="shared" si="33"/>
        <v>0</v>
      </c>
      <c r="BP27" s="83">
        <f t="shared" si="48"/>
        <v>0</v>
      </c>
      <c r="BQ27" s="88" t="str">
        <f t="shared" si="49"/>
        <v/>
      </c>
      <c r="BR27" s="92">
        <f t="shared" si="50"/>
        <v>0</v>
      </c>
      <c r="BS27" s="89">
        <f t="shared" si="51"/>
        <v>0</v>
      </c>
    </row>
    <row r="28" spans="1:76" x14ac:dyDescent="0.2">
      <c r="A28" s="69">
        <f t="shared" si="52"/>
        <v>45004</v>
      </c>
      <c r="B28" s="70" t="str">
        <f>IF(ISERROR(VLOOKUP(A28,Feiertage!$A$3:$E$24,2,FALSE))=FALSE,"Feiertag","")</f>
        <v/>
      </c>
      <c r="C28" s="71"/>
      <c r="D28" s="71"/>
      <c r="E28" s="210"/>
      <c r="F28" s="71"/>
      <c r="G28" s="71"/>
      <c r="H28" s="210"/>
      <c r="I28" s="71"/>
      <c r="J28" s="71"/>
      <c r="K28" s="212"/>
      <c r="L28" s="71"/>
      <c r="M28" s="71"/>
      <c r="N28" s="210"/>
      <c r="O28" s="71"/>
      <c r="P28" s="71"/>
      <c r="Q28" s="72">
        <f t="shared" si="0"/>
        <v>0</v>
      </c>
      <c r="R28" s="73">
        <f t="shared" si="1"/>
        <v>0</v>
      </c>
      <c r="S28" s="74">
        <f t="shared" si="34"/>
        <v>2.7499999999999858</v>
      </c>
      <c r="T28" s="74">
        <f t="shared" si="35"/>
        <v>0</v>
      </c>
      <c r="U28" s="75"/>
      <c r="V28" s="76" t="str">
        <f t="shared" si="2"/>
        <v/>
      </c>
      <c r="W28" s="76" t="s">
        <v>196</v>
      </c>
      <c r="X28" s="76" t="str">
        <f t="shared" si="36"/>
        <v/>
      </c>
      <c r="Y28" s="77">
        <f t="shared" si="3"/>
        <v>0</v>
      </c>
      <c r="Z28" s="78">
        <f t="shared" si="4"/>
        <v>0</v>
      </c>
      <c r="AA28" s="79" t="str">
        <f>IF(WEEKDAY($A28)=1,"So",IF(WEEKDAY($A28)=7,"Sa",IF(B28="freier Tag",B28,IF(ISERROR(VLOOKUP(A28,Feiertage!$A$3:$E$14,2,FALSE))=FALSE,"Feiertag",IF(B28="","",B28)))))</f>
        <v>So</v>
      </c>
      <c r="AB28" s="78">
        <f t="shared" si="37"/>
        <v>0</v>
      </c>
      <c r="AC28" s="80">
        <f t="shared" si="38"/>
        <v>0</v>
      </c>
      <c r="AD28" s="80">
        <f t="shared" si="39"/>
        <v>0</v>
      </c>
      <c r="AE28" s="81" t="str">
        <f t="shared" si="5"/>
        <v/>
      </c>
      <c r="AF28" s="81" t="str">
        <f t="shared" si="6"/>
        <v/>
      </c>
      <c r="AG28" s="81" t="str">
        <f t="shared" si="7"/>
        <v/>
      </c>
      <c r="AH28" s="81" t="str">
        <f t="shared" si="8"/>
        <v/>
      </c>
      <c r="AI28" s="82" t="str">
        <f t="shared" si="9"/>
        <v/>
      </c>
      <c r="AJ28" s="86" t="str">
        <f t="shared" si="10"/>
        <v/>
      </c>
      <c r="AK28" s="91" t="str">
        <f t="shared" si="40"/>
        <v>0</v>
      </c>
      <c r="AL28" s="85">
        <f t="shared" si="11"/>
        <v>0</v>
      </c>
      <c r="AM28" s="86">
        <f t="shared" si="12"/>
        <v>0</v>
      </c>
      <c r="AN28" s="83">
        <f t="shared" si="53"/>
        <v>0</v>
      </c>
      <c r="AO28" s="86">
        <f t="shared" si="14"/>
        <v>0</v>
      </c>
      <c r="AP28" s="86">
        <f t="shared" si="15"/>
        <v>0</v>
      </c>
      <c r="AQ28" s="83">
        <f t="shared" si="54"/>
        <v>0</v>
      </c>
      <c r="AR28" s="86">
        <f t="shared" si="17"/>
        <v>0</v>
      </c>
      <c r="AS28" s="86">
        <f t="shared" si="18"/>
        <v>0</v>
      </c>
      <c r="AT28" s="83">
        <f t="shared" si="55"/>
        <v>0</v>
      </c>
      <c r="AU28" s="86">
        <f t="shared" si="20"/>
        <v>0</v>
      </c>
      <c r="AV28" s="87">
        <f t="shared" si="21"/>
        <v>0</v>
      </c>
      <c r="AW28" s="83">
        <f t="shared" si="56"/>
        <v>0</v>
      </c>
      <c r="AX28" s="87">
        <f t="shared" si="23"/>
        <v>0</v>
      </c>
      <c r="AY28" s="83">
        <f t="shared" si="57"/>
        <v>0</v>
      </c>
      <c r="AZ28" s="88" t="str">
        <f t="shared" si="41"/>
        <v/>
      </c>
      <c r="BA28" s="89">
        <f t="shared" si="42"/>
        <v>0</v>
      </c>
      <c r="BB28" s="89">
        <f t="shared" si="43"/>
        <v>0</v>
      </c>
      <c r="BC28" s="85">
        <f t="shared" si="25"/>
        <v>0</v>
      </c>
      <c r="BD28" s="86">
        <f t="shared" si="26"/>
        <v>0</v>
      </c>
      <c r="BE28" s="83">
        <f>IF(BC28&lt;=6,0,IF(BC28&lt;=6.5,BC28-6,IF(BC28&gt;6.5,0.5)))</f>
        <v>0</v>
      </c>
      <c r="BF28" s="86">
        <f t="shared" si="27"/>
        <v>0</v>
      </c>
      <c r="BG28" s="86">
        <f t="shared" si="28"/>
        <v>0</v>
      </c>
      <c r="BH28" s="83">
        <f t="shared" si="45"/>
        <v>0</v>
      </c>
      <c r="BI28" s="86">
        <f t="shared" si="29"/>
        <v>0</v>
      </c>
      <c r="BJ28" s="86">
        <f t="shared" si="30"/>
        <v>0</v>
      </c>
      <c r="BK28" s="83">
        <f t="shared" si="46"/>
        <v>0</v>
      </c>
      <c r="BL28" s="86">
        <f t="shared" si="31"/>
        <v>0</v>
      </c>
      <c r="BM28" s="87">
        <f t="shared" si="32"/>
        <v>0</v>
      </c>
      <c r="BN28" s="83">
        <f t="shared" si="47"/>
        <v>0</v>
      </c>
      <c r="BO28" s="87">
        <f t="shared" si="33"/>
        <v>0</v>
      </c>
      <c r="BP28" s="83">
        <f t="shared" si="48"/>
        <v>0</v>
      </c>
      <c r="BQ28" s="88" t="str">
        <f t="shared" si="49"/>
        <v/>
      </c>
      <c r="BR28" s="92">
        <f t="shared" si="50"/>
        <v>0</v>
      </c>
      <c r="BS28" s="89">
        <f t="shared" si="51"/>
        <v>0</v>
      </c>
    </row>
    <row r="29" spans="1:76" x14ac:dyDescent="0.2">
      <c r="A29" s="69">
        <f t="shared" si="52"/>
        <v>45005</v>
      </c>
      <c r="B29" s="70" t="s">
        <v>266</v>
      </c>
      <c r="C29" s="71"/>
      <c r="D29" s="71"/>
      <c r="E29" s="210"/>
      <c r="F29" s="71"/>
      <c r="G29" s="71"/>
      <c r="H29" s="210"/>
      <c r="I29" s="71"/>
      <c r="J29" s="71"/>
      <c r="K29" s="212"/>
      <c r="L29" s="71"/>
      <c r="M29" s="71"/>
      <c r="N29" s="210"/>
      <c r="O29" s="71"/>
      <c r="P29" s="71"/>
      <c r="Q29" s="72">
        <f t="shared" si="0"/>
        <v>4</v>
      </c>
      <c r="R29" s="73">
        <f t="shared" si="1"/>
        <v>0</v>
      </c>
      <c r="S29" s="74">
        <f t="shared" si="34"/>
        <v>2.7499999999999858</v>
      </c>
      <c r="T29" s="74">
        <f t="shared" si="35"/>
        <v>0</v>
      </c>
      <c r="U29" s="75"/>
      <c r="V29" s="76" t="str">
        <f t="shared" si="2"/>
        <v/>
      </c>
      <c r="W29" s="76" t="s">
        <v>196</v>
      </c>
      <c r="X29" s="76" t="str">
        <f t="shared" si="36"/>
        <v/>
      </c>
      <c r="Y29" s="77">
        <f t="shared" si="3"/>
        <v>0</v>
      </c>
      <c r="Z29" s="78">
        <f t="shared" si="4"/>
        <v>4</v>
      </c>
      <c r="AA29" s="79" t="str">
        <f>IF(WEEKDAY($A29)=1,"So",IF(WEEKDAY($A29)=7,"Sa",IF(B29="freier Tag",B29,IF(ISERROR(VLOOKUP(A29,Feiertage!$A$3:$E$14,2,FALSE))=FALSE,"Feiertag",IF(B29="","",B29)))))</f>
        <v>Urlaub</v>
      </c>
      <c r="AB29" s="78">
        <f t="shared" si="37"/>
        <v>4</v>
      </c>
      <c r="AC29" s="80">
        <f t="shared" si="38"/>
        <v>0</v>
      </c>
      <c r="AD29" s="80">
        <f t="shared" si="39"/>
        <v>0</v>
      </c>
      <c r="AE29" s="81" t="str">
        <f t="shared" si="5"/>
        <v/>
      </c>
      <c r="AF29" s="81" t="str">
        <f t="shared" si="6"/>
        <v/>
      </c>
      <c r="AG29" s="81" t="str">
        <f t="shared" si="7"/>
        <v/>
      </c>
      <c r="AH29" s="81" t="str">
        <f t="shared" si="8"/>
        <v/>
      </c>
      <c r="AI29" s="82" t="str">
        <f t="shared" si="9"/>
        <v/>
      </c>
      <c r="AJ29" s="86" t="str">
        <f t="shared" si="10"/>
        <v/>
      </c>
      <c r="AK29" s="91" t="str">
        <f t="shared" si="40"/>
        <v>0</v>
      </c>
      <c r="AL29" s="85">
        <f t="shared" si="11"/>
        <v>0</v>
      </c>
      <c r="AM29" s="86">
        <f t="shared" si="12"/>
        <v>0</v>
      </c>
      <c r="AN29" s="83">
        <f t="shared" si="53"/>
        <v>0</v>
      </c>
      <c r="AO29" s="86">
        <f t="shared" si="14"/>
        <v>0</v>
      </c>
      <c r="AP29" s="86">
        <f t="shared" si="15"/>
        <v>0</v>
      </c>
      <c r="AQ29" s="83">
        <f t="shared" si="54"/>
        <v>0</v>
      </c>
      <c r="AR29" s="86">
        <f t="shared" si="17"/>
        <v>0</v>
      </c>
      <c r="AS29" s="86">
        <f t="shared" si="18"/>
        <v>0</v>
      </c>
      <c r="AT29" s="83">
        <f t="shared" si="55"/>
        <v>0</v>
      </c>
      <c r="AU29" s="86">
        <f t="shared" si="20"/>
        <v>0</v>
      </c>
      <c r="AV29" s="87">
        <f t="shared" si="21"/>
        <v>0</v>
      </c>
      <c r="AW29" s="83">
        <f t="shared" si="56"/>
        <v>0</v>
      </c>
      <c r="AX29" s="87">
        <f t="shared" si="23"/>
        <v>0</v>
      </c>
      <c r="AY29" s="83">
        <f t="shared" si="57"/>
        <v>0</v>
      </c>
      <c r="AZ29" s="88" t="str">
        <f t="shared" si="41"/>
        <v/>
      </c>
      <c r="BA29" s="89">
        <f t="shared" si="42"/>
        <v>0</v>
      </c>
      <c r="BB29" s="89">
        <f t="shared" si="43"/>
        <v>0</v>
      </c>
      <c r="BC29" s="85">
        <f t="shared" si="25"/>
        <v>0</v>
      </c>
      <c r="BD29" s="86">
        <f t="shared" si="26"/>
        <v>0</v>
      </c>
      <c r="BE29" s="83">
        <f t="shared" si="44"/>
        <v>0</v>
      </c>
      <c r="BF29" s="86">
        <f t="shared" si="27"/>
        <v>0</v>
      </c>
      <c r="BG29" s="86">
        <f t="shared" si="28"/>
        <v>0</v>
      </c>
      <c r="BH29" s="83">
        <f t="shared" si="45"/>
        <v>0</v>
      </c>
      <c r="BI29" s="86">
        <f t="shared" si="29"/>
        <v>0</v>
      </c>
      <c r="BJ29" s="86">
        <f t="shared" si="30"/>
        <v>0</v>
      </c>
      <c r="BK29" s="83">
        <f t="shared" si="46"/>
        <v>0</v>
      </c>
      <c r="BL29" s="86">
        <f t="shared" si="31"/>
        <v>0</v>
      </c>
      <c r="BM29" s="87">
        <f t="shared" si="32"/>
        <v>0</v>
      </c>
      <c r="BN29" s="83">
        <f t="shared" si="47"/>
        <v>0</v>
      </c>
      <c r="BO29" s="87">
        <f t="shared" si="33"/>
        <v>0</v>
      </c>
      <c r="BP29" s="83">
        <f t="shared" si="48"/>
        <v>0</v>
      </c>
      <c r="BQ29" s="88" t="str">
        <f t="shared" si="49"/>
        <v/>
      </c>
      <c r="BR29" s="92">
        <f t="shared" si="50"/>
        <v>0</v>
      </c>
      <c r="BS29" s="89">
        <f t="shared" si="51"/>
        <v>0</v>
      </c>
    </row>
    <row r="30" spans="1:76" x14ac:dyDescent="0.2">
      <c r="A30" s="69">
        <f t="shared" si="52"/>
        <v>45006</v>
      </c>
      <c r="B30" s="70" t="s">
        <v>266</v>
      </c>
      <c r="C30" s="71"/>
      <c r="D30" s="71"/>
      <c r="E30" s="210"/>
      <c r="F30" s="71"/>
      <c r="G30" s="71"/>
      <c r="H30" s="210"/>
      <c r="I30" s="71"/>
      <c r="J30" s="71"/>
      <c r="K30" s="212"/>
      <c r="L30" s="71"/>
      <c r="M30" s="71"/>
      <c r="N30" s="210"/>
      <c r="O30" s="71"/>
      <c r="P30" s="71"/>
      <c r="Q30" s="72">
        <f t="shared" si="0"/>
        <v>4</v>
      </c>
      <c r="R30" s="73">
        <f t="shared" si="1"/>
        <v>0</v>
      </c>
      <c r="S30" s="74">
        <f t="shared" si="34"/>
        <v>2.7499999999999858</v>
      </c>
      <c r="T30" s="74">
        <f t="shared" si="35"/>
        <v>0</v>
      </c>
      <c r="U30" s="75"/>
      <c r="V30" s="76" t="str">
        <f t="shared" si="2"/>
        <v/>
      </c>
      <c r="W30" s="76" t="s">
        <v>196</v>
      </c>
      <c r="X30" s="76" t="str">
        <f t="shared" si="36"/>
        <v/>
      </c>
      <c r="Y30" s="77">
        <f t="shared" si="3"/>
        <v>0</v>
      </c>
      <c r="Z30" s="78">
        <f t="shared" si="4"/>
        <v>4</v>
      </c>
      <c r="AA30" s="79" t="str">
        <f>IF(WEEKDAY($A30)=1,"So",IF(WEEKDAY($A30)=7,"Sa",IF(B30="freier Tag",B30,IF(ISERROR(VLOOKUP(A30,Feiertage!$A$3:$E$14,2,FALSE))=FALSE,"Feiertag",IF(B30="","",B30)))))</f>
        <v>Urlaub</v>
      </c>
      <c r="AB30" s="78">
        <f t="shared" si="37"/>
        <v>4</v>
      </c>
      <c r="AC30" s="80">
        <f t="shared" si="38"/>
        <v>0</v>
      </c>
      <c r="AD30" s="80">
        <f t="shared" si="39"/>
        <v>0</v>
      </c>
      <c r="AE30" s="81" t="str">
        <f t="shared" si="5"/>
        <v/>
      </c>
      <c r="AF30" s="81" t="str">
        <f t="shared" si="6"/>
        <v/>
      </c>
      <c r="AG30" s="81" t="str">
        <f t="shared" si="7"/>
        <v/>
      </c>
      <c r="AH30" s="81" t="str">
        <f t="shared" si="8"/>
        <v/>
      </c>
      <c r="AI30" s="82" t="str">
        <f t="shared" si="9"/>
        <v/>
      </c>
      <c r="AJ30" s="86" t="str">
        <f t="shared" si="10"/>
        <v/>
      </c>
      <c r="AK30" s="91" t="str">
        <f t="shared" si="40"/>
        <v>0</v>
      </c>
      <c r="AL30" s="85">
        <f t="shared" si="11"/>
        <v>0</v>
      </c>
      <c r="AM30" s="86">
        <f t="shared" si="12"/>
        <v>0</v>
      </c>
      <c r="AN30" s="83">
        <f t="shared" si="53"/>
        <v>0</v>
      </c>
      <c r="AO30" s="86">
        <f t="shared" si="14"/>
        <v>0</v>
      </c>
      <c r="AP30" s="86">
        <f t="shared" si="15"/>
        <v>0</v>
      </c>
      <c r="AQ30" s="83">
        <f t="shared" si="54"/>
        <v>0</v>
      </c>
      <c r="AR30" s="86">
        <f t="shared" si="17"/>
        <v>0</v>
      </c>
      <c r="AS30" s="86">
        <f t="shared" si="18"/>
        <v>0</v>
      </c>
      <c r="AT30" s="83">
        <f t="shared" si="55"/>
        <v>0</v>
      </c>
      <c r="AU30" s="86">
        <f t="shared" si="20"/>
        <v>0</v>
      </c>
      <c r="AV30" s="87">
        <f t="shared" si="21"/>
        <v>0</v>
      </c>
      <c r="AW30" s="83">
        <f t="shared" si="56"/>
        <v>0</v>
      </c>
      <c r="AX30" s="87">
        <f t="shared" si="23"/>
        <v>0</v>
      </c>
      <c r="AY30" s="83">
        <f t="shared" si="57"/>
        <v>0</v>
      </c>
      <c r="AZ30" s="88" t="str">
        <f t="shared" si="41"/>
        <v/>
      </c>
      <c r="BA30" s="89">
        <f t="shared" si="42"/>
        <v>0</v>
      </c>
      <c r="BB30" s="89">
        <f t="shared" si="43"/>
        <v>0</v>
      </c>
      <c r="BC30" s="85">
        <f t="shared" si="25"/>
        <v>0</v>
      </c>
      <c r="BD30" s="86">
        <f t="shared" si="26"/>
        <v>0</v>
      </c>
      <c r="BE30" s="83">
        <f t="shared" si="44"/>
        <v>0</v>
      </c>
      <c r="BF30" s="86">
        <f t="shared" si="27"/>
        <v>0</v>
      </c>
      <c r="BG30" s="86">
        <f t="shared" si="28"/>
        <v>0</v>
      </c>
      <c r="BH30" s="83">
        <f t="shared" si="45"/>
        <v>0</v>
      </c>
      <c r="BI30" s="86">
        <f t="shared" si="29"/>
        <v>0</v>
      </c>
      <c r="BJ30" s="86">
        <f t="shared" si="30"/>
        <v>0</v>
      </c>
      <c r="BK30" s="83">
        <f t="shared" si="46"/>
        <v>0</v>
      </c>
      <c r="BL30" s="86">
        <f t="shared" si="31"/>
        <v>0</v>
      </c>
      <c r="BM30" s="87">
        <f t="shared" si="32"/>
        <v>0</v>
      </c>
      <c r="BN30" s="83">
        <f t="shared" si="47"/>
        <v>0</v>
      </c>
      <c r="BO30" s="87">
        <f t="shared" si="33"/>
        <v>0</v>
      </c>
      <c r="BP30" s="83">
        <f t="shared" si="48"/>
        <v>0</v>
      </c>
      <c r="BQ30" s="88" t="str">
        <f t="shared" si="49"/>
        <v/>
      </c>
      <c r="BR30" s="92">
        <f t="shared" si="50"/>
        <v>0</v>
      </c>
      <c r="BS30" s="89">
        <f t="shared" si="51"/>
        <v>0</v>
      </c>
    </row>
    <row r="31" spans="1:76" x14ac:dyDescent="0.2">
      <c r="A31" s="69">
        <f t="shared" si="52"/>
        <v>45007</v>
      </c>
      <c r="B31" s="90" t="str">
        <f>IF(ISERROR(VLOOKUP(A31,Feiertage!$A$3:$E$24,2,FALSE))=FALSE,"Feiertag","")</f>
        <v/>
      </c>
      <c r="C31" s="71"/>
      <c r="D31" s="71"/>
      <c r="E31" s="210"/>
      <c r="F31" s="71"/>
      <c r="G31" s="71"/>
      <c r="H31" s="210"/>
      <c r="I31" s="71"/>
      <c r="J31" s="71"/>
      <c r="K31" s="212"/>
      <c r="L31" s="71"/>
      <c r="M31" s="71"/>
      <c r="N31" s="210"/>
      <c r="O31" s="71"/>
      <c r="P31" s="71"/>
      <c r="Q31" s="72">
        <f t="shared" si="0"/>
        <v>0</v>
      </c>
      <c r="R31" s="73">
        <f t="shared" si="1"/>
        <v>-4</v>
      </c>
      <c r="S31" s="74">
        <f t="shared" si="34"/>
        <v>-1.2500000000000142</v>
      </c>
      <c r="T31" s="74">
        <f t="shared" si="35"/>
        <v>0</v>
      </c>
      <c r="U31" s="75"/>
      <c r="V31" s="76" t="str">
        <f t="shared" si="2"/>
        <v/>
      </c>
      <c r="W31" s="76" t="s">
        <v>196</v>
      </c>
      <c r="X31" s="76" t="str">
        <f t="shared" si="36"/>
        <v/>
      </c>
      <c r="Y31" s="77">
        <f t="shared" si="3"/>
        <v>0</v>
      </c>
      <c r="Z31" s="78">
        <f t="shared" si="4"/>
        <v>4</v>
      </c>
      <c r="AA31" s="79" t="str">
        <f>IF(WEEKDAY($A31)=1,"So",IF(WEEKDAY($A31)=7,"Sa",IF(B31="freier Tag",B31,IF(ISERROR(VLOOKUP(A31,Feiertage!$A$3:$E$14,2,FALSE))=FALSE,"Feiertag",IF(B31="","",B31)))))</f>
        <v/>
      </c>
      <c r="AB31" s="78">
        <f t="shared" si="37"/>
        <v>0</v>
      </c>
      <c r="AC31" s="80">
        <f t="shared" si="38"/>
        <v>0</v>
      </c>
      <c r="AD31" s="80">
        <f t="shared" si="39"/>
        <v>0</v>
      </c>
      <c r="AE31" s="81" t="str">
        <f t="shared" si="5"/>
        <v/>
      </c>
      <c r="AF31" s="81" t="str">
        <f t="shared" si="6"/>
        <v/>
      </c>
      <c r="AG31" s="81" t="str">
        <f t="shared" si="7"/>
        <v/>
      </c>
      <c r="AH31" s="81" t="str">
        <f t="shared" si="8"/>
        <v/>
      </c>
      <c r="AI31" s="82" t="str">
        <f t="shared" si="9"/>
        <v/>
      </c>
      <c r="AJ31" s="86" t="str">
        <f t="shared" si="10"/>
        <v/>
      </c>
      <c r="AK31" s="91" t="str">
        <f t="shared" si="40"/>
        <v>0</v>
      </c>
      <c r="AL31" s="85">
        <f t="shared" si="11"/>
        <v>0</v>
      </c>
      <c r="AM31" s="86">
        <f t="shared" si="12"/>
        <v>0</v>
      </c>
      <c r="AN31" s="83">
        <f t="shared" si="53"/>
        <v>0</v>
      </c>
      <c r="AO31" s="86">
        <f t="shared" si="14"/>
        <v>0</v>
      </c>
      <c r="AP31" s="86">
        <f t="shared" si="15"/>
        <v>0</v>
      </c>
      <c r="AQ31" s="83">
        <f t="shared" si="54"/>
        <v>0</v>
      </c>
      <c r="AR31" s="86">
        <f t="shared" si="17"/>
        <v>0</v>
      </c>
      <c r="AS31" s="86">
        <f t="shared" si="18"/>
        <v>0</v>
      </c>
      <c r="AT31" s="83">
        <f t="shared" si="55"/>
        <v>0</v>
      </c>
      <c r="AU31" s="86">
        <f t="shared" si="20"/>
        <v>0</v>
      </c>
      <c r="AV31" s="87">
        <f t="shared" si="21"/>
        <v>0</v>
      </c>
      <c r="AW31" s="83">
        <f t="shared" si="56"/>
        <v>0</v>
      </c>
      <c r="AX31" s="87">
        <f t="shared" si="23"/>
        <v>0</v>
      </c>
      <c r="AY31" s="83">
        <f t="shared" si="57"/>
        <v>0</v>
      </c>
      <c r="AZ31" s="88" t="str">
        <f t="shared" si="41"/>
        <v/>
      </c>
      <c r="BA31" s="89">
        <f t="shared" si="42"/>
        <v>0</v>
      </c>
      <c r="BB31" s="89">
        <f t="shared" si="43"/>
        <v>0</v>
      </c>
      <c r="BC31" s="85">
        <f t="shared" si="25"/>
        <v>0</v>
      </c>
      <c r="BD31" s="86">
        <f t="shared" si="26"/>
        <v>0</v>
      </c>
      <c r="BE31" s="83">
        <f t="shared" si="44"/>
        <v>0</v>
      </c>
      <c r="BF31" s="86">
        <f t="shared" si="27"/>
        <v>0</v>
      </c>
      <c r="BG31" s="86">
        <f t="shared" si="28"/>
        <v>0</v>
      </c>
      <c r="BH31" s="83">
        <f t="shared" si="45"/>
        <v>0</v>
      </c>
      <c r="BI31" s="86">
        <f t="shared" si="29"/>
        <v>0</v>
      </c>
      <c r="BJ31" s="86">
        <f t="shared" si="30"/>
        <v>0</v>
      </c>
      <c r="BK31" s="83">
        <f t="shared" si="46"/>
        <v>0</v>
      </c>
      <c r="BL31" s="86">
        <f t="shared" si="31"/>
        <v>0</v>
      </c>
      <c r="BM31" s="87">
        <f t="shared" si="32"/>
        <v>0</v>
      </c>
      <c r="BN31" s="83">
        <f t="shared" si="47"/>
        <v>0</v>
      </c>
      <c r="BO31" s="87">
        <f t="shared" si="33"/>
        <v>0</v>
      </c>
      <c r="BP31" s="83">
        <f t="shared" si="48"/>
        <v>0</v>
      </c>
      <c r="BQ31" s="88" t="str">
        <f t="shared" si="49"/>
        <v/>
      </c>
      <c r="BR31" s="92">
        <f t="shared" si="50"/>
        <v>0</v>
      </c>
      <c r="BS31" s="89">
        <f t="shared" si="51"/>
        <v>0</v>
      </c>
    </row>
    <row r="32" spans="1:76" x14ac:dyDescent="0.2">
      <c r="A32" s="69">
        <f t="shared" si="52"/>
        <v>45008</v>
      </c>
      <c r="B32" s="90" t="str">
        <f>IF(ISERROR(VLOOKUP(A32,Feiertage!$A$3:$E$24,2,FALSE))=FALSE,"Feiertag","")</f>
        <v/>
      </c>
      <c r="C32" s="71"/>
      <c r="D32" s="71"/>
      <c r="E32" s="210"/>
      <c r="F32" s="71"/>
      <c r="G32" s="71"/>
      <c r="H32" s="210"/>
      <c r="I32" s="71"/>
      <c r="J32" s="71"/>
      <c r="K32" s="212"/>
      <c r="L32" s="71"/>
      <c r="M32" s="71"/>
      <c r="N32" s="210"/>
      <c r="O32" s="71"/>
      <c r="P32" s="71"/>
      <c r="Q32" s="72">
        <f t="shared" si="0"/>
        <v>0</v>
      </c>
      <c r="R32" s="73">
        <f t="shared" si="1"/>
        <v>-4</v>
      </c>
      <c r="S32" s="74">
        <f t="shared" si="34"/>
        <v>-5.2500000000000142</v>
      </c>
      <c r="T32" s="74">
        <f t="shared" si="35"/>
        <v>0</v>
      </c>
      <c r="U32" s="75"/>
      <c r="V32" s="76" t="str">
        <f t="shared" si="2"/>
        <v/>
      </c>
      <c r="W32" s="76" t="s">
        <v>196</v>
      </c>
      <c r="X32" s="76" t="str">
        <f t="shared" si="36"/>
        <v/>
      </c>
      <c r="Y32" s="77">
        <f t="shared" si="3"/>
        <v>0</v>
      </c>
      <c r="Z32" s="78">
        <f t="shared" si="4"/>
        <v>4</v>
      </c>
      <c r="AA32" s="79" t="str">
        <f>IF(WEEKDAY($A32)=1,"So",IF(WEEKDAY($A32)=7,"Sa",IF(B32="freier Tag",B32,IF(ISERROR(VLOOKUP(A32,Feiertage!$A$3:$E$14,2,FALSE))=FALSE,"Feiertag",IF(B32="","",B32)))))</f>
        <v/>
      </c>
      <c r="AB32" s="78">
        <f t="shared" si="37"/>
        <v>0</v>
      </c>
      <c r="AC32" s="80">
        <f t="shared" si="38"/>
        <v>0</v>
      </c>
      <c r="AD32" s="80">
        <f t="shared" si="39"/>
        <v>0</v>
      </c>
      <c r="AE32" s="81" t="str">
        <f t="shared" si="5"/>
        <v/>
      </c>
      <c r="AF32" s="81" t="str">
        <f t="shared" si="6"/>
        <v/>
      </c>
      <c r="AG32" s="81" t="str">
        <f t="shared" si="7"/>
        <v/>
      </c>
      <c r="AH32" s="81" t="str">
        <f t="shared" si="8"/>
        <v/>
      </c>
      <c r="AI32" s="82" t="str">
        <f t="shared" si="9"/>
        <v/>
      </c>
      <c r="AJ32" s="86" t="str">
        <f t="shared" si="10"/>
        <v/>
      </c>
      <c r="AK32" s="91" t="str">
        <f t="shared" si="40"/>
        <v>0</v>
      </c>
      <c r="AL32" s="85">
        <f t="shared" si="11"/>
        <v>0</v>
      </c>
      <c r="AM32" s="86">
        <f t="shared" si="12"/>
        <v>0</v>
      </c>
      <c r="AN32" s="83">
        <f t="shared" si="53"/>
        <v>0</v>
      </c>
      <c r="AO32" s="86">
        <f t="shared" si="14"/>
        <v>0</v>
      </c>
      <c r="AP32" s="86">
        <f t="shared" si="15"/>
        <v>0</v>
      </c>
      <c r="AQ32" s="83">
        <f t="shared" si="54"/>
        <v>0</v>
      </c>
      <c r="AR32" s="86">
        <f t="shared" si="17"/>
        <v>0</v>
      </c>
      <c r="AS32" s="86">
        <f t="shared" si="18"/>
        <v>0</v>
      </c>
      <c r="AT32" s="83">
        <f t="shared" si="55"/>
        <v>0</v>
      </c>
      <c r="AU32" s="86">
        <f t="shared" si="20"/>
        <v>0</v>
      </c>
      <c r="AV32" s="87">
        <f t="shared" si="21"/>
        <v>0</v>
      </c>
      <c r="AW32" s="83">
        <f t="shared" si="56"/>
        <v>0</v>
      </c>
      <c r="AX32" s="87">
        <f t="shared" si="23"/>
        <v>0</v>
      </c>
      <c r="AY32" s="83">
        <f t="shared" si="57"/>
        <v>0</v>
      </c>
      <c r="AZ32" s="88" t="str">
        <f t="shared" si="41"/>
        <v/>
      </c>
      <c r="BA32" s="89">
        <f t="shared" si="42"/>
        <v>0</v>
      </c>
      <c r="BB32" s="89">
        <f t="shared" si="43"/>
        <v>0</v>
      </c>
      <c r="BC32" s="85">
        <f t="shared" si="25"/>
        <v>0</v>
      </c>
      <c r="BD32" s="86">
        <f t="shared" si="26"/>
        <v>0</v>
      </c>
      <c r="BE32" s="83">
        <f t="shared" si="44"/>
        <v>0</v>
      </c>
      <c r="BF32" s="86">
        <f t="shared" si="27"/>
        <v>0</v>
      </c>
      <c r="BG32" s="86">
        <f t="shared" si="28"/>
        <v>0</v>
      </c>
      <c r="BH32" s="83">
        <f t="shared" si="45"/>
        <v>0</v>
      </c>
      <c r="BI32" s="86">
        <f t="shared" si="29"/>
        <v>0</v>
      </c>
      <c r="BJ32" s="86">
        <f t="shared" si="30"/>
        <v>0</v>
      </c>
      <c r="BK32" s="83">
        <f t="shared" si="46"/>
        <v>0</v>
      </c>
      <c r="BL32" s="86">
        <f t="shared" si="31"/>
        <v>0</v>
      </c>
      <c r="BM32" s="87">
        <f t="shared" si="32"/>
        <v>0</v>
      </c>
      <c r="BN32" s="83">
        <f t="shared" si="47"/>
        <v>0</v>
      </c>
      <c r="BO32" s="87">
        <f t="shared" si="33"/>
        <v>0</v>
      </c>
      <c r="BP32" s="83">
        <f t="shared" si="48"/>
        <v>0</v>
      </c>
      <c r="BQ32" s="88" t="str">
        <f t="shared" si="49"/>
        <v/>
      </c>
      <c r="BR32" s="92">
        <f t="shared" si="50"/>
        <v>0</v>
      </c>
      <c r="BS32" s="89">
        <f t="shared" si="51"/>
        <v>0</v>
      </c>
    </row>
    <row r="33" spans="1:72" x14ac:dyDescent="0.2">
      <c r="A33" s="69">
        <f t="shared" si="52"/>
        <v>45009</v>
      </c>
      <c r="B33" s="70" t="str">
        <f>IF(ISERROR(VLOOKUP(A33,Feiertage!$A$3:$E$24,2,FALSE))=FALSE,"Feiertag","")</f>
        <v/>
      </c>
      <c r="C33" s="71"/>
      <c r="D33" s="71"/>
      <c r="E33" s="210"/>
      <c r="F33" s="71"/>
      <c r="G33" s="71"/>
      <c r="H33" s="210"/>
      <c r="I33" s="71"/>
      <c r="J33" s="71"/>
      <c r="K33" s="212"/>
      <c r="L33" s="71"/>
      <c r="M33" s="71"/>
      <c r="N33" s="210"/>
      <c r="O33" s="71"/>
      <c r="P33" s="71"/>
      <c r="Q33" s="72">
        <f t="shared" si="0"/>
        <v>0</v>
      </c>
      <c r="R33" s="73">
        <f t="shared" si="1"/>
        <v>-4</v>
      </c>
      <c r="S33" s="74">
        <f t="shared" si="34"/>
        <v>-9.2500000000000142</v>
      </c>
      <c r="T33" s="74">
        <f t="shared" si="35"/>
        <v>0</v>
      </c>
      <c r="U33" s="75"/>
      <c r="V33" s="76" t="str">
        <f t="shared" si="2"/>
        <v/>
      </c>
      <c r="W33" s="76" t="s">
        <v>196</v>
      </c>
      <c r="X33" s="76" t="str">
        <f t="shared" si="36"/>
        <v/>
      </c>
      <c r="Y33" s="77">
        <f t="shared" si="3"/>
        <v>0</v>
      </c>
      <c r="Z33" s="78">
        <f t="shared" si="4"/>
        <v>4</v>
      </c>
      <c r="AA33" s="79" t="str">
        <f>IF(WEEKDAY($A33)=1,"So",IF(WEEKDAY($A33)=7,"Sa",IF(B33="freier Tag",B33,IF(ISERROR(VLOOKUP(A33,Feiertage!$A$3:$E$14,2,FALSE))=FALSE,"Feiertag",IF(B33="","",B33)))))</f>
        <v/>
      </c>
      <c r="AB33" s="78">
        <f t="shared" si="37"/>
        <v>0</v>
      </c>
      <c r="AC33" s="80">
        <f t="shared" si="38"/>
        <v>0</v>
      </c>
      <c r="AD33" s="80">
        <f t="shared" si="39"/>
        <v>0</v>
      </c>
      <c r="AE33" s="81" t="str">
        <f t="shared" si="5"/>
        <v/>
      </c>
      <c r="AF33" s="81" t="str">
        <f t="shared" si="6"/>
        <v/>
      </c>
      <c r="AG33" s="81" t="str">
        <f t="shared" si="7"/>
        <v/>
      </c>
      <c r="AH33" s="81" t="str">
        <f t="shared" si="8"/>
        <v/>
      </c>
      <c r="AI33" s="82" t="str">
        <f t="shared" si="9"/>
        <v/>
      </c>
      <c r="AJ33" s="86" t="str">
        <f t="shared" si="10"/>
        <v/>
      </c>
      <c r="AK33" s="91" t="str">
        <f t="shared" si="40"/>
        <v>0</v>
      </c>
      <c r="AL33" s="85">
        <f t="shared" si="11"/>
        <v>0</v>
      </c>
      <c r="AM33" s="86">
        <f t="shared" si="12"/>
        <v>0</v>
      </c>
      <c r="AN33" s="83">
        <f t="shared" si="53"/>
        <v>0</v>
      </c>
      <c r="AO33" s="86">
        <f t="shared" si="14"/>
        <v>0</v>
      </c>
      <c r="AP33" s="86">
        <f t="shared" si="15"/>
        <v>0</v>
      </c>
      <c r="AQ33" s="83">
        <f t="shared" si="54"/>
        <v>0</v>
      </c>
      <c r="AR33" s="86">
        <f t="shared" si="17"/>
        <v>0</v>
      </c>
      <c r="AS33" s="86">
        <f t="shared" si="18"/>
        <v>0</v>
      </c>
      <c r="AT33" s="83">
        <f t="shared" si="55"/>
        <v>0</v>
      </c>
      <c r="AU33" s="86">
        <f t="shared" si="20"/>
        <v>0</v>
      </c>
      <c r="AV33" s="87">
        <f t="shared" si="21"/>
        <v>0</v>
      </c>
      <c r="AW33" s="83">
        <f t="shared" si="56"/>
        <v>0</v>
      </c>
      <c r="AX33" s="87">
        <f t="shared" si="23"/>
        <v>0</v>
      </c>
      <c r="AY33" s="83">
        <f t="shared" si="57"/>
        <v>0</v>
      </c>
      <c r="AZ33" s="88" t="str">
        <f t="shared" si="41"/>
        <v/>
      </c>
      <c r="BA33" s="89">
        <f t="shared" si="42"/>
        <v>0</v>
      </c>
      <c r="BB33" s="89">
        <f t="shared" si="43"/>
        <v>0</v>
      </c>
      <c r="BC33" s="85">
        <f t="shared" si="25"/>
        <v>0</v>
      </c>
      <c r="BD33" s="86">
        <f t="shared" si="26"/>
        <v>0</v>
      </c>
      <c r="BE33" s="83">
        <f t="shared" si="44"/>
        <v>0</v>
      </c>
      <c r="BF33" s="86">
        <f t="shared" si="27"/>
        <v>0</v>
      </c>
      <c r="BG33" s="86">
        <f t="shared" si="28"/>
        <v>0</v>
      </c>
      <c r="BH33" s="83">
        <f t="shared" si="45"/>
        <v>0</v>
      </c>
      <c r="BI33" s="86">
        <f t="shared" si="29"/>
        <v>0</v>
      </c>
      <c r="BJ33" s="86">
        <f t="shared" si="30"/>
        <v>0</v>
      </c>
      <c r="BK33" s="83">
        <f t="shared" si="46"/>
        <v>0</v>
      </c>
      <c r="BL33" s="86">
        <f t="shared" si="31"/>
        <v>0</v>
      </c>
      <c r="BM33" s="87">
        <f t="shared" si="32"/>
        <v>0</v>
      </c>
      <c r="BN33" s="83">
        <f t="shared" si="47"/>
        <v>0</v>
      </c>
      <c r="BO33" s="87">
        <f t="shared" si="33"/>
        <v>0</v>
      </c>
      <c r="BP33" s="83">
        <f t="shared" si="48"/>
        <v>0</v>
      </c>
      <c r="BQ33" s="88" t="str">
        <f t="shared" si="49"/>
        <v/>
      </c>
      <c r="BR33" s="92">
        <f t="shared" si="50"/>
        <v>0</v>
      </c>
      <c r="BS33" s="89">
        <f t="shared" si="51"/>
        <v>0</v>
      </c>
    </row>
    <row r="34" spans="1:72" x14ac:dyDescent="0.2">
      <c r="A34" s="69">
        <f t="shared" si="52"/>
        <v>45010</v>
      </c>
      <c r="B34" s="70" t="str">
        <f>IF(ISERROR(VLOOKUP(A34,Feiertage!$A$3:$E$24,2,FALSE))=FALSE,"Feiertag","")</f>
        <v/>
      </c>
      <c r="C34" s="71"/>
      <c r="D34" s="71"/>
      <c r="E34" s="210"/>
      <c r="F34" s="71"/>
      <c r="G34" s="71"/>
      <c r="H34" s="210"/>
      <c r="I34" s="71"/>
      <c r="J34" s="71"/>
      <c r="K34" s="212"/>
      <c r="L34" s="71"/>
      <c r="M34" s="71"/>
      <c r="N34" s="210"/>
      <c r="O34" s="71"/>
      <c r="P34" s="71"/>
      <c r="Q34" s="72">
        <f t="shared" si="0"/>
        <v>0</v>
      </c>
      <c r="R34" s="73">
        <f t="shared" si="1"/>
        <v>0</v>
      </c>
      <c r="S34" s="74">
        <f t="shared" si="34"/>
        <v>-9.2500000000000142</v>
      </c>
      <c r="T34" s="74">
        <f t="shared" si="35"/>
        <v>0</v>
      </c>
      <c r="U34" s="75"/>
      <c r="V34" s="76" t="str">
        <f t="shared" si="2"/>
        <v/>
      </c>
      <c r="W34" s="76" t="s">
        <v>196</v>
      </c>
      <c r="X34" s="76" t="str">
        <f t="shared" si="36"/>
        <v/>
      </c>
      <c r="Y34" s="77">
        <f t="shared" si="3"/>
        <v>0</v>
      </c>
      <c r="Z34" s="78">
        <f t="shared" si="4"/>
        <v>0</v>
      </c>
      <c r="AA34" s="79" t="str">
        <f>IF(WEEKDAY($A34)=1,"So",IF(WEEKDAY($A34)=7,"Sa",IF(B34="freier Tag",B34,IF(ISERROR(VLOOKUP(A34,Feiertage!$A$3:$E$14,2,FALSE))=FALSE,"Feiertag",IF(B34="","",B34)))))</f>
        <v>Sa</v>
      </c>
      <c r="AB34" s="78">
        <f t="shared" si="37"/>
        <v>0</v>
      </c>
      <c r="AC34" s="80">
        <f t="shared" si="38"/>
        <v>0</v>
      </c>
      <c r="AD34" s="80">
        <f t="shared" si="39"/>
        <v>0</v>
      </c>
      <c r="AE34" s="81" t="str">
        <f t="shared" si="5"/>
        <v/>
      </c>
      <c r="AF34" s="81" t="str">
        <f t="shared" si="6"/>
        <v/>
      </c>
      <c r="AG34" s="81" t="str">
        <f t="shared" si="7"/>
        <v/>
      </c>
      <c r="AH34" s="81" t="str">
        <f t="shared" si="8"/>
        <v/>
      </c>
      <c r="AI34" s="82" t="str">
        <f t="shared" si="9"/>
        <v/>
      </c>
      <c r="AJ34" s="86" t="str">
        <f t="shared" si="10"/>
        <v/>
      </c>
      <c r="AK34" s="91" t="str">
        <f t="shared" si="40"/>
        <v>0</v>
      </c>
      <c r="AL34" s="85">
        <f t="shared" si="11"/>
        <v>0</v>
      </c>
      <c r="AM34" s="86">
        <f t="shared" si="12"/>
        <v>0</v>
      </c>
      <c r="AN34" s="83">
        <f t="shared" si="53"/>
        <v>0</v>
      </c>
      <c r="AO34" s="86">
        <f t="shared" si="14"/>
        <v>0</v>
      </c>
      <c r="AP34" s="86">
        <f t="shared" si="15"/>
        <v>0</v>
      </c>
      <c r="AQ34" s="83">
        <f t="shared" si="54"/>
        <v>0</v>
      </c>
      <c r="AR34" s="86">
        <f t="shared" si="17"/>
        <v>0</v>
      </c>
      <c r="AS34" s="86">
        <f t="shared" si="18"/>
        <v>0</v>
      </c>
      <c r="AT34" s="83">
        <f t="shared" si="55"/>
        <v>0</v>
      </c>
      <c r="AU34" s="86">
        <f t="shared" si="20"/>
        <v>0</v>
      </c>
      <c r="AV34" s="87">
        <f t="shared" si="21"/>
        <v>0</v>
      </c>
      <c r="AW34" s="83">
        <f t="shared" si="56"/>
        <v>0</v>
      </c>
      <c r="AX34" s="87">
        <f t="shared" si="23"/>
        <v>0</v>
      </c>
      <c r="AY34" s="83">
        <f t="shared" si="57"/>
        <v>0</v>
      </c>
      <c r="AZ34" s="88" t="str">
        <f t="shared" si="41"/>
        <v/>
      </c>
      <c r="BA34" s="89">
        <f t="shared" si="42"/>
        <v>0</v>
      </c>
      <c r="BB34" s="89">
        <f t="shared" si="43"/>
        <v>0</v>
      </c>
      <c r="BC34" s="85">
        <f t="shared" si="25"/>
        <v>0</v>
      </c>
      <c r="BD34" s="86">
        <f t="shared" si="26"/>
        <v>0</v>
      </c>
      <c r="BE34" s="83">
        <f t="shared" si="44"/>
        <v>0</v>
      </c>
      <c r="BF34" s="86">
        <f t="shared" si="27"/>
        <v>0</v>
      </c>
      <c r="BG34" s="86">
        <f t="shared" si="28"/>
        <v>0</v>
      </c>
      <c r="BH34" s="83">
        <f t="shared" si="45"/>
        <v>0</v>
      </c>
      <c r="BI34" s="86">
        <f t="shared" si="29"/>
        <v>0</v>
      </c>
      <c r="BJ34" s="86">
        <f t="shared" si="30"/>
        <v>0</v>
      </c>
      <c r="BK34" s="83">
        <f t="shared" si="46"/>
        <v>0</v>
      </c>
      <c r="BL34" s="86">
        <f t="shared" si="31"/>
        <v>0</v>
      </c>
      <c r="BM34" s="87">
        <f t="shared" si="32"/>
        <v>0</v>
      </c>
      <c r="BN34" s="83">
        <f t="shared" si="47"/>
        <v>0</v>
      </c>
      <c r="BO34" s="87">
        <f t="shared" si="33"/>
        <v>0</v>
      </c>
      <c r="BP34" s="83">
        <f t="shared" si="48"/>
        <v>0</v>
      </c>
      <c r="BQ34" s="88" t="str">
        <f t="shared" si="49"/>
        <v/>
      </c>
      <c r="BR34" s="92">
        <f t="shared" si="50"/>
        <v>0</v>
      </c>
      <c r="BS34" s="89">
        <f t="shared" si="51"/>
        <v>0</v>
      </c>
    </row>
    <row r="35" spans="1:72" x14ac:dyDescent="0.2">
      <c r="A35" s="69">
        <f t="shared" si="52"/>
        <v>45011</v>
      </c>
      <c r="B35" s="70" t="str">
        <f>IF(ISERROR(VLOOKUP(A35,Feiertage!$A$3:$E$24,2,FALSE))=FALSE,"Feiertag","")</f>
        <v/>
      </c>
      <c r="C35" s="71"/>
      <c r="D35" s="71"/>
      <c r="E35" s="210"/>
      <c r="F35" s="71"/>
      <c r="G35" s="71"/>
      <c r="H35" s="210"/>
      <c r="I35" s="71"/>
      <c r="J35" s="71"/>
      <c r="K35" s="212"/>
      <c r="L35" s="71"/>
      <c r="M35" s="71"/>
      <c r="N35" s="210"/>
      <c r="O35" s="71"/>
      <c r="P35" s="71"/>
      <c r="Q35" s="72">
        <f t="shared" si="0"/>
        <v>0</v>
      </c>
      <c r="R35" s="73">
        <f t="shared" si="1"/>
        <v>0</v>
      </c>
      <c r="S35" s="74">
        <f t="shared" si="34"/>
        <v>-9.2500000000000142</v>
      </c>
      <c r="T35" s="74">
        <f t="shared" si="35"/>
        <v>0</v>
      </c>
      <c r="U35" s="75"/>
      <c r="V35" s="76" t="str">
        <f t="shared" si="2"/>
        <v/>
      </c>
      <c r="W35" s="76" t="s">
        <v>196</v>
      </c>
      <c r="X35" s="76" t="str">
        <f t="shared" si="36"/>
        <v/>
      </c>
      <c r="Y35" s="77">
        <f t="shared" si="3"/>
        <v>0</v>
      </c>
      <c r="Z35" s="78">
        <f t="shared" si="4"/>
        <v>0</v>
      </c>
      <c r="AA35" s="79" t="str">
        <f>IF(WEEKDAY($A35)=1,"So",IF(WEEKDAY($A35)=7,"Sa",IF(B35="freier Tag",B35,IF(ISERROR(VLOOKUP(A35,Feiertage!$A$3:$E$14,2,FALSE))=FALSE,"Feiertag",IF(B35="","",B35)))))</f>
        <v>So</v>
      </c>
      <c r="AB35" s="78">
        <f t="shared" si="37"/>
        <v>0</v>
      </c>
      <c r="AC35" s="80">
        <f t="shared" si="38"/>
        <v>0</v>
      </c>
      <c r="AD35" s="80">
        <f t="shared" si="39"/>
        <v>0</v>
      </c>
      <c r="AE35" s="81" t="str">
        <f t="shared" si="5"/>
        <v/>
      </c>
      <c r="AF35" s="81" t="str">
        <f t="shared" si="6"/>
        <v/>
      </c>
      <c r="AG35" s="81" t="str">
        <f t="shared" si="7"/>
        <v/>
      </c>
      <c r="AH35" s="81" t="str">
        <f t="shared" si="8"/>
        <v/>
      </c>
      <c r="AI35" s="82" t="str">
        <f t="shared" si="9"/>
        <v/>
      </c>
      <c r="AJ35" s="86" t="str">
        <f t="shared" si="10"/>
        <v/>
      </c>
      <c r="AK35" s="91" t="str">
        <f t="shared" si="40"/>
        <v>0</v>
      </c>
      <c r="AL35" s="85">
        <f t="shared" si="11"/>
        <v>0</v>
      </c>
      <c r="AM35" s="86">
        <f t="shared" si="12"/>
        <v>0</v>
      </c>
      <c r="AN35" s="83">
        <f t="shared" si="53"/>
        <v>0</v>
      </c>
      <c r="AO35" s="86">
        <f t="shared" si="14"/>
        <v>0</v>
      </c>
      <c r="AP35" s="86">
        <f t="shared" si="15"/>
        <v>0</v>
      </c>
      <c r="AQ35" s="83">
        <f t="shared" si="54"/>
        <v>0</v>
      </c>
      <c r="AR35" s="86">
        <f t="shared" si="17"/>
        <v>0</v>
      </c>
      <c r="AS35" s="86">
        <f t="shared" si="18"/>
        <v>0</v>
      </c>
      <c r="AT35" s="83">
        <f t="shared" si="55"/>
        <v>0</v>
      </c>
      <c r="AU35" s="86">
        <f t="shared" si="20"/>
        <v>0</v>
      </c>
      <c r="AV35" s="87">
        <f t="shared" si="21"/>
        <v>0</v>
      </c>
      <c r="AW35" s="83">
        <f t="shared" si="56"/>
        <v>0</v>
      </c>
      <c r="AX35" s="87">
        <f t="shared" si="23"/>
        <v>0</v>
      </c>
      <c r="AY35" s="83">
        <f t="shared" si="57"/>
        <v>0</v>
      </c>
      <c r="AZ35" s="88" t="str">
        <f t="shared" si="41"/>
        <v/>
      </c>
      <c r="BA35" s="89">
        <f t="shared" si="42"/>
        <v>0</v>
      </c>
      <c r="BB35" s="89">
        <f t="shared" si="43"/>
        <v>0</v>
      </c>
      <c r="BC35" s="85">
        <f t="shared" si="25"/>
        <v>0</v>
      </c>
      <c r="BD35" s="86">
        <f t="shared" si="26"/>
        <v>0</v>
      </c>
      <c r="BE35" s="83">
        <f t="shared" si="44"/>
        <v>0</v>
      </c>
      <c r="BF35" s="86">
        <f t="shared" si="27"/>
        <v>0</v>
      </c>
      <c r="BG35" s="86">
        <f t="shared" si="28"/>
        <v>0</v>
      </c>
      <c r="BH35" s="83">
        <f t="shared" si="45"/>
        <v>0</v>
      </c>
      <c r="BI35" s="86">
        <f t="shared" si="29"/>
        <v>0</v>
      </c>
      <c r="BJ35" s="86">
        <f t="shared" si="30"/>
        <v>0</v>
      </c>
      <c r="BK35" s="83">
        <f t="shared" si="46"/>
        <v>0</v>
      </c>
      <c r="BL35" s="86">
        <f t="shared" si="31"/>
        <v>0</v>
      </c>
      <c r="BM35" s="87">
        <f t="shared" si="32"/>
        <v>0</v>
      </c>
      <c r="BN35" s="83">
        <f t="shared" si="47"/>
        <v>0</v>
      </c>
      <c r="BO35" s="87">
        <f t="shared" si="33"/>
        <v>0</v>
      </c>
      <c r="BP35" s="83">
        <f t="shared" si="48"/>
        <v>0</v>
      </c>
      <c r="BQ35" s="88" t="str">
        <f t="shared" si="49"/>
        <v/>
      </c>
      <c r="BR35" s="92">
        <f t="shared" si="50"/>
        <v>0</v>
      </c>
      <c r="BS35" s="89">
        <f t="shared" si="51"/>
        <v>0</v>
      </c>
    </row>
    <row r="36" spans="1:72" x14ac:dyDescent="0.2">
      <c r="A36" s="69">
        <f t="shared" si="52"/>
        <v>45012</v>
      </c>
      <c r="B36" s="70" t="str">
        <f>IF(ISERROR(VLOOKUP(A36,Feiertage!$A$3:$E$24,2,FALSE))=FALSE,"Feiertag","")</f>
        <v/>
      </c>
      <c r="C36" s="71"/>
      <c r="D36" s="71"/>
      <c r="E36" s="210"/>
      <c r="F36" s="71"/>
      <c r="G36" s="71"/>
      <c r="H36" s="210"/>
      <c r="I36" s="71"/>
      <c r="J36" s="71"/>
      <c r="K36" s="212"/>
      <c r="L36" s="71"/>
      <c r="M36" s="71"/>
      <c r="N36" s="210"/>
      <c r="O36" s="71"/>
      <c r="P36" s="71"/>
      <c r="Q36" s="72">
        <f t="shared" si="0"/>
        <v>0</v>
      </c>
      <c r="R36" s="73">
        <f t="shared" si="1"/>
        <v>-4</v>
      </c>
      <c r="S36" s="74">
        <f t="shared" si="34"/>
        <v>-13.250000000000014</v>
      </c>
      <c r="T36" s="74">
        <f t="shared" si="35"/>
        <v>0</v>
      </c>
      <c r="U36" s="75"/>
      <c r="V36" s="76" t="str">
        <f t="shared" si="2"/>
        <v/>
      </c>
      <c r="W36" s="76" t="s">
        <v>196</v>
      </c>
      <c r="X36" s="76" t="str">
        <f t="shared" si="36"/>
        <v/>
      </c>
      <c r="Y36" s="77">
        <f t="shared" si="3"/>
        <v>0</v>
      </c>
      <c r="Z36" s="78">
        <f t="shared" si="4"/>
        <v>4</v>
      </c>
      <c r="AA36" s="79" t="str">
        <f>IF(WEEKDAY($A36)=1,"So",IF(WEEKDAY($A36)=7,"Sa",IF(B36="freier Tag",B36,IF(ISERROR(VLOOKUP(A36,Feiertage!$A$3:$E$14,2,FALSE))=FALSE,"Feiertag",IF(B36="","",B36)))))</f>
        <v/>
      </c>
      <c r="AB36" s="78">
        <f t="shared" si="37"/>
        <v>0</v>
      </c>
      <c r="AC36" s="80">
        <f t="shared" si="38"/>
        <v>0</v>
      </c>
      <c r="AD36" s="80">
        <f t="shared" si="39"/>
        <v>0</v>
      </c>
      <c r="AE36" s="81" t="str">
        <f t="shared" si="5"/>
        <v/>
      </c>
      <c r="AF36" s="81" t="str">
        <f t="shared" si="6"/>
        <v/>
      </c>
      <c r="AG36" s="81" t="str">
        <f t="shared" si="7"/>
        <v/>
      </c>
      <c r="AH36" s="81" t="str">
        <f t="shared" si="8"/>
        <v/>
      </c>
      <c r="AI36" s="82" t="str">
        <f t="shared" si="9"/>
        <v/>
      </c>
      <c r="AJ36" s="86" t="str">
        <f t="shared" si="10"/>
        <v/>
      </c>
      <c r="AK36" s="91" t="str">
        <f t="shared" si="40"/>
        <v>0</v>
      </c>
      <c r="AL36" s="85">
        <f t="shared" si="11"/>
        <v>0</v>
      </c>
      <c r="AM36" s="86">
        <f t="shared" si="12"/>
        <v>0</v>
      </c>
      <c r="AN36" s="83">
        <f t="shared" si="53"/>
        <v>0</v>
      </c>
      <c r="AO36" s="86">
        <f t="shared" si="14"/>
        <v>0</v>
      </c>
      <c r="AP36" s="86">
        <f t="shared" si="15"/>
        <v>0</v>
      </c>
      <c r="AQ36" s="83">
        <f t="shared" si="54"/>
        <v>0</v>
      </c>
      <c r="AR36" s="86">
        <f t="shared" si="17"/>
        <v>0</v>
      </c>
      <c r="AS36" s="86">
        <f t="shared" si="18"/>
        <v>0</v>
      </c>
      <c r="AT36" s="83">
        <f t="shared" si="55"/>
        <v>0</v>
      </c>
      <c r="AU36" s="86">
        <f t="shared" si="20"/>
        <v>0</v>
      </c>
      <c r="AV36" s="87">
        <f t="shared" si="21"/>
        <v>0</v>
      </c>
      <c r="AW36" s="83">
        <f t="shared" si="56"/>
        <v>0</v>
      </c>
      <c r="AX36" s="87">
        <f t="shared" si="23"/>
        <v>0</v>
      </c>
      <c r="AY36" s="83">
        <f t="shared" si="57"/>
        <v>0</v>
      </c>
      <c r="AZ36" s="88" t="str">
        <f t="shared" si="41"/>
        <v/>
      </c>
      <c r="BA36" s="89">
        <f t="shared" si="42"/>
        <v>0</v>
      </c>
      <c r="BB36" s="89">
        <f t="shared" si="43"/>
        <v>0</v>
      </c>
      <c r="BC36" s="85">
        <f t="shared" si="25"/>
        <v>0</v>
      </c>
      <c r="BD36" s="86">
        <f t="shared" si="26"/>
        <v>0</v>
      </c>
      <c r="BE36" s="83">
        <f t="shared" si="44"/>
        <v>0</v>
      </c>
      <c r="BF36" s="86">
        <f t="shared" si="27"/>
        <v>0</v>
      </c>
      <c r="BG36" s="86">
        <f t="shared" si="28"/>
        <v>0</v>
      </c>
      <c r="BH36" s="83">
        <f t="shared" si="45"/>
        <v>0</v>
      </c>
      <c r="BI36" s="86">
        <f t="shared" si="29"/>
        <v>0</v>
      </c>
      <c r="BJ36" s="86">
        <f t="shared" si="30"/>
        <v>0</v>
      </c>
      <c r="BK36" s="83">
        <f t="shared" si="46"/>
        <v>0</v>
      </c>
      <c r="BL36" s="86">
        <f t="shared" si="31"/>
        <v>0</v>
      </c>
      <c r="BM36" s="87">
        <f t="shared" si="32"/>
        <v>0</v>
      </c>
      <c r="BN36" s="83">
        <f t="shared" si="47"/>
        <v>0</v>
      </c>
      <c r="BO36" s="87">
        <f t="shared" si="33"/>
        <v>0</v>
      </c>
      <c r="BP36" s="83">
        <f t="shared" si="48"/>
        <v>0</v>
      </c>
      <c r="BQ36" s="88" t="str">
        <f t="shared" si="49"/>
        <v/>
      </c>
      <c r="BR36" s="92">
        <f t="shared" si="50"/>
        <v>0</v>
      </c>
      <c r="BS36" s="89">
        <f t="shared" si="51"/>
        <v>0</v>
      </c>
    </row>
    <row r="37" spans="1:72" x14ac:dyDescent="0.2">
      <c r="A37" s="69">
        <f t="shared" si="52"/>
        <v>45013</v>
      </c>
      <c r="B37" s="70" t="str">
        <f>IF(ISERROR(VLOOKUP(A37,Feiertage!$A$3:$E$24,2,FALSE))=FALSE,"Feiertag","")</f>
        <v/>
      </c>
      <c r="C37" s="71"/>
      <c r="D37" s="71"/>
      <c r="E37" s="210"/>
      <c r="F37" s="71"/>
      <c r="G37" s="71"/>
      <c r="H37" s="210"/>
      <c r="I37" s="71"/>
      <c r="J37" s="71"/>
      <c r="K37" s="212"/>
      <c r="L37" s="71"/>
      <c r="M37" s="71"/>
      <c r="N37" s="210"/>
      <c r="O37" s="71"/>
      <c r="P37" s="71"/>
      <c r="Q37" s="72">
        <f t="shared" si="0"/>
        <v>0</v>
      </c>
      <c r="R37" s="73">
        <f t="shared" si="1"/>
        <v>-4</v>
      </c>
      <c r="S37" s="74">
        <f t="shared" si="34"/>
        <v>-17.250000000000014</v>
      </c>
      <c r="T37" s="74">
        <f t="shared" si="35"/>
        <v>0</v>
      </c>
      <c r="U37" s="75"/>
      <c r="V37" s="76" t="str">
        <f t="shared" si="2"/>
        <v/>
      </c>
      <c r="W37" s="76" t="s">
        <v>196</v>
      </c>
      <c r="X37" s="76" t="str">
        <f t="shared" si="36"/>
        <v/>
      </c>
      <c r="Y37" s="77">
        <f t="shared" si="3"/>
        <v>0</v>
      </c>
      <c r="Z37" s="78">
        <f t="shared" si="4"/>
        <v>4</v>
      </c>
      <c r="AA37" s="79" t="str">
        <f>IF(WEEKDAY($A37)=1,"So",IF(WEEKDAY($A37)=7,"Sa",IF(B37="freier Tag",B37,IF(ISERROR(VLOOKUP(A37,Feiertage!$A$3:$E$14,2,FALSE))=FALSE,"Feiertag",IF(B37="","",B37)))))</f>
        <v/>
      </c>
      <c r="AB37" s="78">
        <f t="shared" si="37"/>
        <v>0</v>
      </c>
      <c r="AC37" s="80">
        <f t="shared" si="38"/>
        <v>0</v>
      </c>
      <c r="AD37" s="80">
        <f t="shared" si="39"/>
        <v>0</v>
      </c>
      <c r="AE37" s="81" t="str">
        <f t="shared" si="5"/>
        <v/>
      </c>
      <c r="AF37" s="81" t="str">
        <f t="shared" si="6"/>
        <v/>
      </c>
      <c r="AG37" s="81" t="str">
        <f t="shared" si="7"/>
        <v/>
      </c>
      <c r="AH37" s="81" t="str">
        <f t="shared" si="8"/>
        <v/>
      </c>
      <c r="AI37" s="82" t="str">
        <f t="shared" si="9"/>
        <v/>
      </c>
      <c r="AJ37" s="86" t="str">
        <f t="shared" si="10"/>
        <v/>
      </c>
      <c r="AK37" s="91" t="str">
        <f t="shared" si="40"/>
        <v>0</v>
      </c>
      <c r="AL37" s="85">
        <f t="shared" si="11"/>
        <v>0</v>
      </c>
      <c r="AM37" s="86">
        <f t="shared" si="12"/>
        <v>0</v>
      </c>
      <c r="AN37" s="83">
        <f t="shared" si="53"/>
        <v>0</v>
      </c>
      <c r="AO37" s="86">
        <f t="shared" si="14"/>
        <v>0</v>
      </c>
      <c r="AP37" s="86">
        <f t="shared" si="15"/>
        <v>0</v>
      </c>
      <c r="AQ37" s="83">
        <f t="shared" si="54"/>
        <v>0</v>
      </c>
      <c r="AR37" s="86">
        <f t="shared" si="17"/>
        <v>0</v>
      </c>
      <c r="AS37" s="86">
        <f t="shared" si="18"/>
        <v>0</v>
      </c>
      <c r="AT37" s="83">
        <f t="shared" si="55"/>
        <v>0</v>
      </c>
      <c r="AU37" s="86">
        <f t="shared" si="20"/>
        <v>0</v>
      </c>
      <c r="AV37" s="87">
        <f t="shared" si="21"/>
        <v>0</v>
      </c>
      <c r="AW37" s="83">
        <f t="shared" si="56"/>
        <v>0</v>
      </c>
      <c r="AX37" s="87">
        <f t="shared" si="23"/>
        <v>0</v>
      </c>
      <c r="AY37" s="83">
        <f t="shared" si="57"/>
        <v>0</v>
      </c>
      <c r="AZ37" s="88" t="str">
        <f t="shared" si="41"/>
        <v/>
      </c>
      <c r="BA37" s="89">
        <f t="shared" si="42"/>
        <v>0</v>
      </c>
      <c r="BB37" s="89">
        <f t="shared" si="43"/>
        <v>0</v>
      </c>
      <c r="BC37" s="85">
        <f t="shared" si="25"/>
        <v>0</v>
      </c>
      <c r="BD37" s="86">
        <f t="shared" si="26"/>
        <v>0</v>
      </c>
      <c r="BE37" s="83">
        <f t="shared" si="44"/>
        <v>0</v>
      </c>
      <c r="BF37" s="86">
        <f t="shared" si="27"/>
        <v>0</v>
      </c>
      <c r="BG37" s="86">
        <f t="shared" si="28"/>
        <v>0</v>
      </c>
      <c r="BH37" s="83">
        <f t="shared" si="45"/>
        <v>0</v>
      </c>
      <c r="BI37" s="86">
        <f t="shared" si="29"/>
        <v>0</v>
      </c>
      <c r="BJ37" s="86">
        <f t="shared" si="30"/>
        <v>0</v>
      </c>
      <c r="BK37" s="83">
        <f t="shared" si="46"/>
        <v>0</v>
      </c>
      <c r="BL37" s="86">
        <f t="shared" si="31"/>
        <v>0</v>
      </c>
      <c r="BM37" s="87">
        <f t="shared" si="32"/>
        <v>0</v>
      </c>
      <c r="BN37" s="83">
        <f t="shared" si="47"/>
        <v>0</v>
      </c>
      <c r="BO37" s="87">
        <f t="shared" si="33"/>
        <v>0</v>
      </c>
      <c r="BP37" s="83">
        <f t="shared" si="48"/>
        <v>0</v>
      </c>
      <c r="BQ37" s="88" t="str">
        <f t="shared" si="49"/>
        <v/>
      </c>
      <c r="BR37" s="92">
        <f t="shared" si="50"/>
        <v>0</v>
      </c>
      <c r="BS37" s="89">
        <f t="shared" si="51"/>
        <v>0</v>
      </c>
    </row>
    <row r="38" spans="1:72" x14ac:dyDescent="0.2">
      <c r="A38" s="69">
        <f t="shared" si="52"/>
        <v>45014</v>
      </c>
      <c r="B38" s="70" t="str">
        <f>IF(ISERROR(VLOOKUP(A38,Feiertage!$A$3:$E$24,2,FALSE))=FALSE,"Feiertag","")</f>
        <v/>
      </c>
      <c r="C38" s="71"/>
      <c r="D38" s="71"/>
      <c r="E38" s="210"/>
      <c r="F38" s="71"/>
      <c r="G38" s="71"/>
      <c r="H38" s="210"/>
      <c r="I38" s="71"/>
      <c r="J38" s="71"/>
      <c r="K38" s="212"/>
      <c r="L38" s="71"/>
      <c r="M38" s="71"/>
      <c r="N38" s="210"/>
      <c r="O38" s="71"/>
      <c r="P38" s="71"/>
      <c r="Q38" s="72">
        <f t="shared" si="0"/>
        <v>0</v>
      </c>
      <c r="R38" s="73">
        <f t="shared" si="1"/>
        <v>-4</v>
      </c>
      <c r="S38" s="74">
        <f t="shared" si="34"/>
        <v>-21.250000000000014</v>
      </c>
      <c r="T38" s="74">
        <f t="shared" si="35"/>
        <v>0</v>
      </c>
      <c r="U38" s="75"/>
      <c r="V38" s="76" t="str">
        <f t="shared" si="2"/>
        <v/>
      </c>
      <c r="W38" s="76" t="s">
        <v>196</v>
      </c>
      <c r="X38" s="76" t="str">
        <f t="shared" si="36"/>
        <v/>
      </c>
      <c r="Y38" s="77">
        <f t="shared" si="3"/>
        <v>0</v>
      </c>
      <c r="Z38" s="78">
        <f t="shared" si="4"/>
        <v>4</v>
      </c>
      <c r="AA38" s="79" t="str">
        <f>IF(WEEKDAY($A38)=1,"So",IF(WEEKDAY($A38)=7,"Sa",IF(B38="freier Tag",B38,IF(ISERROR(VLOOKUP(A38,Feiertage!$A$3:$E$14,2,FALSE))=FALSE,"Feiertag",IF(B38="","",B38)))))</f>
        <v/>
      </c>
      <c r="AB38" s="78">
        <f t="shared" si="37"/>
        <v>0</v>
      </c>
      <c r="AC38" s="80">
        <f t="shared" si="38"/>
        <v>0</v>
      </c>
      <c r="AD38" s="80">
        <f t="shared" si="39"/>
        <v>0</v>
      </c>
      <c r="AE38" s="81" t="str">
        <f t="shared" si="5"/>
        <v/>
      </c>
      <c r="AF38" s="81" t="str">
        <f t="shared" si="6"/>
        <v/>
      </c>
      <c r="AG38" s="81" t="str">
        <f t="shared" si="7"/>
        <v/>
      </c>
      <c r="AH38" s="81" t="str">
        <f t="shared" si="8"/>
        <v/>
      </c>
      <c r="AI38" s="82" t="str">
        <f t="shared" si="9"/>
        <v/>
      </c>
      <c r="AJ38" s="86" t="str">
        <f t="shared" si="10"/>
        <v/>
      </c>
      <c r="AK38" s="91" t="str">
        <f t="shared" si="40"/>
        <v>0</v>
      </c>
      <c r="AL38" s="85">
        <f t="shared" si="11"/>
        <v>0</v>
      </c>
      <c r="AM38" s="86">
        <f t="shared" si="12"/>
        <v>0</v>
      </c>
      <c r="AN38" s="83">
        <f t="shared" si="53"/>
        <v>0</v>
      </c>
      <c r="AO38" s="86">
        <f t="shared" si="14"/>
        <v>0</v>
      </c>
      <c r="AP38" s="86">
        <f t="shared" si="15"/>
        <v>0</v>
      </c>
      <c r="AQ38" s="83">
        <f t="shared" si="54"/>
        <v>0</v>
      </c>
      <c r="AR38" s="86">
        <f t="shared" si="17"/>
        <v>0</v>
      </c>
      <c r="AS38" s="86">
        <f t="shared" si="18"/>
        <v>0</v>
      </c>
      <c r="AT38" s="83">
        <f t="shared" si="55"/>
        <v>0</v>
      </c>
      <c r="AU38" s="86">
        <f t="shared" si="20"/>
        <v>0</v>
      </c>
      <c r="AV38" s="87">
        <f t="shared" si="21"/>
        <v>0</v>
      </c>
      <c r="AW38" s="83">
        <f t="shared" si="56"/>
        <v>0</v>
      </c>
      <c r="AX38" s="87">
        <f t="shared" si="23"/>
        <v>0</v>
      </c>
      <c r="AY38" s="83">
        <f t="shared" si="57"/>
        <v>0</v>
      </c>
      <c r="AZ38" s="88" t="str">
        <f t="shared" si="41"/>
        <v/>
      </c>
      <c r="BA38" s="89">
        <f t="shared" si="42"/>
        <v>0</v>
      </c>
      <c r="BB38" s="89">
        <f t="shared" si="43"/>
        <v>0</v>
      </c>
      <c r="BC38" s="85">
        <f t="shared" si="25"/>
        <v>0</v>
      </c>
      <c r="BD38" s="86">
        <f t="shared" si="26"/>
        <v>0</v>
      </c>
      <c r="BE38" s="83">
        <f t="shared" si="44"/>
        <v>0</v>
      </c>
      <c r="BF38" s="86">
        <f t="shared" si="27"/>
        <v>0</v>
      </c>
      <c r="BG38" s="86">
        <f t="shared" si="28"/>
        <v>0</v>
      </c>
      <c r="BH38" s="83">
        <f t="shared" si="45"/>
        <v>0</v>
      </c>
      <c r="BI38" s="86">
        <f t="shared" si="29"/>
        <v>0</v>
      </c>
      <c r="BJ38" s="86">
        <f t="shared" si="30"/>
        <v>0</v>
      </c>
      <c r="BK38" s="83">
        <f t="shared" si="46"/>
        <v>0</v>
      </c>
      <c r="BL38" s="86">
        <f t="shared" si="31"/>
        <v>0</v>
      </c>
      <c r="BM38" s="87">
        <f t="shared" si="32"/>
        <v>0</v>
      </c>
      <c r="BN38" s="83">
        <f t="shared" si="47"/>
        <v>0</v>
      </c>
      <c r="BO38" s="87">
        <f t="shared" si="33"/>
        <v>0</v>
      </c>
      <c r="BP38" s="83">
        <f t="shared" si="48"/>
        <v>0</v>
      </c>
      <c r="BQ38" s="88" t="str">
        <f t="shared" si="49"/>
        <v/>
      </c>
      <c r="BR38" s="92">
        <f t="shared" si="50"/>
        <v>0</v>
      </c>
      <c r="BS38" s="89">
        <f t="shared" si="51"/>
        <v>0</v>
      </c>
    </row>
    <row r="39" spans="1:72" x14ac:dyDescent="0.2">
      <c r="A39" s="69">
        <f t="shared" si="52"/>
        <v>45015</v>
      </c>
      <c r="B39" s="90" t="str">
        <f>IF(ISERROR(VLOOKUP(A39,Feiertage!$A$3:$E$24,2,FALSE))=FALSE,"Feiertag","")</f>
        <v/>
      </c>
      <c r="C39" s="71"/>
      <c r="D39" s="71"/>
      <c r="E39" s="210"/>
      <c r="F39" s="71"/>
      <c r="G39" s="71"/>
      <c r="H39" s="210"/>
      <c r="I39" s="71"/>
      <c r="J39" s="71"/>
      <c r="K39" s="212"/>
      <c r="L39" s="71"/>
      <c r="M39" s="71"/>
      <c r="N39" s="210"/>
      <c r="O39" s="71"/>
      <c r="P39" s="71"/>
      <c r="Q39" s="72">
        <f t="shared" si="0"/>
        <v>0</v>
      </c>
      <c r="R39" s="73">
        <f t="shared" si="1"/>
        <v>-4</v>
      </c>
      <c r="S39" s="74">
        <f t="shared" si="34"/>
        <v>-25.250000000000014</v>
      </c>
      <c r="T39" s="74">
        <f t="shared" si="35"/>
        <v>0</v>
      </c>
      <c r="U39" s="75"/>
      <c r="V39" s="76" t="str">
        <f t="shared" si="2"/>
        <v/>
      </c>
      <c r="W39" s="76" t="s">
        <v>196</v>
      </c>
      <c r="X39" s="76" t="str">
        <f t="shared" si="36"/>
        <v/>
      </c>
      <c r="Y39" s="77">
        <f t="shared" si="3"/>
        <v>0</v>
      </c>
      <c r="Z39" s="78">
        <f t="shared" si="4"/>
        <v>4</v>
      </c>
      <c r="AA39" s="79" t="str">
        <f>IF(WEEKDAY($A39)=1,"So",IF(WEEKDAY($A39)=7,"Sa",IF(B39="freier Tag",B39,IF(ISERROR(VLOOKUP(A39,Feiertage!$A$3:$E$14,2,FALSE))=FALSE,"Feiertag",IF(B39="","",B39)))))</f>
        <v/>
      </c>
      <c r="AB39" s="78">
        <f t="shared" si="37"/>
        <v>0</v>
      </c>
      <c r="AC39" s="80">
        <f t="shared" si="38"/>
        <v>0</v>
      </c>
      <c r="AD39" s="80">
        <f t="shared" si="39"/>
        <v>0</v>
      </c>
      <c r="AE39" s="81" t="str">
        <f t="shared" si="5"/>
        <v/>
      </c>
      <c r="AF39" s="81" t="str">
        <f t="shared" si="6"/>
        <v/>
      </c>
      <c r="AG39" s="81" t="str">
        <f t="shared" si="7"/>
        <v/>
      </c>
      <c r="AH39" s="81" t="str">
        <f t="shared" si="8"/>
        <v/>
      </c>
      <c r="AI39" s="82" t="str">
        <f t="shared" si="9"/>
        <v/>
      </c>
      <c r="AJ39" s="86" t="str">
        <f t="shared" si="10"/>
        <v/>
      </c>
      <c r="AK39" s="91" t="str">
        <f t="shared" si="40"/>
        <v>0</v>
      </c>
      <c r="AL39" s="85">
        <f t="shared" si="11"/>
        <v>0</v>
      </c>
      <c r="AM39" s="86">
        <f t="shared" si="12"/>
        <v>0</v>
      </c>
      <c r="AN39" s="83">
        <f t="shared" si="53"/>
        <v>0</v>
      </c>
      <c r="AO39" s="86">
        <f t="shared" si="14"/>
        <v>0</v>
      </c>
      <c r="AP39" s="86">
        <f t="shared" si="15"/>
        <v>0</v>
      </c>
      <c r="AQ39" s="83">
        <f t="shared" si="54"/>
        <v>0</v>
      </c>
      <c r="AR39" s="86">
        <f t="shared" si="17"/>
        <v>0</v>
      </c>
      <c r="AS39" s="86">
        <f t="shared" si="18"/>
        <v>0</v>
      </c>
      <c r="AT39" s="83">
        <f t="shared" si="55"/>
        <v>0</v>
      </c>
      <c r="AU39" s="86">
        <f t="shared" si="20"/>
        <v>0</v>
      </c>
      <c r="AV39" s="87">
        <f t="shared" si="21"/>
        <v>0</v>
      </c>
      <c r="AW39" s="83">
        <f t="shared" si="56"/>
        <v>0</v>
      </c>
      <c r="AX39" s="87">
        <f t="shared" si="23"/>
        <v>0</v>
      </c>
      <c r="AY39" s="83">
        <f t="shared" si="57"/>
        <v>0</v>
      </c>
      <c r="AZ39" s="88" t="str">
        <f t="shared" si="41"/>
        <v/>
      </c>
      <c r="BA39" s="89">
        <f t="shared" si="42"/>
        <v>0</v>
      </c>
      <c r="BB39" s="89">
        <f t="shared" si="43"/>
        <v>0</v>
      </c>
      <c r="BC39" s="85">
        <f t="shared" si="25"/>
        <v>0</v>
      </c>
      <c r="BD39" s="86">
        <f t="shared" si="26"/>
        <v>0</v>
      </c>
      <c r="BE39" s="83">
        <f t="shared" si="44"/>
        <v>0</v>
      </c>
      <c r="BF39" s="86">
        <f t="shared" si="27"/>
        <v>0</v>
      </c>
      <c r="BG39" s="86">
        <f t="shared" si="28"/>
        <v>0</v>
      </c>
      <c r="BH39" s="83">
        <f t="shared" si="45"/>
        <v>0</v>
      </c>
      <c r="BI39" s="86">
        <f t="shared" si="29"/>
        <v>0</v>
      </c>
      <c r="BJ39" s="86">
        <f t="shared" si="30"/>
        <v>0</v>
      </c>
      <c r="BK39" s="83">
        <f t="shared" si="46"/>
        <v>0</v>
      </c>
      <c r="BL39" s="86">
        <f t="shared" si="31"/>
        <v>0</v>
      </c>
      <c r="BM39" s="87">
        <f t="shared" si="32"/>
        <v>0</v>
      </c>
      <c r="BN39" s="83">
        <f t="shared" si="47"/>
        <v>0</v>
      </c>
      <c r="BO39" s="87">
        <f t="shared" si="33"/>
        <v>0</v>
      </c>
      <c r="BP39" s="83">
        <f t="shared" si="48"/>
        <v>0</v>
      </c>
      <c r="BQ39" s="88" t="str">
        <f t="shared" si="49"/>
        <v/>
      </c>
      <c r="BR39" s="92">
        <f t="shared" si="50"/>
        <v>0</v>
      </c>
      <c r="BS39" s="89">
        <f t="shared" si="51"/>
        <v>0</v>
      </c>
    </row>
    <row r="40" spans="1:72" ht="13.5" thickBot="1" x14ac:dyDescent="0.25">
      <c r="A40" s="69">
        <f t="shared" si="52"/>
        <v>45016</v>
      </c>
      <c r="B40" s="70" t="str">
        <f>IF(ISERROR(VLOOKUP(A40,Feiertage!$A$3:$E$24,2,FALSE))=FALSE,"Feiertag","")</f>
        <v/>
      </c>
      <c r="C40" s="71"/>
      <c r="D40" s="71"/>
      <c r="E40" s="211"/>
      <c r="F40" s="71"/>
      <c r="G40" s="71"/>
      <c r="H40" s="211"/>
      <c r="I40" s="71"/>
      <c r="J40" s="71"/>
      <c r="K40" s="213"/>
      <c r="L40" s="71"/>
      <c r="M40" s="71"/>
      <c r="N40" s="211"/>
      <c r="O40" s="71"/>
      <c r="P40" s="71"/>
      <c r="Q40" s="72">
        <f t="shared" si="0"/>
        <v>0</v>
      </c>
      <c r="R40" s="73">
        <f t="shared" si="1"/>
        <v>-4</v>
      </c>
      <c r="S40" s="74">
        <f t="shared" si="34"/>
        <v>-29.250000000000014</v>
      </c>
      <c r="T40" s="74">
        <f t="shared" si="35"/>
        <v>0</v>
      </c>
      <c r="U40" s="75"/>
      <c r="V40" s="76" t="str">
        <f t="shared" si="2"/>
        <v/>
      </c>
      <c r="W40" s="76" t="s">
        <v>196</v>
      </c>
      <c r="X40" s="76" t="str">
        <f t="shared" si="36"/>
        <v/>
      </c>
      <c r="Y40" s="77">
        <f t="shared" si="3"/>
        <v>0</v>
      </c>
      <c r="Z40" s="78">
        <f t="shared" si="4"/>
        <v>4</v>
      </c>
      <c r="AA40" s="79" t="str">
        <f>IF(WEEKDAY($A40)=1,"So",IF(WEEKDAY($A40)=7,"Sa",IF(B40="freier Tag",B40,IF(ISERROR(VLOOKUP(A40,Feiertage!$A$3:$E$14,2,FALSE))=FALSE,"Feiertag",IF(B40="","",B40)))))</f>
        <v/>
      </c>
      <c r="AB40" s="78">
        <f t="shared" si="37"/>
        <v>0</v>
      </c>
      <c r="AC40" s="80">
        <f t="shared" si="38"/>
        <v>0</v>
      </c>
      <c r="AD40" s="80">
        <f t="shared" si="39"/>
        <v>0</v>
      </c>
      <c r="AE40" s="81" t="str">
        <f t="shared" si="5"/>
        <v/>
      </c>
      <c r="AF40" s="81" t="str">
        <f t="shared" si="6"/>
        <v/>
      </c>
      <c r="AG40" s="81" t="str">
        <f t="shared" si="7"/>
        <v/>
      </c>
      <c r="AH40" s="81" t="str">
        <f t="shared" si="8"/>
        <v/>
      </c>
      <c r="AI40" s="82" t="str">
        <f t="shared" si="9"/>
        <v/>
      </c>
      <c r="AJ40" s="86" t="str">
        <f t="shared" si="10"/>
        <v/>
      </c>
      <c r="AK40" s="91" t="str">
        <f t="shared" si="40"/>
        <v>0</v>
      </c>
      <c r="AL40" s="85">
        <f t="shared" si="11"/>
        <v>0</v>
      </c>
      <c r="AM40" s="86">
        <f t="shared" si="12"/>
        <v>0</v>
      </c>
      <c r="AN40" s="83">
        <f t="shared" si="53"/>
        <v>0</v>
      </c>
      <c r="AO40" s="86">
        <f t="shared" si="14"/>
        <v>0</v>
      </c>
      <c r="AP40" s="86">
        <f t="shared" si="15"/>
        <v>0</v>
      </c>
      <c r="AQ40" s="83">
        <f t="shared" si="54"/>
        <v>0</v>
      </c>
      <c r="AR40" s="86">
        <f t="shared" si="17"/>
        <v>0</v>
      </c>
      <c r="AS40" s="86">
        <f t="shared" si="18"/>
        <v>0</v>
      </c>
      <c r="AT40" s="83">
        <f t="shared" si="55"/>
        <v>0</v>
      </c>
      <c r="AU40" s="86">
        <f t="shared" si="20"/>
        <v>0</v>
      </c>
      <c r="AV40" s="87">
        <f t="shared" si="21"/>
        <v>0</v>
      </c>
      <c r="AW40" s="83">
        <f t="shared" si="56"/>
        <v>0</v>
      </c>
      <c r="AX40" s="87">
        <f t="shared" si="23"/>
        <v>0</v>
      </c>
      <c r="AY40" s="83">
        <f t="shared" si="57"/>
        <v>0</v>
      </c>
      <c r="AZ40" s="88" t="str">
        <f t="shared" si="41"/>
        <v/>
      </c>
      <c r="BA40" s="89">
        <f t="shared" si="42"/>
        <v>0</v>
      </c>
      <c r="BB40" s="89">
        <f t="shared" si="43"/>
        <v>0</v>
      </c>
      <c r="BC40" s="94">
        <f t="shared" si="25"/>
        <v>0</v>
      </c>
      <c r="BD40" s="95">
        <f t="shared" si="26"/>
        <v>0</v>
      </c>
      <c r="BE40" s="83">
        <f t="shared" si="44"/>
        <v>0</v>
      </c>
      <c r="BF40" s="95">
        <f t="shared" si="27"/>
        <v>0</v>
      </c>
      <c r="BG40" s="95">
        <f t="shared" si="28"/>
        <v>0</v>
      </c>
      <c r="BH40" s="83">
        <f t="shared" si="45"/>
        <v>0</v>
      </c>
      <c r="BI40" s="95">
        <f t="shared" si="29"/>
        <v>0</v>
      </c>
      <c r="BJ40" s="95">
        <f t="shared" si="30"/>
        <v>0</v>
      </c>
      <c r="BK40" s="83">
        <f t="shared" si="46"/>
        <v>0</v>
      </c>
      <c r="BL40" s="95">
        <f t="shared" si="31"/>
        <v>0</v>
      </c>
      <c r="BM40" s="96">
        <f t="shared" si="32"/>
        <v>0</v>
      </c>
      <c r="BN40" s="83">
        <f t="shared" si="47"/>
        <v>0</v>
      </c>
      <c r="BO40" s="96">
        <f t="shared" si="33"/>
        <v>0</v>
      </c>
      <c r="BP40" s="83">
        <f t="shared" si="48"/>
        <v>0</v>
      </c>
      <c r="BQ40" s="97" t="str">
        <f t="shared" si="49"/>
        <v/>
      </c>
      <c r="BR40" s="98">
        <f t="shared" si="50"/>
        <v>0</v>
      </c>
      <c r="BS40" s="89">
        <f t="shared" si="51"/>
        <v>0</v>
      </c>
    </row>
    <row r="41" spans="1:72" x14ac:dyDescent="0.2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9"/>
      <c r="Q41" s="15"/>
      <c r="R41" s="15"/>
      <c r="S41" s="100"/>
      <c r="T41" s="100"/>
      <c r="U41" s="101"/>
      <c r="V41" s="101"/>
      <c r="W41" s="101"/>
      <c r="X41" s="101"/>
      <c r="Y41" s="77"/>
      <c r="Z41" s="15"/>
      <c r="AA41" s="102"/>
      <c r="AB41" s="15"/>
      <c r="AC41" s="39"/>
      <c r="AD41" s="39"/>
      <c r="AE41" s="39"/>
      <c r="AF41" s="39"/>
      <c r="AG41" s="39"/>
      <c r="AH41" s="39"/>
      <c r="AI41" s="39"/>
      <c r="AJ41" s="15"/>
      <c r="AK41" s="102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5"/>
      <c r="BO41" s="15"/>
      <c r="BP41" s="15"/>
      <c r="BQ41" s="15"/>
      <c r="BR41" s="15"/>
      <c r="BS41" s="15"/>
    </row>
    <row r="42" spans="1:72" ht="17.100000000000001" customHeight="1" x14ac:dyDescent="0.2">
      <c r="A42" s="103" t="s">
        <v>197</v>
      </c>
      <c r="J42" s="104"/>
      <c r="K42" s="104"/>
      <c r="L42" s="104"/>
      <c r="M42" s="104"/>
      <c r="N42" s="104"/>
      <c r="P42" s="19"/>
      <c r="Q42" s="19" t="s">
        <v>198</v>
      </c>
      <c r="R42" s="19"/>
      <c r="S42" s="105">
        <f>SUM(Q10:Q40)</f>
        <v>8</v>
      </c>
      <c r="T42" s="150" t="str">
        <f t="shared" ref="T42:T47" si="58">CONCATENATE("( ",INT(ABS(S42)),"h ",ROUND(MOD(ABS(S42),1)*60,2),"min )")</f>
        <v>( 8h 0min )</v>
      </c>
      <c r="U42" s="19"/>
      <c r="V42" s="19"/>
      <c r="W42" s="19"/>
      <c r="X42" s="19"/>
      <c r="Y42" s="15"/>
      <c r="Z42" s="15"/>
      <c r="AB42" s="15"/>
      <c r="AE42" s="106"/>
      <c r="AF42" s="106"/>
      <c r="AG42" s="106"/>
      <c r="AH42" s="106"/>
      <c r="AI42" s="107"/>
      <c r="AJ42" s="15"/>
      <c r="AL42" s="24"/>
      <c r="AM42" s="24"/>
      <c r="AN42" s="24"/>
      <c r="AO42" s="24"/>
      <c r="AP42" s="24"/>
      <c r="AQ42" s="24"/>
      <c r="AR42" s="24"/>
      <c r="AS42" s="24"/>
      <c r="AT42" s="24"/>
      <c r="AU42" s="24"/>
      <c r="AV42" s="24"/>
      <c r="AW42" s="24"/>
      <c r="AX42" s="24"/>
      <c r="AY42" s="24"/>
      <c r="AZ42" s="24"/>
      <c r="BA42" s="24"/>
      <c r="BB42" s="24"/>
      <c r="BC42" s="24"/>
      <c r="BD42" s="24"/>
      <c r="BE42" s="108"/>
      <c r="BF42" s="24"/>
      <c r="BG42" s="24"/>
      <c r="BH42" s="24"/>
      <c r="BI42" s="24"/>
      <c r="BJ42" s="24"/>
      <c r="BK42" s="24"/>
      <c r="BL42" s="24"/>
      <c r="BM42" s="24"/>
      <c r="BN42" s="24"/>
      <c r="BO42" s="24"/>
      <c r="BP42" s="24"/>
      <c r="BQ42" s="24"/>
      <c r="BR42" s="24"/>
      <c r="BS42" s="24"/>
    </row>
    <row r="43" spans="1:72" ht="17.100000000000001" customHeight="1" x14ac:dyDescent="0.2">
      <c r="A43" s="176"/>
      <c r="B43" s="184"/>
      <c r="C43" s="184"/>
      <c r="D43" s="184"/>
      <c r="E43" s="184"/>
      <c r="F43" s="184"/>
      <c r="G43" s="184"/>
      <c r="H43" s="184"/>
      <c r="I43" s="184"/>
      <c r="J43" s="184"/>
      <c r="K43" s="184"/>
      <c r="L43" s="185"/>
      <c r="Q43" s="19" t="s">
        <v>199</v>
      </c>
      <c r="R43" s="19"/>
      <c r="S43" s="109">
        <f>SUM(Z10:Z40)</f>
        <v>92</v>
      </c>
      <c r="T43" s="150" t="str">
        <f t="shared" si="58"/>
        <v>( 92h 0min )</v>
      </c>
      <c r="U43" s="19"/>
      <c r="Z43" s="15"/>
      <c r="AB43" s="15"/>
      <c r="AC43" s="110"/>
      <c r="AD43" s="110"/>
      <c r="AE43" s="111"/>
      <c r="AF43" s="111"/>
      <c r="AG43" s="111"/>
      <c r="AH43" s="111"/>
      <c r="AI43" s="110"/>
      <c r="AJ43" s="15"/>
      <c r="BH43" s="112"/>
    </row>
    <row r="44" spans="1:72" ht="17.100000000000001" customHeight="1" x14ac:dyDescent="0.2">
      <c r="A44" s="190"/>
      <c r="B44" s="186"/>
      <c r="C44" s="186"/>
      <c r="D44" s="186"/>
      <c r="E44" s="186"/>
      <c r="F44" s="186"/>
      <c r="G44" s="186"/>
      <c r="H44" s="186"/>
      <c r="I44" s="186"/>
      <c r="J44" s="186"/>
      <c r="K44" s="186"/>
      <c r="L44" s="187"/>
      <c r="Q44" s="113" t="s">
        <v>200</v>
      </c>
      <c r="R44" s="114"/>
      <c r="S44" s="115">
        <f>S6</f>
        <v>54.749999999999986</v>
      </c>
      <c r="T44" s="150" t="str">
        <f t="shared" si="58"/>
        <v>( 54h 45min )</v>
      </c>
      <c r="U44" s="19"/>
      <c r="V44" s="19"/>
      <c r="W44" s="19"/>
      <c r="X44" s="19"/>
      <c r="Y44" s="106"/>
      <c r="Z44" s="15"/>
      <c r="AA44" s="112" t="s">
        <v>201</v>
      </c>
      <c r="AB44" s="15"/>
      <c r="AC44" s="15"/>
      <c r="AD44" s="15"/>
      <c r="AE44" s="15"/>
      <c r="AF44" s="15"/>
      <c r="AG44" s="15"/>
      <c r="AH44" s="15"/>
      <c r="AI44" s="15"/>
      <c r="AJ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  <c r="AX44" s="15"/>
      <c r="AY44" s="15"/>
      <c r="AZ44" s="15"/>
      <c r="BA44" s="15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15"/>
      <c r="BN44" s="15"/>
      <c r="BO44" s="15"/>
      <c r="BP44" s="15"/>
      <c r="BQ44" s="15"/>
      <c r="BR44" s="15"/>
      <c r="BS44" s="15"/>
      <c r="BT44" s="15"/>
    </row>
    <row r="45" spans="1:72" ht="17.100000000000001" customHeight="1" thickBot="1" x14ac:dyDescent="0.25">
      <c r="A45" s="191"/>
      <c r="B45" s="188"/>
      <c r="C45" s="188"/>
      <c r="D45" s="188"/>
      <c r="E45" s="188"/>
      <c r="F45" s="188"/>
      <c r="G45" s="188"/>
      <c r="H45" s="188"/>
      <c r="I45" s="188"/>
      <c r="J45" s="188"/>
      <c r="K45" s="188"/>
      <c r="L45" s="189"/>
      <c r="Q45" s="116" t="s">
        <v>202</v>
      </c>
      <c r="R45" s="116"/>
      <c r="S45" s="117"/>
      <c r="T45" s="150" t="str">
        <f t="shared" si="58"/>
        <v>( 0h 0min )</v>
      </c>
      <c r="U45" s="19"/>
      <c r="V45" s="19"/>
      <c r="W45" s="19"/>
      <c r="X45" s="19"/>
      <c r="Y45" s="106"/>
      <c r="Z45" s="15"/>
      <c r="AB45" s="15"/>
      <c r="AC45" s="15" t="s">
        <v>203</v>
      </c>
      <c r="AD45" s="15"/>
      <c r="AE45" s="108"/>
      <c r="AF45" s="108"/>
      <c r="AG45" s="108"/>
      <c r="AH45" s="108"/>
      <c r="AI45" s="15"/>
      <c r="AJ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  <c r="AX45" s="15"/>
      <c r="AY45" s="15"/>
      <c r="AZ45" s="15"/>
      <c r="BA45" s="15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  <c r="BR45" s="15"/>
      <c r="BS45" s="15"/>
      <c r="BT45" s="15"/>
    </row>
    <row r="46" spans="1:72" ht="10.5" customHeight="1" thickTop="1" x14ac:dyDescent="0.2">
      <c r="B46" s="19"/>
      <c r="C46" s="19"/>
      <c r="D46" s="19"/>
      <c r="J46" s="14"/>
      <c r="K46" s="14"/>
      <c r="Q46" s="114"/>
      <c r="R46" s="114"/>
      <c r="S46" s="118"/>
      <c r="T46" s="151"/>
      <c r="U46" s="19"/>
      <c r="V46" s="19"/>
      <c r="W46" s="19"/>
      <c r="X46" s="19"/>
      <c r="Y46" s="15"/>
      <c r="Z46" s="15"/>
      <c r="AB46" s="15"/>
      <c r="AC46" s="57"/>
      <c r="AD46" s="57"/>
      <c r="AE46" s="57"/>
      <c r="AF46" s="57"/>
      <c r="AG46" s="57"/>
      <c r="AH46" s="57"/>
      <c r="AI46" s="57"/>
      <c r="AJ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15"/>
      <c r="AZ46" s="15"/>
      <c r="BA46" s="15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  <c r="BS46" s="15"/>
      <c r="BT46" s="15"/>
    </row>
    <row r="47" spans="1:72" ht="17.100000000000001" customHeight="1" x14ac:dyDescent="0.2">
      <c r="B47" s="153" t="s">
        <v>204</v>
      </c>
      <c r="C47" s="154"/>
      <c r="D47" s="154"/>
      <c r="F47" s="119"/>
      <c r="G47" s="119"/>
      <c r="H47" s="119"/>
      <c r="I47" s="119"/>
      <c r="J47" s="119"/>
      <c r="K47" s="14"/>
      <c r="Q47" s="120" t="s">
        <v>205</v>
      </c>
      <c r="R47" s="13"/>
      <c r="S47" s="121">
        <f>S42-S43+S44+S45</f>
        <v>-29.250000000000014</v>
      </c>
      <c r="T47" s="150" t="str">
        <f t="shared" si="58"/>
        <v>( 29h 15min )</v>
      </c>
      <c r="U47" s="19" t="str">
        <f>IF(S47&gt;0,"  Plusstunden","  Minusstunden")</f>
        <v xml:space="preserve">  Minusstunden</v>
      </c>
      <c r="W47" s="19"/>
      <c r="X47" s="19"/>
      <c r="Y47" s="15"/>
      <c r="Z47" s="15"/>
      <c r="AB47" s="15"/>
      <c r="AC47" s="15"/>
      <c r="AD47" s="15"/>
      <c r="AE47" s="15"/>
      <c r="AF47" s="15"/>
      <c r="AG47" s="15"/>
      <c r="AH47" s="15"/>
      <c r="AI47" s="15"/>
      <c r="AJ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  <c r="AX47" s="15"/>
      <c r="AY47" s="15"/>
      <c r="AZ47" s="15"/>
      <c r="BA47" s="15"/>
      <c r="BB47" s="15"/>
      <c r="BC47" s="15"/>
      <c r="BD47" s="15"/>
      <c r="BE47" s="15"/>
      <c r="BF47" s="15"/>
      <c r="BG47" s="15"/>
      <c r="BH47" s="15"/>
      <c r="BI47" s="15"/>
      <c r="BJ47" s="15"/>
      <c r="BK47" s="15"/>
      <c r="BL47" s="15"/>
      <c r="BM47" s="15"/>
      <c r="BN47" s="15"/>
      <c r="BO47" s="15"/>
      <c r="BP47" s="15"/>
      <c r="BQ47" s="15"/>
      <c r="BR47" s="15"/>
      <c r="BS47" s="15"/>
      <c r="BT47" s="15"/>
    </row>
    <row r="48" spans="1:72" x14ac:dyDescent="0.2">
      <c r="B48" s="155"/>
      <c r="C48" s="155"/>
      <c r="D48" s="155"/>
      <c r="J48" s="14"/>
      <c r="K48" s="14"/>
      <c r="S48" s="152" t="s">
        <v>206</v>
      </c>
      <c r="T48" s="152" t="s">
        <v>207</v>
      </c>
      <c r="Y48" s="15"/>
      <c r="Z48" s="15"/>
      <c r="AB48" s="15"/>
      <c r="AC48" s="108" t="s">
        <v>208</v>
      </c>
      <c r="AD48" s="108"/>
      <c r="AE48" s="15"/>
      <c r="AF48" s="15"/>
      <c r="AG48" s="15"/>
      <c r="AH48" s="15"/>
      <c r="AI48" s="15"/>
      <c r="AJ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15"/>
      <c r="AZ48" s="15"/>
      <c r="BA48" s="15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</row>
    <row r="49" spans="2:30" ht="15" x14ac:dyDescent="0.2">
      <c r="B49" s="153" t="s">
        <v>245</v>
      </c>
      <c r="C49" s="156"/>
      <c r="D49" s="156"/>
      <c r="F49" s="119"/>
      <c r="G49" s="119"/>
      <c r="H49" s="119"/>
      <c r="I49" s="119"/>
      <c r="J49" s="122"/>
      <c r="AC49" s="112" t="s">
        <v>209</v>
      </c>
      <c r="AD49" s="112"/>
    </row>
    <row r="51" spans="2:30" x14ac:dyDescent="0.2">
      <c r="V51" s="19"/>
    </row>
    <row r="52" spans="2:30" x14ac:dyDescent="0.2">
      <c r="V52" s="112"/>
    </row>
  </sheetData>
  <sheetProtection algorithmName="SHA-512" hashValue="bFoCGRDYejb6t2sY283qLUiWysoVnx2DKvtMhXsin7nT6j+3KhGR8WQRsH6kIup+NX7nkg3VZhQGLtpOzJmvAw==" saltValue="JCwxlQOszdzg7iCY8JSybA==" spinCount="100000" sheet="1" selectLockedCells="1"/>
  <mergeCells count="11">
    <mergeCell ref="D1:G1"/>
    <mergeCell ref="D2:E2"/>
    <mergeCell ref="D3:E3"/>
    <mergeCell ref="D4:E4"/>
    <mergeCell ref="D5:E5"/>
    <mergeCell ref="BC7:BQ7"/>
    <mergeCell ref="E9:E40"/>
    <mergeCell ref="H9:H40"/>
    <mergeCell ref="K9:K40"/>
    <mergeCell ref="N9:N40"/>
    <mergeCell ref="AL7:AZ7"/>
  </mergeCells>
  <conditionalFormatting sqref="Q10:Q40">
    <cfRule type="cellIs" dxfId="141" priority="9" operator="greaterThan">
      <formula>10</formula>
    </cfRule>
  </conditionalFormatting>
  <conditionalFormatting sqref="L10:M40 I10:J40 F10:G40 O10:X40 A10:D40">
    <cfRule type="expression" dxfId="140" priority="10">
      <formula>OR(WEEKDAY($A10)=7,WEEKDAY($A10)=1)</formula>
    </cfRule>
  </conditionalFormatting>
  <conditionalFormatting sqref="W10">
    <cfRule type="expression" dxfId="139" priority="8">
      <formula>OR(WEEKDAY($A10)=7,WEEKDAY($A10)=1)</formula>
    </cfRule>
  </conditionalFormatting>
  <conditionalFormatting sqref="D4">
    <cfRule type="cellIs" dxfId="138" priority="5" operator="greaterThan">
      <formula>"&gt;=$D$4"</formula>
    </cfRule>
    <cfRule type="cellIs" dxfId="137" priority="6" operator="between">
      <formula>"&gt;0,5*$D$4"</formula>
      <formula>"&lt;$D$4"</formula>
    </cfRule>
  </conditionalFormatting>
  <conditionalFormatting sqref="S47">
    <cfRule type="cellIs" dxfId="136" priority="11" operator="between">
      <formula>-0.5*$D$3</formula>
      <formula>-$D$3</formula>
    </cfRule>
    <cfRule type="cellIs" dxfId="135" priority="12" operator="lessThan">
      <formula>-$D$3</formula>
    </cfRule>
    <cfRule type="cellIs" dxfId="134" priority="13" operator="between">
      <formula>0.5*$D$3</formula>
      <formula>$D$3</formula>
    </cfRule>
    <cfRule type="cellIs" dxfId="133" priority="14" operator="greaterThan">
      <formula>$D$3</formula>
    </cfRule>
  </conditionalFormatting>
  <conditionalFormatting sqref="D5:E5">
    <cfRule type="expression" dxfId="132" priority="4">
      <formula>$D$5&gt;10</formula>
    </cfRule>
  </conditionalFormatting>
  <conditionalFormatting sqref="T10:T40">
    <cfRule type="cellIs" dxfId="131" priority="2" operator="greaterThan">
      <formula>0</formula>
    </cfRule>
  </conditionalFormatting>
  <conditionalFormatting sqref="I10:J40 L10:M40 F10:G40 O10:X40 A10:D40">
    <cfRule type="expression" dxfId="130" priority="1">
      <formula>$B10="Feiertag"</formula>
    </cfRule>
  </conditionalFormatting>
  <dataValidations count="5">
    <dataValidation type="decimal" allowBlank="1" showInputMessage="1" showErrorMessage="1" errorTitle="Eingabefehler" error="Es sind nur Werte zwischen1,00 und 42,00 zulässig!" sqref="D3:E3" xr:uid="{00000000-0002-0000-0400-000000000000}">
      <formula1>1</formula1>
      <formula2>41</formula2>
    </dataValidation>
    <dataValidation type="list" allowBlank="1" showInputMessage="1" showErrorMessage="1" errorTitle="Falsche Eingabe" error="Es sind nur Einträge aus der vorgegebenen Liste möglich!" sqref="B10:B40" xr:uid="{00000000-0002-0000-0400-000001000000}">
      <formula1>"Arbeitsbefr.,Feiertag,freier Tag,Gleittag,Krank,Sonderregelg.,Tausch-Tag,Urlaub"</formula1>
    </dataValidation>
    <dataValidation type="whole" allowBlank="1" showInputMessage="1" showErrorMessage="1" errorTitle="Eingabefehler" error="Es sind nur Werte zwischen 1 und 5 zulässig!" sqref="D4" xr:uid="{00000000-0002-0000-0400-000002000000}">
      <formula1>1</formula1>
      <formula2>5</formula2>
    </dataValidation>
    <dataValidation type="time" allowBlank="1" showInputMessage="1" showErrorMessage="1" errorTitle="Eingabefehler" error="Es sind nur Angaben von 6:00 bis 22:00 Uhr möglich." sqref="O10:P40 F10:G40 L10:M40 C10:D40 I10:J40" xr:uid="{00000000-0002-0000-0400-000003000000}">
      <formula1>0.25</formula1>
      <formula2>0.916666666666667</formula2>
    </dataValidation>
    <dataValidation type="list" allowBlank="1" showErrorMessage="1" errorTitle="Falsche Eingabe" error="Es sind nur Einträge aus der vorgegebenen Liste möglich!" sqref="S5" xr:uid="{00000000-0002-0000-0400-000004000000}">
      <formula1>"Ja"</formula1>
    </dataValidation>
  </dataValidations>
  <printOptions horizontalCentered="1" verticalCentered="1"/>
  <pageMargins left="0.39370078740157483" right="0.19685039370078741" top="0.39370078740157483" bottom="0.39370078740157483" header="0.51181102362204722" footer="0.19685039370078741"/>
  <pageSetup paperSize="9" scale="83" orientation="landscape" r:id="rId1"/>
  <headerFooter alignWithMargins="0">
    <oddHeader>&amp;C&amp;"Arial,Fett"&amp;12Zeiterfassung</oddHead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7" id="{CBEA3E04-46A5-41AA-87E8-6A63BC54A0FA}">
            <xm:f>OR($A10=Feiertage!$A$3,$A10=Feiertage!$A$4,$A10=Feiertage!$A$5,$A10=Feiertage!$A$6,$A10=Feiertage!$A$7,$A10=Feiertage!$A$8,$A10=Feiertage!$A$9,$A10=Feiertage!$A$10,$A10=Feiertage!$A$11,$A10=Feiertage!$A$12,$A10=Feiertage!$A$13,$A10=Feiertage!$A$14)</xm:f>
            <x14:dxf>
              <fill>
                <patternFill>
                  <bgColor theme="0" tint="-0.24994659260841701"/>
                </patternFill>
              </fill>
            </x14:dxf>
          </x14:cfRule>
          <xm:sqref>L10:M40 F10:G40 I10:J40 O10:U40 A10:D40</xm:sqref>
        </x14:conditionalFormatting>
        <x14:conditionalFormatting xmlns:xm="http://schemas.microsoft.com/office/excel/2006/main">
          <x14:cfRule type="expression" priority="3" id="{976C0DC0-7BEF-46B7-A7BC-8B3950827276}">
            <xm:f>OR($A10=Feiertage!$A$3,$A10=Feiertage!$A$4,$A10=Feiertage!$A$5,$A10=Feiertage!$A$6,$A10=Feiertage!$A$7,$A10=Feiertage!$A$8,$A10=Feiertage!$A$9,$A10=Feiertage!$A$10,$A10=Feiertage!$A$11,$A10=Feiertage!$A$12,$A10=Feiertage!$A$13,$A10=Feiertage!$A$14)</xm:f>
            <x14:dxf>
              <fill>
                <patternFill>
                  <bgColor theme="0" tint="-0.24994659260841701"/>
                </patternFill>
              </fill>
            </x14:dxf>
          </x14:cfRule>
          <xm:sqref>X10:X40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BX52"/>
  <sheetViews>
    <sheetView zoomScaleNormal="100" workbookViewId="0">
      <pane ySplit="9" topLeftCell="A10" activePane="bottomLeft" state="frozen"/>
      <selection activeCell="S5" sqref="S5"/>
      <selection pane="bottomLeft" activeCell="D1" sqref="D1:G1"/>
    </sheetView>
  </sheetViews>
  <sheetFormatPr baseColWidth="10" defaultColWidth="11.42578125" defaultRowHeight="12.75" x14ac:dyDescent="0.2"/>
  <cols>
    <col min="1" max="1" width="8.7109375" style="14" customWidth="1"/>
    <col min="2" max="2" width="12.28515625" style="14" customWidth="1"/>
    <col min="3" max="4" width="8.5703125" style="14" customWidth="1"/>
    <col min="5" max="5" width="2.7109375" style="14" customWidth="1"/>
    <col min="6" max="7" width="8.5703125" style="14" customWidth="1"/>
    <col min="8" max="8" width="2.7109375" style="14" customWidth="1"/>
    <col min="9" max="9" width="8.5703125" style="14" customWidth="1"/>
    <col min="10" max="10" width="8.5703125" style="15" customWidth="1"/>
    <col min="11" max="11" width="2.7109375" style="15" customWidth="1"/>
    <col min="12" max="13" width="8.5703125" style="14" customWidth="1"/>
    <col min="14" max="14" width="2.7109375" style="14" hidden="1" customWidth="1"/>
    <col min="15" max="16" width="8.5703125" style="14" hidden="1" customWidth="1"/>
    <col min="17" max="18" width="11.42578125" style="14" customWidth="1"/>
    <col min="19" max="20" width="11.42578125" style="17" customWidth="1"/>
    <col min="21" max="22" width="11.42578125" style="14" customWidth="1"/>
    <col min="23" max="23" width="5.85546875" style="14" hidden="1" customWidth="1"/>
    <col min="24" max="29" width="11.42578125" style="14" hidden="1" customWidth="1"/>
    <col min="30" max="30" width="12.42578125" style="14" hidden="1" customWidth="1"/>
    <col min="31" max="34" width="11.42578125" style="14" hidden="1" customWidth="1"/>
    <col min="35" max="35" width="8.28515625" style="14" hidden="1" customWidth="1"/>
    <col min="36" max="36" width="13.28515625" style="14" hidden="1" customWidth="1"/>
    <col min="37" max="37" width="12.42578125" style="14" hidden="1" customWidth="1"/>
    <col min="38" max="69" width="11.42578125" style="14" hidden="1" customWidth="1"/>
    <col min="70" max="71" width="12.5703125" style="14" hidden="1" customWidth="1"/>
    <col min="72" max="72" width="12.5703125" style="14" customWidth="1"/>
    <col min="73" max="73" width="11.42578125" style="14" customWidth="1"/>
    <col min="74" max="16384" width="11.42578125" style="14"/>
  </cols>
  <sheetData>
    <row r="1" spans="1:72" ht="20.100000000000001" customHeight="1" x14ac:dyDescent="0.2">
      <c r="A1" s="12" t="s">
        <v>62</v>
      </c>
      <c r="B1" s="13"/>
      <c r="C1" s="13"/>
      <c r="D1" s="214" t="str">
        <f>'01'!D1:G1</f>
        <v>Lind, Ludwig Paul</v>
      </c>
      <c r="E1" s="215"/>
      <c r="F1" s="215"/>
      <c r="G1" s="216"/>
      <c r="J1" s="14"/>
      <c r="L1" s="15"/>
      <c r="Q1" s="16"/>
      <c r="U1" s="141" t="s">
        <v>61</v>
      </c>
      <c r="V1" s="142">
        <f>'01'!V1</f>
        <v>44866</v>
      </c>
    </row>
    <row r="2" spans="1:72" ht="20.100000000000001" customHeight="1" x14ac:dyDescent="0.2">
      <c r="A2" s="12" t="s">
        <v>63</v>
      </c>
      <c r="B2" s="18"/>
      <c r="C2" s="18"/>
      <c r="D2" s="217">
        <f>DATE(YEAR('01'!D2:E2),MONTH('01'!D2:E2)+3,1)</f>
        <v>45017</v>
      </c>
      <c r="E2" s="218"/>
      <c r="F2" s="15"/>
      <c r="G2" s="15"/>
      <c r="H2" s="15"/>
      <c r="I2" s="15"/>
      <c r="M2" s="19"/>
      <c r="P2" s="20"/>
      <c r="AK2" s="21"/>
    </row>
    <row r="3" spans="1:72" ht="20.100000000000001" customHeight="1" x14ac:dyDescent="0.2">
      <c r="A3" s="22" t="s">
        <v>64</v>
      </c>
      <c r="B3" s="23"/>
      <c r="C3" s="23"/>
      <c r="D3" s="219">
        <f>'03'!D3:E3</f>
        <v>20</v>
      </c>
      <c r="E3" s="220"/>
      <c r="F3" s="24"/>
      <c r="G3" s="15"/>
      <c r="H3" s="15"/>
      <c r="I3" s="15"/>
      <c r="P3" s="20"/>
      <c r="AK3" s="21"/>
    </row>
    <row r="4" spans="1:72" ht="20.100000000000001" customHeight="1" x14ac:dyDescent="0.2">
      <c r="A4" s="22" t="s">
        <v>65</v>
      </c>
      <c r="B4" s="23"/>
      <c r="C4" s="23"/>
      <c r="D4" s="221">
        <f>'03'!D4:E4</f>
        <v>5</v>
      </c>
      <c r="E4" s="222"/>
      <c r="F4" s="24"/>
      <c r="G4" s="25"/>
      <c r="H4" s="15"/>
      <c r="I4" s="15"/>
      <c r="P4" s="20"/>
      <c r="AK4" s="21"/>
    </row>
    <row r="5" spans="1:72" ht="20.100000000000001" customHeight="1" x14ac:dyDescent="0.2">
      <c r="A5" s="22" t="s">
        <v>66</v>
      </c>
      <c r="B5" s="23"/>
      <c r="C5" s="23"/>
      <c r="D5" s="223">
        <f>D3/D4</f>
        <v>4</v>
      </c>
      <c r="E5" s="224"/>
      <c r="F5" s="24" t="s">
        <v>67</v>
      </c>
      <c r="G5" s="25"/>
      <c r="H5" s="15"/>
      <c r="I5" s="15"/>
      <c r="P5" s="20"/>
      <c r="Q5" s="199" t="s">
        <v>250</v>
      </c>
      <c r="R5" s="32"/>
      <c r="S5" s="201"/>
      <c r="AK5" s="21"/>
      <c r="AL5" s="26"/>
      <c r="AM5" s="27"/>
      <c r="AN5" s="27"/>
      <c r="AO5" s="27"/>
      <c r="AP5" s="27"/>
      <c r="AQ5" s="27"/>
      <c r="AR5" s="27"/>
      <c r="AS5" s="27" t="s">
        <v>68</v>
      </c>
      <c r="AT5" s="27"/>
      <c r="AU5" s="27"/>
      <c r="AV5" s="27"/>
      <c r="AW5" s="27"/>
      <c r="AX5" s="27"/>
      <c r="AY5" s="27"/>
      <c r="AZ5" s="27"/>
      <c r="BA5" s="28"/>
      <c r="BB5" s="27"/>
      <c r="BC5" s="29"/>
      <c r="BD5" s="30"/>
      <c r="BE5" s="30"/>
      <c r="BF5" s="30"/>
      <c r="BG5" s="30"/>
      <c r="BH5" s="30"/>
      <c r="BI5" s="30"/>
      <c r="BJ5" s="30" t="s">
        <v>69</v>
      </c>
      <c r="BK5" s="30"/>
      <c r="BL5" s="30"/>
      <c r="BM5" s="30"/>
      <c r="BN5" s="30"/>
      <c r="BO5" s="30"/>
      <c r="BP5" s="30"/>
      <c r="BQ5" s="30"/>
      <c r="BR5" s="31"/>
      <c r="BS5" s="31"/>
    </row>
    <row r="6" spans="1:72" ht="13.5" thickBot="1" x14ac:dyDescent="0.25">
      <c r="A6" s="15"/>
      <c r="B6" s="15"/>
      <c r="C6" s="15"/>
      <c r="D6" s="15"/>
      <c r="E6" s="15"/>
      <c r="F6" s="15"/>
      <c r="G6" s="15"/>
      <c r="H6" s="15"/>
      <c r="I6" s="15"/>
      <c r="L6" s="15"/>
      <c r="M6" s="15"/>
      <c r="N6" s="15"/>
      <c r="O6" s="15"/>
      <c r="P6" s="19"/>
      <c r="Q6" s="22" t="s">
        <v>70</v>
      </c>
      <c r="R6" s="32"/>
      <c r="S6" s="157">
        <f>IF(S5="Ja",0,'03'!S47)</f>
        <v>-29.250000000000014</v>
      </c>
      <c r="T6" s="143" t="str">
        <f>CONCATENATE("( ",INT(ABS(S6)),"h ",ROUND(MOD(ABS(S6),1)*60,2),"min )")</f>
        <v>( 29h 15min )</v>
      </c>
      <c r="U6" s="144"/>
      <c r="V6" s="144"/>
      <c r="W6" s="15"/>
      <c r="X6" s="15"/>
      <c r="Y6" s="34"/>
      <c r="Z6" s="34"/>
      <c r="AB6" s="34"/>
      <c r="AC6" s="34"/>
      <c r="AD6" s="34"/>
      <c r="AE6" s="34" t="s">
        <v>71</v>
      </c>
      <c r="AF6" s="34" t="s">
        <v>72</v>
      </c>
      <c r="AG6" s="34" t="s">
        <v>73</v>
      </c>
      <c r="AH6" s="34" t="s">
        <v>74</v>
      </c>
      <c r="AI6" s="34"/>
      <c r="AJ6" s="34"/>
    </row>
    <row r="7" spans="1:72" s="44" customFormat="1" ht="51.75" hidden="1" thickBot="1" x14ac:dyDescent="0.25">
      <c r="A7" s="35" t="s">
        <v>75</v>
      </c>
      <c r="B7" s="36" t="s">
        <v>76</v>
      </c>
      <c r="C7" s="35" t="s">
        <v>77</v>
      </c>
      <c r="D7" s="35" t="s">
        <v>78</v>
      </c>
      <c r="E7" s="35"/>
      <c r="F7" s="35" t="s">
        <v>79</v>
      </c>
      <c r="G7" s="35" t="s">
        <v>80</v>
      </c>
      <c r="H7" s="35"/>
      <c r="I7" s="35" t="s">
        <v>81</v>
      </c>
      <c r="J7" s="35" t="s">
        <v>82</v>
      </c>
      <c r="K7" s="35"/>
      <c r="L7" s="35" t="s">
        <v>83</v>
      </c>
      <c r="M7" s="35" t="s">
        <v>84</v>
      </c>
      <c r="N7" s="35"/>
      <c r="O7" s="35" t="s">
        <v>85</v>
      </c>
      <c r="P7" s="35" t="s">
        <v>86</v>
      </c>
      <c r="Q7" s="36" t="s">
        <v>87</v>
      </c>
      <c r="R7" s="37" t="s">
        <v>88</v>
      </c>
      <c r="S7" s="38" t="s">
        <v>89</v>
      </c>
      <c r="T7" s="145"/>
      <c r="U7" s="146" t="s">
        <v>90</v>
      </c>
      <c r="V7" s="147" t="s">
        <v>91</v>
      </c>
      <c r="W7" s="36"/>
      <c r="X7" s="36" t="s">
        <v>91</v>
      </c>
      <c r="Y7" s="39" t="s">
        <v>92</v>
      </c>
      <c r="Z7" s="40" t="s">
        <v>93</v>
      </c>
      <c r="AA7" s="41" t="s">
        <v>94</v>
      </c>
      <c r="AB7" s="40"/>
      <c r="AC7" s="40"/>
      <c r="AD7" s="40"/>
      <c r="AE7" s="40"/>
      <c r="AF7" s="40"/>
      <c r="AG7" s="40"/>
      <c r="AH7" s="40"/>
      <c r="AI7" s="40" t="s">
        <v>95</v>
      </c>
      <c r="AJ7" s="40" t="s">
        <v>96</v>
      </c>
      <c r="AK7" s="42" t="s">
        <v>97</v>
      </c>
      <c r="AL7" s="206" t="s">
        <v>98</v>
      </c>
      <c r="AM7" s="207"/>
      <c r="AN7" s="207"/>
      <c r="AO7" s="207"/>
      <c r="AP7" s="207"/>
      <c r="AQ7" s="207"/>
      <c r="AR7" s="207"/>
      <c r="AS7" s="207"/>
      <c r="AT7" s="207"/>
      <c r="AU7" s="207"/>
      <c r="AV7" s="207"/>
      <c r="AW7" s="207"/>
      <c r="AX7" s="207"/>
      <c r="AY7" s="207"/>
      <c r="AZ7" s="208"/>
      <c r="BA7" s="43"/>
      <c r="BB7" s="43"/>
      <c r="BC7" s="206" t="s">
        <v>99</v>
      </c>
      <c r="BD7" s="207"/>
      <c r="BE7" s="207"/>
      <c r="BF7" s="207"/>
      <c r="BG7" s="207"/>
      <c r="BH7" s="207"/>
      <c r="BI7" s="207"/>
      <c r="BJ7" s="207"/>
      <c r="BK7" s="207"/>
      <c r="BL7" s="207"/>
      <c r="BM7" s="207"/>
      <c r="BN7" s="207"/>
      <c r="BO7" s="207"/>
      <c r="BP7" s="207"/>
      <c r="BQ7" s="208"/>
      <c r="BR7" s="43"/>
      <c r="BS7" s="43"/>
      <c r="BT7" s="14"/>
    </row>
    <row r="8" spans="1:72" s="44" customFormat="1" ht="13.5" hidden="1" thickBot="1" x14ac:dyDescent="0.25">
      <c r="A8" s="35" t="s">
        <v>100</v>
      </c>
      <c r="B8" s="36" t="s">
        <v>101</v>
      </c>
      <c r="C8" s="35" t="s">
        <v>102</v>
      </c>
      <c r="D8" s="35" t="s">
        <v>103</v>
      </c>
      <c r="E8" s="35"/>
      <c r="F8" s="35" t="s">
        <v>104</v>
      </c>
      <c r="G8" s="35" t="s">
        <v>105</v>
      </c>
      <c r="H8" s="35"/>
      <c r="I8" s="35" t="s">
        <v>106</v>
      </c>
      <c r="J8" s="35" t="s">
        <v>107</v>
      </c>
      <c r="K8" s="35"/>
      <c r="L8" s="35" t="s">
        <v>108</v>
      </c>
      <c r="M8" s="35" t="s">
        <v>109</v>
      </c>
      <c r="N8" s="35"/>
      <c r="O8" s="35" t="s">
        <v>110</v>
      </c>
      <c r="P8" s="35" t="s">
        <v>111</v>
      </c>
      <c r="Q8" s="36" t="s">
        <v>112</v>
      </c>
      <c r="R8" s="37" t="s">
        <v>113</v>
      </c>
      <c r="S8" s="35" t="s">
        <v>114</v>
      </c>
      <c r="T8" s="146"/>
      <c r="U8" s="146" t="s">
        <v>115</v>
      </c>
      <c r="V8" s="146" t="s">
        <v>116</v>
      </c>
      <c r="W8" s="35"/>
      <c r="X8" s="35" t="s">
        <v>116</v>
      </c>
      <c r="Y8" s="39" t="s">
        <v>117</v>
      </c>
      <c r="Z8" s="40" t="s">
        <v>118</v>
      </c>
      <c r="AA8" s="44" t="s">
        <v>119</v>
      </c>
      <c r="AB8" s="40"/>
      <c r="AC8" s="40"/>
      <c r="AD8" s="40"/>
      <c r="AE8" s="40"/>
      <c r="AF8" s="40"/>
      <c r="AG8" s="40"/>
      <c r="AH8" s="40"/>
      <c r="AI8" s="40" t="s">
        <v>120</v>
      </c>
      <c r="AJ8" s="40" t="s">
        <v>121</v>
      </c>
      <c r="AK8" s="44" t="s">
        <v>122</v>
      </c>
      <c r="AL8" s="45" t="s">
        <v>123</v>
      </c>
      <c r="AM8" s="46" t="s">
        <v>124</v>
      </c>
      <c r="AN8" s="46"/>
      <c r="AO8" s="46" t="s">
        <v>125</v>
      </c>
      <c r="AP8" s="46" t="s">
        <v>126</v>
      </c>
      <c r="AQ8" s="46"/>
      <c r="AR8" s="46" t="s">
        <v>127</v>
      </c>
      <c r="AS8" s="46" t="s">
        <v>128</v>
      </c>
      <c r="AT8" s="46"/>
      <c r="AU8" s="46" t="s">
        <v>129</v>
      </c>
      <c r="AV8" s="46" t="s">
        <v>130</v>
      </c>
      <c r="AW8" s="46"/>
      <c r="AX8" s="46" t="s">
        <v>131</v>
      </c>
      <c r="AY8" s="46"/>
      <c r="AZ8" s="47" t="s">
        <v>132</v>
      </c>
      <c r="BA8" s="46"/>
      <c r="BB8" s="46"/>
      <c r="BC8" s="48" t="s">
        <v>133</v>
      </c>
      <c r="BD8" s="49" t="s">
        <v>134</v>
      </c>
      <c r="BE8" s="49"/>
      <c r="BF8" s="49" t="s">
        <v>134</v>
      </c>
      <c r="BG8" s="49" t="s">
        <v>135</v>
      </c>
      <c r="BH8" s="49"/>
      <c r="BI8" s="49" t="s">
        <v>136</v>
      </c>
      <c r="BJ8" s="49" t="s">
        <v>137</v>
      </c>
      <c r="BK8" s="49"/>
      <c r="BL8" s="49" t="s">
        <v>138</v>
      </c>
      <c r="BM8" s="49" t="s">
        <v>139</v>
      </c>
      <c r="BN8" s="49"/>
      <c r="BO8" s="49" t="s">
        <v>140</v>
      </c>
      <c r="BP8" s="49"/>
      <c r="BQ8" s="50" t="s">
        <v>141</v>
      </c>
      <c r="BR8" s="46"/>
      <c r="BS8" s="46"/>
      <c r="BT8" s="14"/>
    </row>
    <row r="9" spans="1:72" ht="15.95" customHeight="1" x14ac:dyDescent="0.2">
      <c r="A9" s="51" t="s">
        <v>142</v>
      </c>
      <c r="B9" s="52" t="s">
        <v>143</v>
      </c>
      <c r="C9" s="53" t="s">
        <v>144</v>
      </c>
      <c r="D9" s="53" t="s">
        <v>145</v>
      </c>
      <c r="E9" s="209" t="s">
        <v>146</v>
      </c>
      <c r="F9" s="53" t="s">
        <v>147</v>
      </c>
      <c r="G9" s="53" t="s">
        <v>148</v>
      </c>
      <c r="H9" s="209" t="s">
        <v>146</v>
      </c>
      <c r="I9" s="53" t="s">
        <v>149</v>
      </c>
      <c r="J9" s="53" t="s">
        <v>150</v>
      </c>
      <c r="K9" s="209" t="s">
        <v>146</v>
      </c>
      <c r="L9" s="53" t="s">
        <v>151</v>
      </c>
      <c r="M9" s="53" t="s">
        <v>152</v>
      </c>
      <c r="N9" s="209" t="s">
        <v>146</v>
      </c>
      <c r="O9" s="53" t="s">
        <v>153</v>
      </c>
      <c r="P9" s="53" t="s">
        <v>154</v>
      </c>
      <c r="Q9" s="53" t="s">
        <v>155</v>
      </c>
      <c r="R9" s="54" t="s">
        <v>156</v>
      </c>
      <c r="S9" s="54" t="s">
        <v>157</v>
      </c>
      <c r="T9" s="53" t="s">
        <v>158</v>
      </c>
      <c r="U9" s="148" t="s">
        <v>159</v>
      </c>
      <c r="V9" s="149" t="s">
        <v>160</v>
      </c>
      <c r="W9" s="56" t="s">
        <v>161</v>
      </c>
      <c r="X9" s="55" t="s">
        <v>160</v>
      </c>
      <c r="Y9" s="57" t="s">
        <v>162</v>
      </c>
      <c r="Z9" s="57" t="s">
        <v>163</v>
      </c>
      <c r="AA9" s="58" t="s">
        <v>164</v>
      </c>
      <c r="AB9" s="59" t="s">
        <v>165</v>
      </c>
      <c r="AC9" s="60" t="s">
        <v>166</v>
      </c>
      <c r="AD9" s="56" t="s">
        <v>167</v>
      </c>
      <c r="AE9" s="56" t="s">
        <v>168</v>
      </c>
      <c r="AF9" s="56" t="s">
        <v>169</v>
      </c>
      <c r="AG9" s="56" t="s">
        <v>170</v>
      </c>
      <c r="AH9" s="56" t="s">
        <v>171</v>
      </c>
      <c r="AI9" s="55" t="s">
        <v>172</v>
      </c>
      <c r="AJ9" s="55" t="s">
        <v>173</v>
      </c>
      <c r="AK9" s="61" t="s">
        <v>174</v>
      </c>
      <c r="AL9" s="62" t="s">
        <v>175</v>
      </c>
      <c r="AM9" s="55" t="s">
        <v>176</v>
      </c>
      <c r="AN9" s="63" t="s">
        <v>177</v>
      </c>
      <c r="AO9" s="55" t="s">
        <v>178</v>
      </c>
      <c r="AP9" s="55" t="s">
        <v>179</v>
      </c>
      <c r="AQ9" s="63" t="s">
        <v>180</v>
      </c>
      <c r="AR9" s="55" t="s">
        <v>181</v>
      </c>
      <c r="AS9" s="55" t="s">
        <v>182</v>
      </c>
      <c r="AT9" s="63" t="s">
        <v>183</v>
      </c>
      <c r="AU9" s="55" t="s">
        <v>184</v>
      </c>
      <c r="AV9" s="64" t="s">
        <v>185</v>
      </c>
      <c r="AW9" s="63" t="s">
        <v>186</v>
      </c>
      <c r="AX9" s="64" t="s">
        <v>187</v>
      </c>
      <c r="AY9" s="56" t="s">
        <v>188</v>
      </c>
      <c r="AZ9" s="65" t="s">
        <v>189</v>
      </c>
      <c r="BA9" s="66" t="s">
        <v>190</v>
      </c>
      <c r="BB9" s="67" t="s">
        <v>191</v>
      </c>
      <c r="BC9" s="62" t="s">
        <v>175</v>
      </c>
      <c r="BD9" s="55" t="s">
        <v>176</v>
      </c>
      <c r="BE9" s="63" t="s">
        <v>177</v>
      </c>
      <c r="BF9" s="55" t="s">
        <v>178</v>
      </c>
      <c r="BG9" s="68" t="s">
        <v>192</v>
      </c>
      <c r="BH9" s="63" t="s">
        <v>180</v>
      </c>
      <c r="BI9" s="55" t="s">
        <v>181</v>
      </c>
      <c r="BJ9" s="55" t="s">
        <v>182</v>
      </c>
      <c r="BK9" s="63" t="s">
        <v>183</v>
      </c>
      <c r="BL9" s="55" t="s">
        <v>184</v>
      </c>
      <c r="BM9" s="64" t="s">
        <v>185</v>
      </c>
      <c r="BN9" s="63" t="s">
        <v>186</v>
      </c>
      <c r="BO9" s="64" t="s">
        <v>187</v>
      </c>
      <c r="BP9" s="56" t="s">
        <v>188</v>
      </c>
      <c r="BQ9" s="65" t="s">
        <v>189</v>
      </c>
      <c r="BR9" s="66" t="s">
        <v>193</v>
      </c>
      <c r="BS9" s="66" t="s">
        <v>194</v>
      </c>
    </row>
    <row r="10" spans="1:72" ht="12.75" customHeight="1" x14ac:dyDescent="0.2">
      <c r="A10" s="69">
        <f>D2</f>
        <v>45017</v>
      </c>
      <c r="B10" s="70" t="str">
        <f>IF(ISERROR(VLOOKUP(A10,Feiertage!$A$3:$E$24,2,FALSE))=FALSE,"Feiertag","")</f>
        <v/>
      </c>
      <c r="C10" s="71"/>
      <c r="D10" s="71"/>
      <c r="E10" s="210"/>
      <c r="F10" s="71"/>
      <c r="G10" s="71"/>
      <c r="H10" s="210"/>
      <c r="I10" s="71"/>
      <c r="J10" s="71"/>
      <c r="K10" s="212"/>
      <c r="L10" s="71"/>
      <c r="M10" s="71"/>
      <c r="N10" s="210"/>
      <c r="O10" s="71"/>
      <c r="P10" s="71"/>
      <c r="Q10" s="72">
        <f t="shared" ref="Q10:Q39" si="0">AB10-T10</f>
        <v>0</v>
      </c>
      <c r="R10" s="73">
        <f t="shared" ref="R10:R39" si="1">IF(OR(AA10="freier Tag",AA10="Tausch-Tag",AA10="sa",AA10="so"),0,Q10-$D$5)</f>
        <v>0</v>
      </c>
      <c r="S10" s="74">
        <f>IF(OR(R10="",S6=""),"",R10+S6)</f>
        <v>-29.250000000000014</v>
      </c>
      <c r="T10" s="74">
        <f>AD10</f>
        <v>0</v>
      </c>
      <c r="U10" s="75"/>
      <c r="V10" s="76" t="str">
        <f t="shared" ref="V10:V40" si="2">IF(BQ10&lt;&gt;"",BQ10&amp;"/","")&amp;IF(AZ10&lt;&gt;"",AZ10&amp;"/","")&amp;IF(AJ10&lt;&gt;"",AJ10&amp;"/","")&amp;IF(AI10&lt;&gt;"",AI10&amp;"/","")&amp;IF(AE10&lt;&gt;"",AE10&amp;"/","")&amp;IF(AF10&lt;&gt;"",AF10&amp;"/","")&amp;IF(AH10&lt;&gt;"",AH10,"")</f>
        <v/>
      </c>
      <c r="W10" s="76" t="s">
        <v>196</v>
      </c>
      <c r="X10" s="76" t="str">
        <f>IF(BQ10&lt;&gt;"",BQ10&amp;" /","")&amp;IF(AZ10&lt;&gt;""," "&amp;AZ10&amp;" /","")&amp;IF(AJ10&lt;&gt;""," "&amp;AJ10&amp;" /","")&amp;IF(AI10&lt;&gt;""," "&amp;AI10&amp;" /","")&amp;IF(AE10&lt;&gt;""," "&amp;AE10&amp;" /","")&amp;IF(AF10&lt;&gt;""," "&amp;AF10&amp;" /","")&amp;IF(AG10&lt;&gt;"",AG10,"")</f>
        <v/>
      </c>
      <c r="Y10" s="77">
        <f t="shared" ref="Y10:Y40" si="3">24*((D10-C10)+(G10-F10)+(J10-I10)+(M10-L10)+(P10-O10))</f>
        <v>0</v>
      </c>
      <c r="Z10" s="78">
        <f t="shared" ref="Z10:Z40" si="4">IF(OR(AA10="freier Tag",AA10="Sa",AA10="So",AA10="Tausch-Tag"),0,$D$5)</f>
        <v>0</v>
      </c>
      <c r="AA10" s="79" t="str">
        <f>IF(WEEKDAY($A10)=1,"So",IF(WEEKDAY($A10)=7,"Sa",IF(B10="freier Tag",B10,IF(ISERROR(VLOOKUP(A10,Feiertage!$A$3:$E$14,2,FALSE))=FALSE,"Feiertag",IF(B10="","",B10)))))</f>
        <v>Sa</v>
      </c>
      <c r="AB10" s="78">
        <f>IF(OR((AA10="freier Tag"),(AA10="Gleittag"),(AA10="Sa"),(AA10="So"),(AA10="Tausch-Tag")),0,IF(OR((AA10="Urlaub"),(AA10="Sonderregelg."),(AA10="Arbeitsbefr."),(AA10="Krank"),(AA10="Feiertag")),Z10,Y10))</f>
        <v>0</v>
      </c>
      <c r="AC10" s="80">
        <f>IF(BA10&gt;BR10,BA10,BR10)</f>
        <v>0</v>
      </c>
      <c r="AD10" s="80">
        <f>IF(BB10&gt;BS10,ROUND(BB10,2),ROUND(BS10,2))</f>
        <v>0</v>
      </c>
      <c r="AE10" s="81" t="str">
        <f t="shared" ref="AE10:AE40" si="5">IF(C10="","",IF(D10="","",IF(D10&lt;C10,"Zeit1",IF(F10="","",IF(G10="","",IF(G10&lt;F10,"Zeit2",IF(I10="","",IF(J10="","",IF(J10&lt;I10,"Zeit3",IF(L10="","",IF(M10="","",IF(M10&lt;L10,"Zeit4",IF(O10="","",IF(P10="","",IF(P10&lt;O10,"Zeit5","")))))))))))))))</f>
        <v/>
      </c>
      <c r="AF10" s="81" t="str">
        <f t="shared" ref="AF10:AF40" si="6">IF(D10="","",IF(F10="","",IF(F10&lt;D10,"Zeit1",IF(G10="","",IF(I10="","",IF(I10&lt;G10,"Zeit2",IF(J10="","",IF(L10="","",IF(L10&lt;J10,"Zeit3",IF(M10="","",IF(O10="","",IF(O10&lt;M10,"Zeit4",""))))))))))))</f>
        <v/>
      </c>
      <c r="AG10" s="81" t="str">
        <f t="shared" ref="AG10:AG40" si="7">IF(OR(ISBLANK(C10)&lt;&gt;ISBLANK(D10),ISBLANK(F10)&lt;&gt;ISBLANK(G10),ISBLANK(I10)&lt;&gt;ISBLANK(J10),ISBLANK(L10)&lt;&gt;ISBLANK(M10),ISBLANK(O10)&lt;&gt;ISBLANK(P10))=TRUE,"Eingabe","")</f>
        <v/>
      </c>
      <c r="AH10" s="81" t="str">
        <f t="shared" ref="AH10:AH40" si="8">IF((ISBLANK(C10)&lt;&gt;ISBLANK(D10))=TRUE,"Leer1",IF((ISBLANK(F10)&lt;&gt;ISBLANK(G10))=TRUE,"Leer2",IF((ISBLANK(I10)&lt;&gt;ISBLANK(J10))=TRUE,"Leer3",IF((ISBLANK(L10)&lt;&gt;ISBLANK(M10))=TRUE,"Leer4",IF((ISBLANK(O10)&lt;&gt;ISBLANK(P10))=TRUE,"Leer5","")))))</f>
        <v/>
      </c>
      <c r="AI10" s="82" t="str">
        <f t="shared" ref="AI10:AI40" si="9">IF(Q10&gt;10,"&gt;10h","")</f>
        <v/>
      </c>
      <c r="AJ10" s="83" t="str">
        <f t="shared" ref="AJ10:AJ40" si="10">IF(AK10&lt;12,"&lt;12h","")</f>
        <v/>
      </c>
      <c r="AK10" s="84" t="str">
        <f>IF(AND(ISNUMBER('03'!P40),ISNUMBER(C10)),(C10-'03'!P40+1)*24,IF(AND(ISNUMBER('03'!M40),ISNUMBER(C10)),(C10-'03'!M40+1)*24,IF(AND(ISNUMBER('03'!J40),ISNUMBER(C10)),(C10-'03'!J40+1)*24,IF(AND(ISNUMBER('03'!G40),ISNUMBER(C10)),(C10-'03'!G40+1)*24,IF(AND(ISNUMBER('03'!D40),ISNUMBER(C10)),(C10-'03'!D40+1)*24,"0")))))</f>
        <v>0</v>
      </c>
      <c r="AL10" s="85">
        <f t="shared" ref="AL10:AL40" si="11">(D10-C10)*24</f>
        <v>0</v>
      </c>
      <c r="AM10" s="86">
        <f t="shared" ref="AM10:AM40" si="12">IF(F10&lt;&gt;"",(F10-D10)*24,0)</f>
        <v>0</v>
      </c>
      <c r="AN10" s="83">
        <f t="shared" ref="AN10:AN22" si="13">IF(AL10&lt;=9,,IF(AL10&lt;=9.75,AL10-9,IF(AL10&gt;9.75,0.75)))</f>
        <v>0</v>
      </c>
      <c r="AO10" s="86">
        <f t="shared" ref="AO10:AO40" si="14">(D10-C10)*24+(G10-F10)*24</f>
        <v>0</v>
      </c>
      <c r="AP10" s="86">
        <f t="shared" ref="AP10:AP40" si="15">IF(I10&lt;&gt;"",(I10-G10)*24+AM10,AM10)</f>
        <v>0</v>
      </c>
      <c r="AQ10" s="83">
        <f t="shared" ref="AQ10:AQ22" si="16">IF(AO10=AL10,0,IF(AN10&gt;0,0,IF(AO10&lt;=9,0,IF(AO10&gt;9,0.75-AM10))))</f>
        <v>0</v>
      </c>
      <c r="AR10" s="86">
        <f t="shared" ref="AR10:AR40" si="17">(D10-C10)*24+(G10-F10)*24+(J10-I10)*24</f>
        <v>0</v>
      </c>
      <c r="AS10" s="86">
        <f t="shared" ref="AS10:AS40" si="18">IF(L10&lt;&gt;"",(L10-J10)*24+AP10,AP10)</f>
        <v>0</v>
      </c>
      <c r="AT10" s="83">
        <f t="shared" ref="AT10:AT22" si="19">IF(AR10=AO10,0,IF(AQ10&gt;0,0,IF(AR10&lt;=9,0,IF(AR10&gt;9,0.75-AP10))))</f>
        <v>0</v>
      </c>
      <c r="AU10" s="86">
        <f t="shared" ref="AU10:AU40" si="20">(D10-C10)*24+(G10-F10)*24+(J10-I10)*24+(M10-L10)*24</f>
        <v>0</v>
      </c>
      <c r="AV10" s="87">
        <f t="shared" ref="AV10:AV40" si="21">IF(O10&lt;&gt;"",(O10-M10)*24+AS10,AS10)</f>
        <v>0</v>
      </c>
      <c r="AW10" s="83">
        <f t="shared" ref="AW10:AW22" si="22">IF(AU10=AR10,0,IF(AT10&gt;0,0,IF(AU10&lt;=9,0,IF(AU10&gt;9,0.75-AS10))))</f>
        <v>0</v>
      </c>
      <c r="AX10" s="87">
        <f t="shared" ref="AX10:AX40" si="23">(D10-C10)*24+(G10-F10)*24+(J10-I10)*24+(M10-L10)*24+(P10-O10)*24</f>
        <v>0</v>
      </c>
      <c r="AY10" s="83">
        <f t="shared" ref="AY10:AY22" si="24">IF(AX10=AU10,0,IF(AW10&gt;0,0,IF(AX10&lt;=9,0,IF(AX10&gt;9,0.75-AV10))))</f>
        <v>0</v>
      </c>
      <c r="AZ10" s="88" t="str">
        <f>IF(AX10=0,"",IF(AX10&lt;9,"",IF(AND(AL10=9,ROUND(AM10,2)&lt;0.75),"&gt;9h",IF(AL10&gt;9,"&gt;9h",IF(AND(AO10&gt;9,ROUND(AM10,2)&lt;0.75),"&gt;9h",IF(AND(AR10&gt;9,ROUND(AP10,2)&lt;0.75),"&gt;9h",IF(AND(AU10&gt;9,ROUND(AS10,2)&lt;0.75),"&gt;9h",IF(AND(AX10&gt;9,ROUND(AV10,2)&lt;0.75),"&gt;9h",""))))))))</f>
        <v/>
      </c>
      <c r="BA10" s="89">
        <f>AN10+AQ10+AT10+AW10</f>
        <v>0</v>
      </c>
      <c r="BB10" s="89">
        <f>IF(AX10=0,0,IF(AX10&lt;=9,0,IF(AND(AX10&lt;9.75,AV10&lt;0.75,AX10-9&lt;0.75-AV10),AX10-9,IF(AND(AX10&lt;9.75,AV10&lt;0.75,AX10-9&gt;=0.75-AV10),0.75-AV10,IF(AND(AX10&gt;=9.75,AV10&lt;0.75),0.75-AV10,0)))))</f>
        <v>0</v>
      </c>
      <c r="BC10" s="85">
        <f t="shared" ref="BC10:BC40" si="25">(D10-C10)*24</f>
        <v>0</v>
      </c>
      <c r="BD10" s="86">
        <f t="shared" ref="BD10:BD40" si="26">IF(F10&lt;&gt;"",(F10-D10)*24,0)</f>
        <v>0</v>
      </c>
      <c r="BE10" s="83">
        <f>IF(BC10&lt;=6,0,IF(BC10&lt;=6.5,BC10-6,IF(BC10&gt;6.5,0.5)))</f>
        <v>0</v>
      </c>
      <c r="BF10" s="86">
        <f t="shared" ref="BF10:BF40" si="27">(D10-C10)*24+(G10-F10)*24</f>
        <v>0</v>
      </c>
      <c r="BG10" s="86">
        <f t="shared" ref="BG10:BG40" si="28">IF(I10&lt;&gt;"",(I10-G10)*24+BD10,BD10)</f>
        <v>0</v>
      </c>
      <c r="BH10" s="83">
        <f>IF(BF10=BC10,0,IF(BE10&gt;0,0,IF(BF10&lt;=6,0,IF(BF10&gt;6,0.5-BD10))))</f>
        <v>0</v>
      </c>
      <c r="BI10" s="86">
        <f t="shared" ref="BI10:BI40" si="29">(D10-C10)*24+(G10-F10)*24+(J10-I10)*24</f>
        <v>0</v>
      </c>
      <c r="BJ10" s="86">
        <f t="shared" ref="BJ10:BJ40" si="30">IF(L10&lt;&gt;"",(L10-J10)*24+BG10,BG10)</f>
        <v>0</v>
      </c>
      <c r="BK10" s="83">
        <f>IF(BI10=BF10,0,IF(BH10&gt;0,0,IF(BI10&lt;=6,0,IF(BI10&gt;6,0.5-BG10))))</f>
        <v>0</v>
      </c>
      <c r="BL10" s="86">
        <f t="shared" ref="BL10:BL40" si="31">(D10-C10)*24+(G10-F10)*24+(J10-I10)*24+(M10-L10)*24</f>
        <v>0</v>
      </c>
      <c r="BM10" s="87">
        <f t="shared" ref="BM10:BM40" si="32">IF(O10&lt;&gt;"",(O10-M10)*24+BJ10,BJ10)</f>
        <v>0</v>
      </c>
      <c r="BN10" s="83">
        <f>IF(BL10=BI10,0,IF(BK10&gt;0,0,IF(BL10&lt;=6,0,IF(BL10&gt;6,0.5-BJ10))))</f>
        <v>0</v>
      </c>
      <c r="BO10" s="87">
        <f t="shared" ref="BO10:BO40" si="33">(D10-C10)*24+(G10-F10)*24+(J10-I10)*24+(M10-L10)*24+(P10-O10)*24</f>
        <v>0</v>
      </c>
      <c r="BP10" s="83">
        <f>IF(BO10=BL10,0,IF(BN10&gt;0,0,IF(BO10&lt;=6,0,IF(BO10&gt;6,0.5-BM10))))</f>
        <v>0</v>
      </c>
      <c r="BQ10" s="88" t="str">
        <f>IF(BO10=0,"",IF(BO10&lt;6,"",IF(BC10&gt;6,"&gt;6h",IF(AND(BF10&gt;6,ROUND(BD10,2)&lt;0.5),"&gt;6h",IF(AND(BI10&gt;6,ROUND(BG10,2)&lt;0.5),"&gt;6h",IF(AND(BL10&gt;6,ROUND(BJ10,2)&lt;0.5),"&gt;6h",IF(AND(BO10&gt;6,ROUND(BM10,2)&lt;0.5),"&gt;6h","")))))))</f>
        <v/>
      </c>
      <c r="BR10" s="89">
        <f>BE10+BH10+BK10+BN10+BP10</f>
        <v>0</v>
      </c>
      <c r="BS10" s="89">
        <f>IF(BO10=0,0,IF(BO10&lt;=6,0,IF(AND(BO10&lt;6.5,BM10&lt;0.5,BO10-6&lt;0.5-BM10),BO10-6,IF(AND(BO10&lt;6.5,BM10&lt;0.5,BO10-6&gt;=0.5-BM10),0.5-BM10,IF(AND(BO10&gt;=6.5,BM10&lt;0.5),0.5-BM10,0)))))</f>
        <v>0</v>
      </c>
    </row>
    <row r="11" spans="1:72" x14ac:dyDescent="0.2">
      <c r="A11" s="69">
        <f>A10+1</f>
        <v>45018</v>
      </c>
      <c r="B11" s="90" t="str">
        <f>IF(ISERROR(VLOOKUP(A11,Feiertage!$A$3:$E$24,2,FALSE))=FALSE,"Feiertag","")</f>
        <v/>
      </c>
      <c r="C11" s="71"/>
      <c r="D11" s="71"/>
      <c r="E11" s="210"/>
      <c r="F11" s="71"/>
      <c r="G11" s="71"/>
      <c r="H11" s="210"/>
      <c r="I11" s="71"/>
      <c r="J11" s="71"/>
      <c r="K11" s="212"/>
      <c r="L11" s="71"/>
      <c r="M11" s="71"/>
      <c r="N11" s="210"/>
      <c r="O11" s="71"/>
      <c r="P11" s="71"/>
      <c r="Q11" s="72">
        <f t="shared" si="0"/>
        <v>0</v>
      </c>
      <c r="R11" s="73">
        <f t="shared" si="1"/>
        <v>0</v>
      </c>
      <c r="S11" s="74">
        <f t="shared" ref="S11:S39" si="34">IF(OR(R11="",S10=""),"",R11+S10)</f>
        <v>-29.250000000000014</v>
      </c>
      <c r="T11" s="74">
        <f t="shared" ref="T11:T39" si="35">AD11</f>
        <v>0</v>
      </c>
      <c r="U11" s="75"/>
      <c r="V11" s="76" t="str">
        <f t="shared" si="2"/>
        <v/>
      </c>
      <c r="W11" s="76" t="s">
        <v>196</v>
      </c>
      <c r="X11" s="76" t="str">
        <f t="shared" ref="X11:X40" si="36">IF(BQ11&lt;&gt;"",BQ11&amp;" /","")&amp;IF(AZ11&lt;&gt;""," "&amp;AZ11&amp;" /","")&amp;IF(AJ11&lt;&gt;""," "&amp;AJ11&amp;" /","")&amp;IF(AI11&lt;&gt;"",AI11,"")</f>
        <v/>
      </c>
      <c r="Y11" s="77">
        <f t="shared" si="3"/>
        <v>0</v>
      </c>
      <c r="Z11" s="78">
        <f t="shared" si="4"/>
        <v>0</v>
      </c>
      <c r="AA11" s="79" t="str">
        <f>IF(WEEKDAY($A11)=1,"So",IF(WEEKDAY($A11)=7,"Sa",IF(B11="freier Tag",B11,IF(ISERROR(VLOOKUP(A11,Feiertage!$A$3:$E$14,2,FALSE))=FALSE,"Feiertag",IF(B11="","",B11)))))</f>
        <v>So</v>
      </c>
      <c r="AB11" s="78">
        <f t="shared" ref="AB11:AB40" si="37">IF(OR((AA11="freier Tag"),(AA11="Gleittag"),(AA11="Sa"),(AA11="So"),(AA11="Tausch-Tag")),0,IF(OR((AA11="Urlaub"),(AA11="Sonderregelg."),(AA11="Arbeitsbefr."),(AA11="Krank"),(AA11="Feiertag")),Z11,Y11))</f>
        <v>0</v>
      </c>
      <c r="AC11" s="80">
        <f t="shared" ref="AC11:AC40" si="38">IF(BA11&gt;BR11,BA11,BR11)</f>
        <v>0</v>
      </c>
      <c r="AD11" s="80">
        <f t="shared" ref="AD11:AD40" si="39">IF(BB11&gt;BS11,ROUND(BB11,2),ROUND(BS11,2))</f>
        <v>0</v>
      </c>
      <c r="AE11" s="81" t="str">
        <f t="shared" si="5"/>
        <v/>
      </c>
      <c r="AF11" s="81" t="str">
        <f t="shared" si="6"/>
        <v/>
      </c>
      <c r="AG11" s="81" t="str">
        <f t="shared" si="7"/>
        <v/>
      </c>
      <c r="AH11" s="81" t="str">
        <f t="shared" si="8"/>
        <v/>
      </c>
      <c r="AI11" s="82" t="str">
        <f t="shared" si="9"/>
        <v/>
      </c>
      <c r="AJ11" s="86" t="str">
        <f t="shared" si="10"/>
        <v/>
      </c>
      <c r="AK11" s="91" t="str">
        <f t="shared" ref="AK11:AK40" si="40">IF(AND(ISNUMBER(P10),ISNUMBER(C11)),(C11-P10+1)*24,IF(AND(ISNUMBER(M10),ISNUMBER(C11)),(C11-M10+1)*24,IF(AND(ISNUMBER(J10),ISNUMBER(C11)),(C11-J10+1)*24,IF(AND(ISNUMBER(G10),ISNUMBER(C11)),(C11-G10+1)*24,IF(AND(ISNUMBER(D10),ISNUMBER(C11)),(C11-D10+1)*24,"0")))))</f>
        <v>0</v>
      </c>
      <c r="AL11" s="85">
        <f t="shared" si="11"/>
        <v>0</v>
      </c>
      <c r="AM11" s="86">
        <f t="shared" si="12"/>
        <v>0</v>
      </c>
      <c r="AN11" s="83">
        <f t="shared" si="13"/>
        <v>0</v>
      </c>
      <c r="AO11" s="86">
        <f t="shared" si="14"/>
        <v>0</v>
      </c>
      <c r="AP11" s="86">
        <f t="shared" si="15"/>
        <v>0</v>
      </c>
      <c r="AQ11" s="83">
        <f t="shared" si="16"/>
        <v>0</v>
      </c>
      <c r="AR11" s="86">
        <f t="shared" si="17"/>
        <v>0</v>
      </c>
      <c r="AS11" s="86">
        <f t="shared" si="18"/>
        <v>0</v>
      </c>
      <c r="AT11" s="83">
        <f t="shared" si="19"/>
        <v>0</v>
      </c>
      <c r="AU11" s="86">
        <f t="shared" si="20"/>
        <v>0</v>
      </c>
      <c r="AV11" s="87">
        <f t="shared" si="21"/>
        <v>0</v>
      </c>
      <c r="AW11" s="83">
        <f t="shared" si="22"/>
        <v>0</v>
      </c>
      <c r="AX11" s="87">
        <f t="shared" si="23"/>
        <v>0</v>
      </c>
      <c r="AY11" s="83">
        <f t="shared" si="24"/>
        <v>0</v>
      </c>
      <c r="AZ11" s="88" t="str">
        <f t="shared" ref="AZ11:AZ40" si="41">IF(AX11=0,"",IF(AX11&lt;9,"",IF(AND(AL11=9,ROUND(AM11,2)&lt;0.75),"&gt;9h",IF(AL11&gt;9,"&gt;9h",IF(AND(AO11&gt;9,ROUND(AM11,2)&lt;0.75),"&gt;9h",IF(AND(AR11&gt;9,ROUND(AP11,2)&lt;0.75),"&gt;9h",IF(AND(AU11&gt;9,ROUND(AS11,2)&lt;0.75),"&gt;9h",IF(AND(AX11&gt;9,ROUND(AV11,2)&lt;0.75),"&gt;9h",""))))))))</f>
        <v/>
      </c>
      <c r="BA11" s="89">
        <f t="shared" ref="BA11:BA40" si="42">AN11+AQ11+AT11+AW11</f>
        <v>0</v>
      </c>
      <c r="BB11" s="89">
        <f t="shared" ref="BB11:BB40" si="43">IF(AX11=0,0,IF(AX11&lt;=9,0,IF(AND(AX11&lt;9.75,AV11&lt;0.75,AX11-9&lt;0.75-AV11),AX11-9,IF(AND(AX11&lt;9.75,AV11&lt;0.75,AX11-9&gt;=0.75-AV11),0.75-AV11,IF(AND(AX11&gt;=9.75,AV11&lt;0.75),0.75-AV11,0)))))</f>
        <v>0</v>
      </c>
      <c r="BC11" s="85">
        <f t="shared" si="25"/>
        <v>0</v>
      </c>
      <c r="BD11" s="86">
        <f t="shared" si="26"/>
        <v>0</v>
      </c>
      <c r="BE11" s="83">
        <f t="shared" ref="BE11:BE40" si="44">IF(BC11&lt;=6,0,IF(BC11&lt;=6.5,BC11-6,IF(BC11&gt;6.5,0.5)))</f>
        <v>0</v>
      </c>
      <c r="BF11" s="86">
        <f t="shared" si="27"/>
        <v>0</v>
      </c>
      <c r="BG11" s="86">
        <f t="shared" si="28"/>
        <v>0</v>
      </c>
      <c r="BH11" s="83">
        <f t="shared" ref="BH11:BH40" si="45">IF(BF11=BC11,0,IF(BE11&gt;0,0,IF(BF11&lt;=6,0,IF(BF11&gt;6,0.5-BD11))))</f>
        <v>0</v>
      </c>
      <c r="BI11" s="86">
        <f t="shared" si="29"/>
        <v>0</v>
      </c>
      <c r="BJ11" s="86">
        <f t="shared" si="30"/>
        <v>0</v>
      </c>
      <c r="BK11" s="83">
        <f t="shared" ref="BK11:BK40" si="46">IF(BI11=BF11,0,IF(BH11&gt;0,0,IF(BI11&lt;=6,0,IF(BI11&gt;6,0.5-BG11))))</f>
        <v>0</v>
      </c>
      <c r="BL11" s="86">
        <f t="shared" si="31"/>
        <v>0</v>
      </c>
      <c r="BM11" s="87">
        <f t="shared" si="32"/>
        <v>0</v>
      </c>
      <c r="BN11" s="83">
        <f t="shared" ref="BN11:BN40" si="47">IF(BL11=BI11,0,IF(BK11&gt;0,0,IF(BL11&lt;=6,0,IF(BL11&gt;6,0.5-BJ11))))</f>
        <v>0</v>
      </c>
      <c r="BO11" s="87">
        <f t="shared" si="33"/>
        <v>0</v>
      </c>
      <c r="BP11" s="83">
        <f t="shared" ref="BP11:BP40" si="48">IF(BO11=BL11,0,IF(BN11&gt;0,0,IF(BO11&lt;=6,0,IF(BO11&gt;6,0.5-BM11))))</f>
        <v>0</v>
      </c>
      <c r="BQ11" s="88" t="str">
        <f t="shared" ref="BQ11:BQ40" si="49">IF(BO11=0,"",IF(BO11&lt;6,"",IF(BC11&gt;6,"&gt;6h",IF(AND(BF11&gt;6,ROUND(BD11,2)&lt;0.5),"&gt;6h",IF(AND(BI11&gt;6,ROUND(BG11,2)&lt;0.5),"&gt;6h",IF(AND(BL11&gt;6,ROUND(BJ11,2)&lt;0.5),"&gt;6h",IF(AND(BO11&gt;6,ROUND(BM11,2)&lt;0.5),"&gt;6h","")))))))</f>
        <v/>
      </c>
      <c r="BR11" s="89">
        <f t="shared" ref="BR11:BR40" si="50">BE11+BH11+BK11+BN11+BP11</f>
        <v>0</v>
      </c>
      <c r="BS11" s="89">
        <f t="shared" ref="BS11:BS40" si="51">IF(BO11=0,0,IF(BO11&lt;=6,0,IF(AND(BO11&lt;6.5,BM11&lt;0.5,BO11-6&lt;0.5-BM11),BO11-6,IF(AND(BO11&lt;6.5,BM11&lt;0.5,BO11-6&gt;=0.5-BM11),0.5-BM11,IF(AND(BO11&gt;=6.5,BM11&lt;0.5),0.5-BM11,0)))))</f>
        <v>0</v>
      </c>
    </row>
    <row r="12" spans="1:72" x14ac:dyDescent="0.2">
      <c r="A12" s="69">
        <f>A11+1</f>
        <v>45019</v>
      </c>
      <c r="B12" s="90" t="str">
        <f>IF(ISERROR(VLOOKUP(A12,Feiertage!$A$3:$E$24,2,FALSE))=FALSE,"Feiertag","")</f>
        <v/>
      </c>
      <c r="C12" s="71"/>
      <c r="D12" s="71"/>
      <c r="E12" s="210"/>
      <c r="F12" s="71"/>
      <c r="G12" s="71"/>
      <c r="H12" s="210"/>
      <c r="I12" s="71"/>
      <c r="J12" s="71"/>
      <c r="K12" s="212"/>
      <c r="L12" s="71"/>
      <c r="M12" s="71"/>
      <c r="N12" s="210"/>
      <c r="O12" s="71"/>
      <c r="P12" s="71"/>
      <c r="Q12" s="72">
        <f t="shared" si="0"/>
        <v>0</v>
      </c>
      <c r="R12" s="73">
        <f t="shared" si="1"/>
        <v>-4</v>
      </c>
      <c r="S12" s="74">
        <f t="shared" si="34"/>
        <v>-33.250000000000014</v>
      </c>
      <c r="T12" s="74">
        <f t="shared" si="35"/>
        <v>0</v>
      </c>
      <c r="U12" s="75"/>
      <c r="V12" s="76" t="str">
        <f t="shared" si="2"/>
        <v/>
      </c>
      <c r="W12" s="76" t="s">
        <v>196</v>
      </c>
      <c r="X12" s="76" t="str">
        <f t="shared" si="36"/>
        <v/>
      </c>
      <c r="Y12" s="77">
        <f t="shared" si="3"/>
        <v>0</v>
      </c>
      <c r="Z12" s="78">
        <f t="shared" si="4"/>
        <v>4</v>
      </c>
      <c r="AA12" s="79" t="str">
        <f>IF(WEEKDAY($A12)=1,"So",IF(WEEKDAY($A12)=7,"Sa",IF(B12="freier Tag",B12,IF(ISERROR(VLOOKUP(A12,Feiertage!$A$3:$E$14,2,FALSE))=FALSE,"Feiertag",IF(B12="","",B12)))))</f>
        <v/>
      </c>
      <c r="AB12" s="78">
        <f t="shared" si="37"/>
        <v>0</v>
      </c>
      <c r="AC12" s="80">
        <f t="shared" si="38"/>
        <v>0</v>
      </c>
      <c r="AD12" s="80">
        <f t="shared" si="39"/>
        <v>0</v>
      </c>
      <c r="AE12" s="81" t="str">
        <f t="shared" si="5"/>
        <v/>
      </c>
      <c r="AF12" s="81" t="str">
        <f t="shared" si="6"/>
        <v/>
      </c>
      <c r="AG12" s="81" t="str">
        <f t="shared" si="7"/>
        <v/>
      </c>
      <c r="AH12" s="81" t="str">
        <f t="shared" si="8"/>
        <v/>
      </c>
      <c r="AI12" s="82" t="str">
        <f t="shared" si="9"/>
        <v/>
      </c>
      <c r="AJ12" s="86" t="str">
        <f t="shared" si="10"/>
        <v/>
      </c>
      <c r="AK12" s="91" t="str">
        <f t="shared" si="40"/>
        <v>0</v>
      </c>
      <c r="AL12" s="85">
        <f t="shared" si="11"/>
        <v>0</v>
      </c>
      <c r="AM12" s="86">
        <f t="shared" si="12"/>
        <v>0</v>
      </c>
      <c r="AN12" s="83">
        <f t="shared" si="13"/>
        <v>0</v>
      </c>
      <c r="AO12" s="86">
        <f t="shared" si="14"/>
        <v>0</v>
      </c>
      <c r="AP12" s="86">
        <f t="shared" si="15"/>
        <v>0</v>
      </c>
      <c r="AQ12" s="83">
        <f t="shared" si="16"/>
        <v>0</v>
      </c>
      <c r="AR12" s="86">
        <f t="shared" si="17"/>
        <v>0</v>
      </c>
      <c r="AS12" s="86">
        <f t="shared" si="18"/>
        <v>0</v>
      </c>
      <c r="AT12" s="83">
        <f t="shared" si="19"/>
        <v>0</v>
      </c>
      <c r="AU12" s="86">
        <f t="shared" si="20"/>
        <v>0</v>
      </c>
      <c r="AV12" s="87">
        <f t="shared" si="21"/>
        <v>0</v>
      </c>
      <c r="AW12" s="83">
        <f t="shared" si="22"/>
        <v>0</v>
      </c>
      <c r="AX12" s="87">
        <f t="shared" si="23"/>
        <v>0</v>
      </c>
      <c r="AY12" s="83">
        <f t="shared" si="24"/>
        <v>0</v>
      </c>
      <c r="AZ12" s="88" t="str">
        <f t="shared" si="41"/>
        <v/>
      </c>
      <c r="BA12" s="89">
        <f t="shared" si="42"/>
        <v>0</v>
      </c>
      <c r="BB12" s="89">
        <f t="shared" si="43"/>
        <v>0</v>
      </c>
      <c r="BC12" s="85">
        <f t="shared" si="25"/>
        <v>0</v>
      </c>
      <c r="BD12" s="86">
        <f t="shared" si="26"/>
        <v>0</v>
      </c>
      <c r="BE12" s="83">
        <f t="shared" si="44"/>
        <v>0</v>
      </c>
      <c r="BF12" s="86">
        <f t="shared" si="27"/>
        <v>0</v>
      </c>
      <c r="BG12" s="86">
        <f t="shared" si="28"/>
        <v>0</v>
      </c>
      <c r="BH12" s="83">
        <f t="shared" si="45"/>
        <v>0</v>
      </c>
      <c r="BI12" s="86">
        <f t="shared" si="29"/>
        <v>0</v>
      </c>
      <c r="BJ12" s="86">
        <f t="shared" si="30"/>
        <v>0</v>
      </c>
      <c r="BK12" s="83">
        <f t="shared" si="46"/>
        <v>0</v>
      </c>
      <c r="BL12" s="86">
        <f t="shared" si="31"/>
        <v>0</v>
      </c>
      <c r="BM12" s="87">
        <f t="shared" si="32"/>
        <v>0</v>
      </c>
      <c r="BN12" s="83">
        <f t="shared" si="47"/>
        <v>0</v>
      </c>
      <c r="BO12" s="87">
        <f t="shared" si="33"/>
        <v>0</v>
      </c>
      <c r="BP12" s="83">
        <f t="shared" si="48"/>
        <v>0</v>
      </c>
      <c r="BQ12" s="88" t="str">
        <f t="shared" si="49"/>
        <v/>
      </c>
      <c r="BR12" s="89">
        <f t="shared" si="50"/>
        <v>0</v>
      </c>
      <c r="BS12" s="89">
        <f t="shared" si="51"/>
        <v>0</v>
      </c>
    </row>
    <row r="13" spans="1:72" x14ac:dyDescent="0.2">
      <c r="A13" s="69">
        <f t="shared" ref="A13:A39" si="52">A12+1</f>
        <v>45020</v>
      </c>
      <c r="B13" s="70" t="str">
        <f>IF(ISERROR(VLOOKUP(A13,Feiertage!$A$3:$E$24,2,FALSE))=FALSE,"Feiertag","")</f>
        <v/>
      </c>
      <c r="C13" s="71"/>
      <c r="D13" s="71"/>
      <c r="E13" s="210"/>
      <c r="F13" s="71"/>
      <c r="G13" s="71"/>
      <c r="H13" s="210"/>
      <c r="I13" s="71"/>
      <c r="J13" s="71"/>
      <c r="K13" s="212"/>
      <c r="L13" s="71"/>
      <c r="M13" s="71"/>
      <c r="N13" s="210"/>
      <c r="O13" s="71"/>
      <c r="P13" s="71"/>
      <c r="Q13" s="72">
        <f t="shared" si="0"/>
        <v>0</v>
      </c>
      <c r="R13" s="73">
        <f t="shared" si="1"/>
        <v>-4</v>
      </c>
      <c r="S13" s="74">
        <f t="shared" si="34"/>
        <v>-37.250000000000014</v>
      </c>
      <c r="T13" s="74">
        <f t="shared" si="35"/>
        <v>0</v>
      </c>
      <c r="U13" s="75"/>
      <c r="V13" s="76" t="str">
        <f t="shared" si="2"/>
        <v/>
      </c>
      <c r="W13" s="76" t="s">
        <v>196</v>
      </c>
      <c r="X13" s="76" t="str">
        <f t="shared" si="36"/>
        <v/>
      </c>
      <c r="Y13" s="77">
        <f t="shared" si="3"/>
        <v>0</v>
      </c>
      <c r="Z13" s="78">
        <f t="shared" si="4"/>
        <v>4</v>
      </c>
      <c r="AA13" s="79" t="str">
        <f>IF(WEEKDAY($A13)=1,"So",IF(WEEKDAY($A13)=7,"Sa",IF(B13="freier Tag",B13,IF(ISERROR(VLOOKUP(A13,Feiertage!$A$3:$E$14,2,FALSE))=FALSE,"Feiertag",IF(B13="","",B13)))))</f>
        <v/>
      </c>
      <c r="AB13" s="78">
        <f t="shared" si="37"/>
        <v>0</v>
      </c>
      <c r="AC13" s="80">
        <f t="shared" si="38"/>
        <v>0</v>
      </c>
      <c r="AD13" s="80">
        <f t="shared" si="39"/>
        <v>0</v>
      </c>
      <c r="AE13" s="81" t="str">
        <f t="shared" si="5"/>
        <v/>
      </c>
      <c r="AF13" s="81" t="str">
        <f t="shared" si="6"/>
        <v/>
      </c>
      <c r="AG13" s="81" t="str">
        <f t="shared" si="7"/>
        <v/>
      </c>
      <c r="AH13" s="81" t="str">
        <f t="shared" si="8"/>
        <v/>
      </c>
      <c r="AI13" s="82" t="str">
        <f t="shared" si="9"/>
        <v/>
      </c>
      <c r="AJ13" s="86" t="str">
        <f t="shared" si="10"/>
        <v/>
      </c>
      <c r="AK13" s="91" t="str">
        <f t="shared" si="40"/>
        <v>0</v>
      </c>
      <c r="AL13" s="85">
        <f t="shared" si="11"/>
        <v>0</v>
      </c>
      <c r="AM13" s="86">
        <f t="shared" si="12"/>
        <v>0</v>
      </c>
      <c r="AN13" s="83">
        <f t="shared" si="13"/>
        <v>0</v>
      </c>
      <c r="AO13" s="86">
        <f t="shared" si="14"/>
        <v>0</v>
      </c>
      <c r="AP13" s="86">
        <f t="shared" si="15"/>
        <v>0</v>
      </c>
      <c r="AQ13" s="83">
        <f t="shared" si="16"/>
        <v>0</v>
      </c>
      <c r="AR13" s="86">
        <f t="shared" si="17"/>
        <v>0</v>
      </c>
      <c r="AS13" s="86">
        <f t="shared" si="18"/>
        <v>0</v>
      </c>
      <c r="AT13" s="83">
        <f t="shared" si="19"/>
        <v>0</v>
      </c>
      <c r="AU13" s="86">
        <f t="shared" si="20"/>
        <v>0</v>
      </c>
      <c r="AV13" s="87">
        <f t="shared" si="21"/>
        <v>0</v>
      </c>
      <c r="AW13" s="83">
        <f t="shared" si="22"/>
        <v>0</v>
      </c>
      <c r="AX13" s="87">
        <f t="shared" si="23"/>
        <v>0</v>
      </c>
      <c r="AY13" s="83">
        <f t="shared" si="24"/>
        <v>0</v>
      </c>
      <c r="AZ13" s="88" t="str">
        <f t="shared" si="41"/>
        <v/>
      </c>
      <c r="BA13" s="89">
        <f t="shared" si="42"/>
        <v>0</v>
      </c>
      <c r="BB13" s="89">
        <f t="shared" si="43"/>
        <v>0</v>
      </c>
      <c r="BC13" s="85">
        <f t="shared" si="25"/>
        <v>0</v>
      </c>
      <c r="BD13" s="86">
        <f t="shared" si="26"/>
        <v>0</v>
      </c>
      <c r="BE13" s="83">
        <f t="shared" si="44"/>
        <v>0</v>
      </c>
      <c r="BF13" s="86">
        <f t="shared" si="27"/>
        <v>0</v>
      </c>
      <c r="BG13" s="86">
        <f t="shared" si="28"/>
        <v>0</v>
      </c>
      <c r="BH13" s="83">
        <f t="shared" si="45"/>
        <v>0</v>
      </c>
      <c r="BI13" s="86">
        <f t="shared" si="29"/>
        <v>0</v>
      </c>
      <c r="BJ13" s="86">
        <f t="shared" si="30"/>
        <v>0</v>
      </c>
      <c r="BK13" s="83">
        <f t="shared" si="46"/>
        <v>0</v>
      </c>
      <c r="BL13" s="86">
        <f t="shared" si="31"/>
        <v>0</v>
      </c>
      <c r="BM13" s="87">
        <f t="shared" si="32"/>
        <v>0</v>
      </c>
      <c r="BN13" s="83">
        <f t="shared" si="47"/>
        <v>0</v>
      </c>
      <c r="BO13" s="87">
        <f t="shared" si="33"/>
        <v>0</v>
      </c>
      <c r="BP13" s="83">
        <f t="shared" si="48"/>
        <v>0</v>
      </c>
      <c r="BQ13" s="88" t="str">
        <f t="shared" si="49"/>
        <v/>
      </c>
      <c r="BR13" s="89">
        <f t="shared" si="50"/>
        <v>0</v>
      </c>
      <c r="BS13" s="89">
        <f t="shared" si="51"/>
        <v>0</v>
      </c>
    </row>
    <row r="14" spans="1:72" x14ac:dyDescent="0.2">
      <c r="A14" s="69">
        <f t="shared" si="52"/>
        <v>45021</v>
      </c>
      <c r="B14" s="70" t="str">
        <f>IF(ISERROR(VLOOKUP(A14,Feiertage!$A$3:$E$24,2,FALSE))=FALSE,"Feiertag","")</f>
        <v/>
      </c>
      <c r="C14" s="71"/>
      <c r="D14" s="71"/>
      <c r="E14" s="210"/>
      <c r="F14" s="71"/>
      <c r="G14" s="71"/>
      <c r="H14" s="210"/>
      <c r="I14" s="71"/>
      <c r="J14" s="71"/>
      <c r="K14" s="212"/>
      <c r="L14" s="71"/>
      <c r="M14" s="71"/>
      <c r="N14" s="210"/>
      <c r="O14" s="71"/>
      <c r="P14" s="71"/>
      <c r="Q14" s="72">
        <f t="shared" si="0"/>
        <v>0</v>
      </c>
      <c r="R14" s="73">
        <f t="shared" si="1"/>
        <v>-4</v>
      </c>
      <c r="S14" s="74">
        <f t="shared" si="34"/>
        <v>-41.250000000000014</v>
      </c>
      <c r="T14" s="74">
        <f t="shared" si="35"/>
        <v>0</v>
      </c>
      <c r="U14" s="75"/>
      <c r="V14" s="76" t="str">
        <f t="shared" si="2"/>
        <v/>
      </c>
      <c r="W14" s="76" t="s">
        <v>196</v>
      </c>
      <c r="X14" s="76" t="str">
        <f t="shared" si="36"/>
        <v/>
      </c>
      <c r="Y14" s="77">
        <f t="shared" si="3"/>
        <v>0</v>
      </c>
      <c r="Z14" s="78">
        <f t="shared" si="4"/>
        <v>4</v>
      </c>
      <c r="AA14" s="79" t="str">
        <f>IF(WEEKDAY($A14)=1,"So",IF(WEEKDAY($A14)=7,"Sa",IF(B14="freier Tag",B14,IF(ISERROR(VLOOKUP(A14,Feiertage!$A$3:$E$14,2,FALSE))=FALSE,"Feiertag",IF(B14="","",B14)))))</f>
        <v/>
      </c>
      <c r="AB14" s="78">
        <f t="shared" si="37"/>
        <v>0</v>
      </c>
      <c r="AC14" s="80">
        <f t="shared" si="38"/>
        <v>0</v>
      </c>
      <c r="AD14" s="80">
        <f t="shared" si="39"/>
        <v>0</v>
      </c>
      <c r="AE14" s="81" t="str">
        <f t="shared" si="5"/>
        <v/>
      </c>
      <c r="AF14" s="81" t="str">
        <f t="shared" si="6"/>
        <v/>
      </c>
      <c r="AG14" s="81" t="str">
        <f t="shared" si="7"/>
        <v/>
      </c>
      <c r="AH14" s="81" t="str">
        <f t="shared" si="8"/>
        <v/>
      </c>
      <c r="AI14" s="82" t="str">
        <f t="shared" si="9"/>
        <v/>
      </c>
      <c r="AJ14" s="86" t="str">
        <f t="shared" si="10"/>
        <v/>
      </c>
      <c r="AK14" s="91" t="str">
        <f t="shared" si="40"/>
        <v>0</v>
      </c>
      <c r="AL14" s="85">
        <f t="shared" si="11"/>
        <v>0</v>
      </c>
      <c r="AM14" s="86">
        <f t="shared" si="12"/>
        <v>0</v>
      </c>
      <c r="AN14" s="83">
        <f t="shared" si="13"/>
        <v>0</v>
      </c>
      <c r="AO14" s="86">
        <f t="shared" si="14"/>
        <v>0</v>
      </c>
      <c r="AP14" s="86">
        <f t="shared" si="15"/>
        <v>0</v>
      </c>
      <c r="AQ14" s="83">
        <f t="shared" si="16"/>
        <v>0</v>
      </c>
      <c r="AR14" s="86">
        <f t="shared" si="17"/>
        <v>0</v>
      </c>
      <c r="AS14" s="86">
        <f t="shared" si="18"/>
        <v>0</v>
      </c>
      <c r="AT14" s="83">
        <f t="shared" si="19"/>
        <v>0</v>
      </c>
      <c r="AU14" s="86">
        <f t="shared" si="20"/>
        <v>0</v>
      </c>
      <c r="AV14" s="87">
        <f t="shared" si="21"/>
        <v>0</v>
      </c>
      <c r="AW14" s="83">
        <f t="shared" si="22"/>
        <v>0</v>
      </c>
      <c r="AX14" s="87">
        <f t="shared" si="23"/>
        <v>0</v>
      </c>
      <c r="AY14" s="83">
        <f t="shared" si="24"/>
        <v>0</v>
      </c>
      <c r="AZ14" s="88" t="str">
        <f t="shared" si="41"/>
        <v/>
      </c>
      <c r="BA14" s="89">
        <f t="shared" si="42"/>
        <v>0</v>
      </c>
      <c r="BB14" s="89">
        <f t="shared" si="43"/>
        <v>0</v>
      </c>
      <c r="BC14" s="85">
        <f t="shared" si="25"/>
        <v>0</v>
      </c>
      <c r="BD14" s="86">
        <f t="shared" si="26"/>
        <v>0</v>
      </c>
      <c r="BE14" s="83">
        <f t="shared" si="44"/>
        <v>0</v>
      </c>
      <c r="BF14" s="86">
        <f t="shared" si="27"/>
        <v>0</v>
      </c>
      <c r="BG14" s="86">
        <f t="shared" si="28"/>
        <v>0</v>
      </c>
      <c r="BH14" s="83">
        <f t="shared" si="45"/>
        <v>0</v>
      </c>
      <c r="BI14" s="86">
        <f t="shared" si="29"/>
        <v>0</v>
      </c>
      <c r="BJ14" s="86">
        <f t="shared" si="30"/>
        <v>0</v>
      </c>
      <c r="BK14" s="83">
        <f t="shared" si="46"/>
        <v>0</v>
      </c>
      <c r="BL14" s="86">
        <f t="shared" si="31"/>
        <v>0</v>
      </c>
      <c r="BM14" s="87">
        <f t="shared" si="32"/>
        <v>0</v>
      </c>
      <c r="BN14" s="83">
        <f t="shared" si="47"/>
        <v>0</v>
      </c>
      <c r="BO14" s="87">
        <f t="shared" si="33"/>
        <v>0</v>
      </c>
      <c r="BP14" s="83">
        <f t="shared" si="48"/>
        <v>0</v>
      </c>
      <c r="BQ14" s="88" t="str">
        <f t="shared" si="49"/>
        <v/>
      </c>
      <c r="BR14" s="89">
        <f t="shared" si="50"/>
        <v>0</v>
      </c>
      <c r="BS14" s="89">
        <f t="shared" si="51"/>
        <v>0</v>
      </c>
    </row>
    <row r="15" spans="1:72" x14ac:dyDescent="0.2">
      <c r="A15" s="69">
        <f t="shared" si="52"/>
        <v>45022</v>
      </c>
      <c r="B15" s="70" t="str">
        <f>IF(ISERROR(VLOOKUP(A15,Feiertage!$A$3:$E$24,2,FALSE))=FALSE,"Feiertag","")</f>
        <v/>
      </c>
      <c r="C15" s="71"/>
      <c r="D15" s="71"/>
      <c r="E15" s="210"/>
      <c r="F15" s="71"/>
      <c r="G15" s="71"/>
      <c r="H15" s="210"/>
      <c r="I15" s="71"/>
      <c r="J15" s="71"/>
      <c r="K15" s="212"/>
      <c r="L15" s="71"/>
      <c r="M15" s="71"/>
      <c r="N15" s="210"/>
      <c r="O15" s="71"/>
      <c r="P15" s="71"/>
      <c r="Q15" s="72">
        <f t="shared" si="0"/>
        <v>0</v>
      </c>
      <c r="R15" s="73">
        <f t="shared" si="1"/>
        <v>-4</v>
      </c>
      <c r="S15" s="74">
        <f t="shared" si="34"/>
        <v>-45.250000000000014</v>
      </c>
      <c r="T15" s="74">
        <f t="shared" si="35"/>
        <v>0</v>
      </c>
      <c r="U15" s="75"/>
      <c r="V15" s="76" t="str">
        <f t="shared" si="2"/>
        <v/>
      </c>
      <c r="W15" s="76" t="s">
        <v>195</v>
      </c>
      <c r="X15" s="76" t="str">
        <f t="shared" si="36"/>
        <v/>
      </c>
      <c r="Y15" s="77">
        <f t="shared" si="3"/>
        <v>0</v>
      </c>
      <c r="Z15" s="78">
        <f t="shared" si="4"/>
        <v>4</v>
      </c>
      <c r="AA15" s="79" t="str">
        <f>IF(WEEKDAY($A15)=1,"So",IF(WEEKDAY($A15)=7,"Sa",IF(B15="freier Tag",B15,IF(ISERROR(VLOOKUP(A15,Feiertage!$A$3:$E$14,2,FALSE))=FALSE,"Feiertag",IF(B15="","",B15)))))</f>
        <v/>
      </c>
      <c r="AB15" s="78">
        <f t="shared" si="37"/>
        <v>0</v>
      </c>
      <c r="AC15" s="80">
        <f t="shared" si="38"/>
        <v>0</v>
      </c>
      <c r="AD15" s="80">
        <f t="shared" si="39"/>
        <v>0</v>
      </c>
      <c r="AE15" s="81" t="str">
        <f t="shared" si="5"/>
        <v/>
      </c>
      <c r="AF15" s="81" t="str">
        <f t="shared" si="6"/>
        <v/>
      </c>
      <c r="AG15" s="81" t="str">
        <f t="shared" si="7"/>
        <v/>
      </c>
      <c r="AH15" s="81" t="str">
        <f t="shared" si="8"/>
        <v/>
      </c>
      <c r="AI15" s="82" t="str">
        <f t="shared" si="9"/>
        <v/>
      </c>
      <c r="AJ15" s="86" t="str">
        <f t="shared" si="10"/>
        <v/>
      </c>
      <c r="AK15" s="91" t="str">
        <f t="shared" si="40"/>
        <v>0</v>
      </c>
      <c r="AL15" s="85">
        <f t="shared" si="11"/>
        <v>0</v>
      </c>
      <c r="AM15" s="86">
        <f t="shared" si="12"/>
        <v>0</v>
      </c>
      <c r="AN15" s="83">
        <f t="shared" si="13"/>
        <v>0</v>
      </c>
      <c r="AO15" s="86">
        <f t="shared" si="14"/>
        <v>0</v>
      </c>
      <c r="AP15" s="86">
        <f t="shared" si="15"/>
        <v>0</v>
      </c>
      <c r="AQ15" s="83">
        <f t="shared" si="16"/>
        <v>0</v>
      </c>
      <c r="AR15" s="86">
        <f t="shared" si="17"/>
        <v>0</v>
      </c>
      <c r="AS15" s="86">
        <f t="shared" si="18"/>
        <v>0</v>
      </c>
      <c r="AT15" s="83">
        <f t="shared" si="19"/>
        <v>0</v>
      </c>
      <c r="AU15" s="86">
        <f t="shared" si="20"/>
        <v>0</v>
      </c>
      <c r="AV15" s="87">
        <f t="shared" si="21"/>
        <v>0</v>
      </c>
      <c r="AW15" s="83">
        <f t="shared" si="22"/>
        <v>0</v>
      </c>
      <c r="AX15" s="87">
        <f t="shared" si="23"/>
        <v>0</v>
      </c>
      <c r="AY15" s="83">
        <f t="shared" si="24"/>
        <v>0</v>
      </c>
      <c r="AZ15" s="88" t="str">
        <f t="shared" si="41"/>
        <v/>
      </c>
      <c r="BA15" s="89">
        <f t="shared" si="42"/>
        <v>0</v>
      </c>
      <c r="BB15" s="89">
        <f t="shared" si="43"/>
        <v>0</v>
      </c>
      <c r="BC15" s="85">
        <f t="shared" si="25"/>
        <v>0</v>
      </c>
      <c r="BD15" s="86">
        <f t="shared" si="26"/>
        <v>0</v>
      </c>
      <c r="BE15" s="83">
        <f t="shared" si="44"/>
        <v>0</v>
      </c>
      <c r="BF15" s="86">
        <f t="shared" si="27"/>
        <v>0</v>
      </c>
      <c r="BG15" s="86">
        <f t="shared" si="28"/>
        <v>0</v>
      </c>
      <c r="BH15" s="83">
        <f t="shared" si="45"/>
        <v>0</v>
      </c>
      <c r="BI15" s="86">
        <f t="shared" si="29"/>
        <v>0</v>
      </c>
      <c r="BJ15" s="86">
        <f t="shared" si="30"/>
        <v>0</v>
      </c>
      <c r="BK15" s="83">
        <f t="shared" si="46"/>
        <v>0</v>
      </c>
      <c r="BL15" s="86">
        <f t="shared" si="31"/>
        <v>0</v>
      </c>
      <c r="BM15" s="87">
        <f t="shared" si="32"/>
        <v>0</v>
      </c>
      <c r="BN15" s="83">
        <f t="shared" si="47"/>
        <v>0</v>
      </c>
      <c r="BO15" s="87">
        <f t="shared" si="33"/>
        <v>0</v>
      </c>
      <c r="BP15" s="83">
        <f t="shared" si="48"/>
        <v>0</v>
      </c>
      <c r="BQ15" s="88" t="str">
        <f t="shared" si="49"/>
        <v/>
      </c>
      <c r="BR15" s="89">
        <f t="shared" si="50"/>
        <v>0</v>
      </c>
      <c r="BS15" s="89">
        <f t="shared" si="51"/>
        <v>0</v>
      </c>
    </row>
    <row r="16" spans="1:72" x14ac:dyDescent="0.2">
      <c r="A16" s="69">
        <f t="shared" si="52"/>
        <v>45023</v>
      </c>
      <c r="B16" s="70" t="str">
        <f>IF(ISERROR(VLOOKUP(A16,Feiertage!$A$3:$E$24,2,FALSE))=FALSE,"Feiertag","")</f>
        <v>Feiertag</v>
      </c>
      <c r="C16" s="71"/>
      <c r="D16" s="71"/>
      <c r="E16" s="210"/>
      <c r="F16" s="71"/>
      <c r="G16" s="71"/>
      <c r="H16" s="210"/>
      <c r="I16" s="71"/>
      <c r="J16" s="71"/>
      <c r="K16" s="212"/>
      <c r="L16" s="71"/>
      <c r="M16" s="71"/>
      <c r="N16" s="210"/>
      <c r="O16" s="71"/>
      <c r="P16" s="71"/>
      <c r="Q16" s="72">
        <f t="shared" si="0"/>
        <v>4</v>
      </c>
      <c r="R16" s="73">
        <f t="shared" si="1"/>
        <v>0</v>
      </c>
      <c r="S16" s="74">
        <f t="shared" si="34"/>
        <v>-45.250000000000014</v>
      </c>
      <c r="T16" s="74">
        <f t="shared" si="35"/>
        <v>0</v>
      </c>
      <c r="U16" s="75"/>
      <c r="V16" s="76" t="str">
        <f t="shared" si="2"/>
        <v/>
      </c>
      <c r="W16" s="76" t="s">
        <v>195</v>
      </c>
      <c r="X16" s="76" t="str">
        <f t="shared" si="36"/>
        <v/>
      </c>
      <c r="Y16" s="77">
        <f t="shared" si="3"/>
        <v>0</v>
      </c>
      <c r="Z16" s="78">
        <f t="shared" si="4"/>
        <v>4</v>
      </c>
      <c r="AA16" s="79" t="str">
        <f>IF(WEEKDAY($A16)=1,"So",IF(WEEKDAY($A16)=7,"Sa",IF(B16="freier Tag",B16,IF(ISERROR(VLOOKUP(A16,Feiertage!$A$3:$E$14,2,FALSE))=FALSE,"Feiertag",IF(B16="","",B16)))))</f>
        <v>Feiertag</v>
      </c>
      <c r="AB16" s="78">
        <f t="shared" si="37"/>
        <v>4</v>
      </c>
      <c r="AC16" s="80">
        <f t="shared" si="38"/>
        <v>0</v>
      </c>
      <c r="AD16" s="80">
        <f t="shared" si="39"/>
        <v>0</v>
      </c>
      <c r="AE16" s="81" t="str">
        <f t="shared" si="5"/>
        <v/>
      </c>
      <c r="AF16" s="81" t="str">
        <f t="shared" si="6"/>
        <v/>
      </c>
      <c r="AG16" s="81" t="str">
        <f t="shared" si="7"/>
        <v/>
      </c>
      <c r="AH16" s="81" t="str">
        <f t="shared" si="8"/>
        <v/>
      </c>
      <c r="AI16" s="82" t="str">
        <f t="shared" si="9"/>
        <v/>
      </c>
      <c r="AJ16" s="86" t="str">
        <f t="shared" si="10"/>
        <v/>
      </c>
      <c r="AK16" s="91" t="str">
        <f t="shared" si="40"/>
        <v>0</v>
      </c>
      <c r="AL16" s="85">
        <f t="shared" si="11"/>
        <v>0</v>
      </c>
      <c r="AM16" s="86">
        <f t="shared" si="12"/>
        <v>0</v>
      </c>
      <c r="AN16" s="83">
        <f t="shared" si="13"/>
        <v>0</v>
      </c>
      <c r="AO16" s="86">
        <f t="shared" si="14"/>
        <v>0</v>
      </c>
      <c r="AP16" s="86">
        <f t="shared" si="15"/>
        <v>0</v>
      </c>
      <c r="AQ16" s="83">
        <f t="shared" si="16"/>
        <v>0</v>
      </c>
      <c r="AR16" s="86">
        <f t="shared" si="17"/>
        <v>0</v>
      </c>
      <c r="AS16" s="86">
        <f t="shared" si="18"/>
        <v>0</v>
      </c>
      <c r="AT16" s="83">
        <f t="shared" si="19"/>
        <v>0</v>
      </c>
      <c r="AU16" s="86">
        <f t="shared" si="20"/>
        <v>0</v>
      </c>
      <c r="AV16" s="87">
        <f t="shared" si="21"/>
        <v>0</v>
      </c>
      <c r="AW16" s="83">
        <f t="shared" si="22"/>
        <v>0</v>
      </c>
      <c r="AX16" s="87">
        <f t="shared" si="23"/>
        <v>0</v>
      </c>
      <c r="AY16" s="83">
        <f t="shared" si="24"/>
        <v>0</v>
      </c>
      <c r="AZ16" s="88" t="str">
        <f t="shared" si="41"/>
        <v/>
      </c>
      <c r="BA16" s="89">
        <f t="shared" si="42"/>
        <v>0</v>
      </c>
      <c r="BB16" s="89">
        <f t="shared" si="43"/>
        <v>0</v>
      </c>
      <c r="BC16" s="85">
        <f t="shared" si="25"/>
        <v>0</v>
      </c>
      <c r="BD16" s="86">
        <f t="shared" si="26"/>
        <v>0</v>
      </c>
      <c r="BE16" s="83">
        <f t="shared" si="44"/>
        <v>0</v>
      </c>
      <c r="BF16" s="86">
        <f t="shared" si="27"/>
        <v>0</v>
      </c>
      <c r="BG16" s="86">
        <f t="shared" si="28"/>
        <v>0</v>
      </c>
      <c r="BH16" s="83">
        <f t="shared" si="45"/>
        <v>0</v>
      </c>
      <c r="BI16" s="86">
        <f t="shared" si="29"/>
        <v>0</v>
      </c>
      <c r="BJ16" s="86">
        <f t="shared" si="30"/>
        <v>0</v>
      </c>
      <c r="BK16" s="83">
        <f t="shared" si="46"/>
        <v>0</v>
      </c>
      <c r="BL16" s="86">
        <f t="shared" si="31"/>
        <v>0</v>
      </c>
      <c r="BM16" s="87">
        <f t="shared" si="32"/>
        <v>0</v>
      </c>
      <c r="BN16" s="83">
        <f t="shared" si="47"/>
        <v>0</v>
      </c>
      <c r="BO16" s="87">
        <f t="shared" si="33"/>
        <v>0</v>
      </c>
      <c r="BP16" s="83">
        <f t="shared" si="48"/>
        <v>0</v>
      </c>
      <c r="BQ16" s="88" t="str">
        <f t="shared" si="49"/>
        <v/>
      </c>
      <c r="BR16" s="89">
        <f t="shared" si="50"/>
        <v>0</v>
      </c>
      <c r="BS16" s="89">
        <f t="shared" si="51"/>
        <v>0</v>
      </c>
    </row>
    <row r="17" spans="1:76" x14ac:dyDescent="0.2">
      <c r="A17" s="69">
        <f t="shared" si="52"/>
        <v>45024</v>
      </c>
      <c r="B17" s="70" t="str">
        <f>IF(ISERROR(VLOOKUP(A17,Feiertage!$A$3:$E$24,2,FALSE))=FALSE,"Feiertag","")</f>
        <v/>
      </c>
      <c r="C17" s="71"/>
      <c r="D17" s="71"/>
      <c r="E17" s="210"/>
      <c r="F17" s="71"/>
      <c r="G17" s="71"/>
      <c r="H17" s="210"/>
      <c r="I17" s="71"/>
      <c r="J17" s="71"/>
      <c r="K17" s="212"/>
      <c r="L17" s="71"/>
      <c r="M17" s="71"/>
      <c r="N17" s="210"/>
      <c r="O17" s="71"/>
      <c r="P17" s="71"/>
      <c r="Q17" s="72">
        <f t="shared" si="0"/>
        <v>0</v>
      </c>
      <c r="R17" s="73">
        <f t="shared" si="1"/>
        <v>0</v>
      </c>
      <c r="S17" s="74">
        <f t="shared" si="34"/>
        <v>-45.250000000000014</v>
      </c>
      <c r="T17" s="74">
        <f t="shared" si="35"/>
        <v>0</v>
      </c>
      <c r="U17" s="75"/>
      <c r="V17" s="76" t="str">
        <f t="shared" si="2"/>
        <v/>
      </c>
      <c r="W17" s="76" t="s">
        <v>195</v>
      </c>
      <c r="X17" s="76" t="str">
        <f t="shared" si="36"/>
        <v/>
      </c>
      <c r="Y17" s="77">
        <f t="shared" si="3"/>
        <v>0</v>
      </c>
      <c r="Z17" s="78">
        <f t="shared" si="4"/>
        <v>0</v>
      </c>
      <c r="AA17" s="79" t="str">
        <f>IF(WEEKDAY($A17)=1,"So",IF(WEEKDAY($A17)=7,"Sa",IF(B17="freier Tag",B17,IF(ISERROR(VLOOKUP(A17,Feiertage!$A$3:$E$14,2,FALSE))=FALSE,"Feiertag",IF(B17="","",B17)))))</f>
        <v>Sa</v>
      </c>
      <c r="AB17" s="78">
        <f t="shared" si="37"/>
        <v>0</v>
      </c>
      <c r="AC17" s="80">
        <f t="shared" si="38"/>
        <v>0</v>
      </c>
      <c r="AD17" s="80">
        <f t="shared" si="39"/>
        <v>0</v>
      </c>
      <c r="AE17" s="81" t="str">
        <f t="shared" si="5"/>
        <v/>
      </c>
      <c r="AF17" s="81" t="str">
        <f t="shared" si="6"/>
        <v/>
      </c>
      <c r="AG17" s="81" t="str">
        <f t="shared" si="7"/>
        <v/>
      </c>
      <c r="AH17" s="81" t="str">
        <f t="shared" si="8"/>
        <v/>
      </c>
      <c r="AI17" s="82" t="str">
        <f t="shared" si="9"/>
        <v/>
      </c>
      <c r="AJ17" s="86" t="str">
        <f t="shared" si="10"/>
        <v/>
      </c>
      <c r="AK17" s="91" t="str">
        <f t="shared" si="40"/>
        <v>0</v>
      </c>
      <c r="AL17" s="85">
        <f t="shared" si="11"/>
        <v>0</v>
      </c>
      <c r="AM17" s="86">
        <f t="shared" si="12"/>
        <v>0</v>
      </c>
      <c r="AN17" s="83">
        <f t="shared" si="13"/>
        <v>0</v>
      </c>
      <c r="AO17" s="86">
        <f t="shared" si="14"/>
        <v>0</v>
      </c>
      <c r="AP17" s="86">
        <f t="shared" si="15"/>
        <v>0</v>
      </c>
      <c r="AQ17" s="83">
        <f t="shared" si="16"/>
        <v>0</v>
      </c>
      <c r="AR17" s="86">
        <f t="shared" si="17"/>
        <v>0</v>
      </c>
      <c r="AS17" s="86">
        <f t="shared" si="18"/>
        <v>0</v>
      </c>
      <c r="AT17" s="83">
        <f t="shared" si="19"/>
        <v>0</v>
      </c>
      <c r="AU17" s="86">
        <f t="shared" si="20"/>
        <v>0</v>
      </c>
      <c r="AV17" s="87">
        <f t="shared" si="21"/>
        <v>0</v>
      </c>
      <c r="AW17" s="83">
        <f t="shared" si="22"/>
        <v>0</v>
      </c>
      <c r="AX17" s="87">
        <f t="shared" si="23"/>
        <v>0</v>
      </c>
      <c r="AY17" s="83">
        <f t="shared" si="24"/>
        <v>0</v>
      </c>
      <c r="AZ17" s="88" t="str">
        <f t="shared" si="41"/>
        <v/>
      </c>
      <c r="BA17" s="89">
        <f t="shared" si="42"/>
        <v>0</v>
      </c>
      <c r="BB17" s="89">
        <f t="shared" si="43"/>
        <v>0</v>
      </c>
      <c r="BC17" s="85">
        <f t="shared" si="25"/>
        <v>0</v>
      </c>
      <c r="BD17" s="86">
        <f t="shared" si="26"/>
        <v>0</v>
      </c>
      <c r="BE17" s="83">
        <f t="shared" si="44"/>
        <v>0</v>
      </c>
      <c r="BF17" s="86">
        <f t="shared" si="27"/>
        <v>0</v>
      </c>
      <c r="BG17" s="86">
        <f t="shared" si="28"/>
        <v>0</v>
      </c>
      <c r="BH17" s="83">
        <f t="shared" si="45"/>
        <v>0</v>
      </c>
      <c r="BI17" s="86">
        <f t="shared" si="29"/>
        <v>0</v>
      </c>
      <c r="BJ17" s="86">
        <f t="shared" si="30"/>
        <v>0</v>
      </c>
      <c r="BK17" s="83">
        <f t="shared" si="46"/>
        <v>0</v>
      </c>
      <c r="BL17" s="86">
        <f t="shared" si="31"/>
        <v>0</v>
      </c>
      <c r="BM17" s="87">
        <f t="shared" si="32"/>
        <v>0</v>
      </c>
      <c r="BN17" s="83">
        <f t="shared" si="47"/>
        <v>0</v>
      </c>
      <c r="BO17" s="87">
        <f t="shared" si="33"/>
        <v>0</v>
      </c>
      <c r="BP17" s="83">
        <f t="shared" si="48"/>
        <v>0</v>
      </c>
      <c r="BQ17" s="88" t="str">
        <f t="shared" si="49"/>
        <v/>
      </c>
      <c r="BR17" s="92">
        <f t="shared" si="50"/>
        <v>0</v>
      </c>
      <c r="BS17" s="89">
        <f t="shared" si="51"/>
        <v>0</v>
      </c>
    </row>
    <row r="18" spans="1:76" x14ac:dyDescent="0.2">
      <c r="A18" s="69">
        <f t="shared" si="52"/>
        <v>45025</v>
      </c>
      <c r="B18" s="90" t="str">
        <f>IF(ISERROR(VLOOKUP(A18,Feiertage!$A$3:$E$24,2,FALSE))=FALSE,"Feiertag","")</f>
        <v/>
      </c>
      <c r="C18" s="71"/>
      <c r="D18" s="71"/>
      <c r="E18" s="210"/>
      <c r="F18" s="71"/>
      <c r="G18" s="71"/>
      <c r="H18" s="210"/>
      <c r="I18" s="71"/>
      <c r="J18" s="71"/>
      <c r="K18" s="212"/>
      <c r="L18" s="71"/>
      <c r="M18" s="71"/>
      <c r="N18" s="210"/>
      <c r="O18" s="71"/>
      <c r="P18" s="71"/>
      <c r="Q18" s="72">
        <f t="shared" si="0"/>
        <v>0</v>
      </c>
      <c r="R18" s="73">
        <f t="shared" si="1"/>
        <v>0</v>
      </c>
      <c r="S18" s="74">
        <f t="shared" si="34"/>
        <v>-45.250000000000014</v>
      </c>
      <c r="T18" s="74">
        <f t="shared" si="35"/>
        <v>0</v>
      </c>
      <c r="U18" s="75"/>
      <c r="V18" s="76" t="str">
        <f t="shared" si="2"/>
        <v/>
      </c>
      <c r="W18" s="76" t="s">
        <v>195</v>
      </c>
      <c r="X18" s="76" t="str">
        <f t="shared" si="36"/>
        <v/>
      </c>
      <c r="Y18" s="77">
        <f t="shared" si="3"/>
        <v>0</v>
      </c>
      <c r="Z18" s="78">
        <f t="shared" si="4"/>
        <v>0</v>
      </c>
      <c r="AA18" s="79" t="str">
        <f>IF(WEEKDAY($A18)=1,"So",IF(WEEKDAY($A18)=7,"Sa",IF(B18="freier Tag",B18,IF(ISERROR(VLOOKUP(A18,Feiertage!$A$3:$E$14,2,FALSE))=FALSE,"Feiertag",IF(B18="","",B18)))))</f>
        <v>So</v>
      </c>
      <c r="AB18" s="78">
        <f t="shared" si="37"/>
        <v>0</v>
      </c>
      <c r="AC18" s="80">
        <f t="shared" si="38"/>
        <v>0</v>
      </c>
      <c r="AD18" s="80">
        <f t="shared" si="39"/>
        <v>0</v>
      </c>
      <c r="AE18" s="81" t="str">
        <f t="shared" si="5"/>
        <v/>
      </c>
      <c r="AF18" s="81" t="str">
        <f t="shared" si="6"/>
        <v/>
      </c>
      <c r="AG18" s="81" t="str">
        <f t="shared" si="7"/>
        <v/>
      </c>
      <c r="AH18" s="81" t="str">
        <f t="shared" si="8"/>
        <v/>
      </c>
      <c r="AI18" s="82" t="str">
        <f t="shared" si="9"/>
        <v/>
      </c>
      <c r="AJ18" s="86" t="str">
        <f t="shared" si="10"/>
        <v/>
      </c>
      <c r="AK18" s="91" t="str">
        <f t="shared" si="40"/>
        <v>0</v>
      </c>
      <c r="AL18" s="85">
        <f t="shared" si="11"/>
        <v>0</v>
      </c>
      <c r="AM18" s="86">
        <f t="shared" si="12"/>
        <v>0</v>
      </c>
      <c r="AN18" s="83">
        <f t="shared" si="13"/>
        <v>0</v>
      </c>
      <c r="AO18" s="86">
        <f t="shared" si="14"/>
        <v>0</v>
      </c>
      <c r="AP18" s="86">
        <f t="shared" si="15"/>
        <v>0</v>
      </c>
      <c r="AQ18" s="83">
        <f t="shared" si="16"/>
        <v>0</v>
      </c>
      <c r="AR18" s="86">
        <f t="shared" si="17"/>
        <v>0</v>
      </c>
      <c r="AS18" s="86">
        <f t="shared" si="18"/>
        <v>0</v>
      </c>
      <c r="AT18" s="83">
        <f t="shared" si="19"/>
        <v>0</v>
      </c>
      <c r="AU18" s="86">
        <f t="shared" si="20"/>
        <v>0</v>
      </c>
      <c r="AV18" s="87">
        <f t="shared" si="21"/>
        <v>0</v>
      </c>
      <c r="AW18" s="83">
        <f t="shared" si="22"/>
        <v>0</v>
      </c>
      <c r="AX18" s="87">
        <f t="shared" si="23"/>
        <v>0</v>
      </c>
      <c r="AY18" s="83">
        <f t="shared" si="24"/>
        <v>0</v>
      </c>
      <c r="AZ18" s="88" t="str">
        <f t="shared" si="41"/>
        <v/>
      </c>
      <c r="BA18" s="89">
        <f t="shared" si="42"/>
        <v>0</v>
      </c>
      <c r="BB18" s="89">
        <f t="shared" si="43"/>
        <v>0</v>
      </c>
      <c r="BC18" s="85">
        <f t="shared" si="25"/>
        <v>0</v>
      </c>
      <c r="BD18" s="86">
        <f t="shared" si="26"/>
        <v>0</v>
      </c>
      <c r="BE18" s="83">
        <f t="shared" si="44"/>
        <v>0</v>
      </c>
      <c r="BF18" s="86">
        <f t="shared" si="27"/>
        <v>0</v>
      </c>
      <c r="BG18" s="86">
        <f t="shared" si="28"/>
        <v>0</v>
      </c>
      <c r="BH18" s="83">
        <f t="shared" si="45"/>
        <v>0</v>
      </c>
      <c r="BI18" s="86">
        <f t="shared" si="29"/>
        <v>0</v>
      </c>
      <c r="BJ18" s="86">
        <f t="shared" si="30"/>
        <v>0</v>
      </c>
      <c r="BK18" s="83">
        <f t="shared" si="46"/>
        <v>0</v>
      </c>
      <c r="BL18" s="86">
        <f t="shared" si="31"/>
        <v>0</v>
      </c>
      <c r="BM18" s="87">
        <f t="shared" si="32"/>
        <v>0</v>
      </c>
      <c r="BN18" s="83">
        <f t="shared" si="47"/>
        <v>0</v>
      </c>
      <c r="BO18" s="87">
        <f t="shared" si="33"/>
        <v>0</v>
      </c>
      <c r="BP18" s="83">
        <f t="shared" si="48"/>
        <v>0</v>
      </c>
      <c r="BQ18" s="88" t="str">
        <f t="shared" si="49"/>
        <v/>
      </c>
      <c r="BR18" s="92">
        <f t="shared" si="50"/>
        <v>0</v>
      </c>
      <c r="BS18" s="89">
        <f t="shared" si="51"/>
        <v>0</v>
      </c>
    </row>
    <row r="19" spans="1:76" x14ac:dyDescent="0.2">
      <c r="A19" s="69">
        <f t="shared" si="52"/>
        <v>45026</v>
      </c>
      <c r="B19" s="90" t="str">
        <f>IF(ISERROR(VLOOKUP(A19,Feiertage!$A$3:$E$24,2,FALSE))=FALSE,"Feiertag","")</f>
        <v>Feiertag</v>
      </c>
      <c r="C19" s="71"/>
      <c r="D19" s="71"/>
      <c r="E19" s="210"/>
      <c r="F19" s="71"/>
      <c r="G19" s="71"/>
      <c r="H19" s="210"/>
      <c r="I19" s="71"/>
      <c r="J19" s="71"/>
      <c r="K19" s="212"/>
      <c r="L19" s="71"/>
      <c r="M19" s="71"/>
      <c r="N19" s="210"/>
      <c r="O19" s="71"/>
      <c r="P19" s="71"/>
      <c r="Q19" s="72">
        <f t="shared" si="0"/>
        <v>4</v>
      </c>
      <c r="R19" s="73">
        <f t="shared" si="1"/>
        <v>0</v>
      </c>
      <c r="S19" s="74">
        <f t="shared" si="34"/>
        <v>-45.250000000000014</v>
      </c>
      <c r="T19" s="74">
        <f t="shared" si="35"/>
        <v>0</v>
      </c>
      <c r="U19" s="75"/>
      <c r="V19" s="76" t="str">
        <f t="shared" si="2"/>
        <v/>
      </c>
      <c r="W19" s="76" t="s">
        <v>249</v>
      </c>
      <c r="X19" s="76" t="str">
        <f t="shared" si="36"/>
        <v/>
      </c>
      <c r="Y19" s="77">
        <f t="shared" si="3"/>
        <v>0</v>
      </c>
      <c r="Z19" s="78">
        <f t="shared" si="4"/>
        <v>4</v>
      </c>
      <c r="AA19" s="79" t="str">
        <f>IF(WEEKDAY($A19)=1,"So",IF(WEEKDAY($A19)=7,"Sa",IF(B19="freier Tag",B19,IF(ISERROR(VLOOKUP(A19,Feiertage!$A$3:$E$14,2,FALSE))=FALSE,"Feiertag",IF(B19="","",B19)))))</f>
        <v>Feiertag</v>
      </c>
      <c r="AB19" s="78">
        <f t="shared" si="37"/>
        <v>4</v>
      </c>
      <c r="AC19" s="80">
        <f t="shared" si="38"/>
        <v>0</v>
      </c>
      <c r="AD19" s="80">
        <f t="shared" si="39"/>
        <v>0</v>
      </c>
      <c r="AE19" s="81" t="str">
        <f t="shared" si="5"/>
        <v/>
      </c>
      <c r="AF19" s="81" t="str">
        <f t="shared" si="6"/>
        <v/>
      </c>
      <c r="AG19" s="81" t="str">
        <f t="shared" si="7"/>
        <v/>
      </c>
      <c r="AH19" s="81" t="str">
        <f t="shared" si="8"/>
        <v/>
      </c>
      <c r="AI19" s="82" t="str">
        <f t="shared" si="9"/>
        <v/>
      </c>
      <c r="AJ19" s="86" t="str">
        <f t="shared" si="10"/>
        <v/>
      </c>
      <c r="AK19" s="91" t="str">
        <f t="shared" si="40"/>
        <v>0</v>
      </c>
      <c r="AL19" s="85">
        <f t="shared" si="11"/>
        <v>0</v>
      </c>
      <c r="AM19" s="86">
        <f t="shared" si="12"/>
        <v>0</v>
      </c>
      <c r="AN19" s="83">
        <f t="shared" si="13"/>
        <v>0</v>
      </c>
      <c r="AO19" s="86">
        <f t="shared" si="14"/>
        <v>0</v>
      </c>
      <c r="AP19" s="86">
        <f t="shared" si="15"/>
        <v>0</v>
      </c>
      <c r="AQ19" s="83">
        <f t="shared" si="16"/>
        <v>0</v>
      </c>
      <c r="AR19" s="86">
        <f t="shared" si="17"/>
        <v>0</v>
      </c>
      <c r="AS19" s="86">
        <f t="shared" si="18"/>
        <v>0</v>
      </c>
      <c r="AT19" s="83">
        <f t="shared" si="19"/>
        <v>0</v>
      </c>
      <c r="AU19" s="86">
        <f t="shared" si="20"/>
        <v>0</v>
      </c>
      <c r="AV19" s="87">
        <f t="shared" si="21"/>
        <v>0</v>
      </c>
      <c r="AW19" s="83">
        <f t="shared" si="22"/>
        <v>0</v>
      </c>
      <c r="AX19" s="87">
        <f t="shared" si="23"/>
        <v>0</v>
      </c>
      <c r="AY19" s="83">
        <f t="shared" si="24"/>
        <v>0</v>
      </c>
      <c r="AZ19" s="88" t="str">
        <f t="shared" si="41"/>
        <v/>
      </c>
      <c r="BA19" s="89">
        <f t="shared" si="42"/>
        <v>0</v>
      </c>
      <c r="BB19" s="89">
        <f t="shared" si="43"/>
        <v>0</v>
      </c>
      <c r="BC19" s="85">
        <f t="shared" si="25"/>
        <v>0</v>
      </c>
      <c r="BD19" s="86">
        <f t="shared" si="26"/>
        <v>0</v>
      </c>
      <c r="BE19" s="83">
        <f t="shared" si="44"/>
        <v>0</v>
      </c>
      <c r="BF19" s="86">
        <f t="shared" si="27"/>
        <v>0</v>
      </c>
      <c r="BG19" s="86">
        <f t="shared" si="28"/>
        <v>0</v>
      </c>
      <c r="BH19" s="83">
        <f t="shared" si="45"/>
        <v>0</v>
      </c>
      <c r="BI19" s="86">
        <f t="shared" si="29"/>
        <v>0</v>
      </c>
      <c r="BJ19" s="86">
        <f t="shared" si="30"/>
        <v>0</v>
      </c>
      <c r="BK19" s="83">
        <f t="shared" si="46"/>
        <v>0</v>
      </c>
      <c r="BL19" s="86">
        <f t="shared" si="31"/>
        <v>0</v>
      </c>
      <c r="BM19" s="87">
        <f t="shared" si="32"/>
        <v>0</v>
      </c>
      <c r="BN19" s="83">
        <f t="shared" si="47"/>
        <v>0</v>
      </c>
      <c r="BO19" s="87">
        <f t="shared" si="33"/>
        <v>0</v>
      </c>
      <c r="BP19" s="83">
        <f t="shared" si="48"/>
        <v>0</v>
      </c>
      <c r="BQ19" s="88" t="str">
        <f t="shared" si="49"/>
        <v/>
      </c>
      <c r="BR19" s="92">
        <f t="shared" si="50"/>
        <v>0</v>
      </c>
      <c r="BS19" s="89">
        <f t="shared" si="51"/>
        <v>0</v>
      </c>
    </row>
    <row r="20" spans="1:76" x14ac:dyDescent="0.2">
      <c r="A20" s="69">
        <f t="shared" si="52"/>
        <v>45027</v>
      </c>
      <c r="B20" s="70" t="str">
        <f>IF(ISERROR(VLOOKUP(A20,Feiertage!$A$3:$E$24,2,FALSE))=FALSE,"Feiertag","")</f>
        <v/>
      </c>
      <c r="C20" s="71"/>
      <c r="D20" s="71"/>
      <c r="E20" s="210"/>
      <c r="F20" s="71"/>
      <c r="G20" s="71"/>
      <c r="H20" s="210"/>
      <c r="I20" s="71"/>
      <c r="J20" s="71"/>
      <c r="K20" s="212"/>
      <c r="L20" s="71"/>
      <c r="M20" s="71"/>
      <c r="N20" s="210"/>
      <c r="O20" s="71"/>
      <c r="P20" s="71"/>
      <c r="Q20" s="72">
        <f t="shared" si="0"/>
        <v>0</v>
      </c>
      <c r="R20" s="73">
        <f t="shared" si="1"/>
        <v>-4</v>
      </c>
      <c r="S20" s="74">
        <f t="shared" si="34"/>
        <v>-49.250000000000014</v>
      </c>
      <c r="T20" s="74">
        <f t="shared" si="35"/>
        <v>0</v>
      </c>
      <c r="U20" s="75"/>
      <c r="V20" s="76" t="str">
        <f t="shared" si="2"/>
        <v/>
      </c>
      <c r="W20" s="76" t="s">
        <v>249</v>
      </c>
      <c r="X20" s="76" t="str">
        <f t="shared" si="36"/>
        <v/>
      </c>
      <c r="Y20" s="77">
        <f t="shared" si="3"/>
        <v>0</v>
      </c>
      <c r="Z20" s="78">
        <f t="shared" si="4"/>
        <v>4</v>
      </c>
      <c r="AA20" s="79" t="str">
        <f>IF(WEEKDAY($A20)=1,"So",IF(WEEKDAY($A20)=7,"Sa",IF(B20="freier Tag",B20,IF(ISERROR(VLOOKUP(A20,Feiertage!$A$3:$E$14,2,FALSE))=FALSE,"Feiertag",IF(B20="","",B20)))))</f>
        <v/>
      </c>
      <c r="AB20" s="78">
        <f t="shared" si="37"/>
        <v>0</v>
      </c>
      <c r="AC20" s="80">
        <f t="shared" si="38"/>
        <v>0</v>
      </c>
      <c r="AD20" s="80">
        <f t="shared" si="39"/>
        <v>0</v>
      </c>
      <c r="AE20" s="81" t="str">
        <f t="shared" si="5"/>
        <v/>
      </c>
      <c r="AF20" s="81" t="str">
        <f t="shared" si="6"/>
        <v/>
      </c>
      <c r="AG20" s="81" t="str">
        <f t="shared" si="7"/>
        <v/>
      </c>
      <c r="AH20" s="81" t="str">
        <f t="shared" si="8"/>
        <v/>
      </c>
      <c r="AI20" s="82" t="str">
        <f t="shared" si="9"/>
        <v/>
      </c>
      <c r="AJ20" s="86" t="str">
        <f t="shared" si="10"/>
        <v/>
      </c>
      <c r="AK20" s="91" t="str">
        <f t="shared" si="40"/>
        <v>0</v>
      </c>
      <c r="AL20" s="85">
        <f t="shared" si="11"/>
        <v>0</v>
      </c>
      <c r="AM20" s="86">
        <f t="shared" si="12"/>
        <v>0</v>
      </c>
      <c r="AN20" s="83">
        <f t="shared" si="13"/>
        <v>0</v>
      </c>
      <c r="AO20" s="86">
        <f t="shared" si="14"/>
        <v>0</v>
      </c>
      <c r="AP20" s="86">
        <f t="shared" si="15"/>
        <v>0</v>
      </c>
      <c r="AQ20" s="83">
        <f t="shared" si="16"/>
        <v>0</v>
      </c>
      <c r="AR20" s="86">
        <f t="shared" si="17"/>
        <v>0</v>
      </c>
      <c r="AS20" s="86">
        <f t="shared" si="18"/>
        <v>0</v>
      </c>
      <c r="AT20" s="83">
        <f t="shared" si="19"/>
        <v>0</v>
      </c>
      <c r="AU20" s="86">
        <f t="shared" si="20"/>
        <v>0</v>
      </c>
      <c r="AV20" s="87">
        <f t="shared" si="21"/>
        <v>0</v>
      </c>
      <c r="AW20" s="83">
        <f t="shared" si="22"/>
        <v>0</v>
      </c>
      <c r="AX20" s="87">
        <f t="shared" si="23"/>
        <v>0</v>
      </c>
      <c r="AY20" s="83">
        <f t="shared" si="24"/>
        <v>0</v>
      </c>
      <c r="AZ20" s="88" t="str">
        <f t="shared" si="41"/>
        <v/>
      </c>
      <c r="BA20" s="89">
        <f t="shared" si="42"/>
        <v>0</v>
      </c>
      <c r="BB20" s="89">
        <f t="shared" si="43"/>
        <v>0</v>
      </c>
      <c r="BC20" s="85">
        <f t="shared" si="25"/>
        <v>0</v>
      </c>
      <c r="BD20" s="86">
        <f t="shared" si="26"/>
        <v>0</v>
      </c>
      <c r="BE20" s="83">
        <f t="shared" si="44"/>
        <v>0</v>
      </c>
      <c r="BF20" s="86">
        <f t="shared" si="27"/>
        <v>0</v>
      </c>
      <c r="BG20" s="86">
        <f t="shared" si="28"/>
        <v>0</v>
      </c>
      <c r="BH20" s="83">
        <f t="shared" si="45"/>
        <v>0</v>
      </c>
      <c r="BI20" s="86">
        <f t="shared" si="29"/>
        <v>0</v>
      </c>
      <c r="BJ20" s="86">
        <f t="shared" si="30"/>
        <v>0</v>
      </c>
      <c r="BK20" s="83">
        <f t="shared" si="46"/>
        <v>0</v>
      </c>
      <c r="BL20" s="86">
        <f t="shared" si="31"/>
        <v>0</v>
      </c>
      <c r="BM20" s="87">
        <f t="shared" si="32"/>
        <v>0</v>
      </c>
      <c r="BN20" s="83">
        <f t="shared" si="47"/>
        <v>0</v>
      </c>
      <c r="BO20" s="87">
        <f t="shared" si="33"/>
        <v>0</v>
      </c>
      <c r="BP20" s="83">
        <f t="shared" si="48"/>
        <v>0</v>
      </c>
      <c r="BQ20" s="88" t="str">
        <f t="shared" si="49"/>
        <v/>
      </c>
      <c r="BR20" s="92">
        <f t="shared" si="50"/>
        <v>0</v>
      </c>
      <c r="BS20" s="89">
        <f t="shared" si="51"/>
        <v>0</v>
      </c>
    </row>
    <row r="21" spans="1:76" x14ac:dyDescent="0.2">
      <c r="A21" s="69">
        <f t="shared" si="52"/>
        <v>45028</v>
      </c>
      <c r="B21" s="70" t="str">
        <f>IF(ISERROR(VLOOKUP(A21,Feiertage!$A$3:$E$24,2,FALSE))=FALSE,"Feiertag","")</f>
        <v/>
      </c>
      <c r="C21" s="71"/>
      <c r="D21" s="71"/>
      <c r="E21" s="210"/>
      <c r="F21" s="71"/>
      <c r="G21" s="71"/>
      <c r="H21" s="210"/>
      <c r="I21" s="71"/>
      <c r="J21" s="71"/>
      <c r="K21" s="212"/>
      <c r="L21" s="71"/>
      <c r="M21" s="71"/>
      <c r="N21" s="210"/>
      <c r="O21" s="71"/>
      <c r="P21" s="71"/>
      <c r="Q21" s="72">
        <f t="shared" si="0"/>
        <v>0</v>
      </c>
      <c r="R21" s="73">
        <f t="shared" si="1"/>
        <v>-4</v>
      </c>
      <c r="S21" s="74">
        <f t="shared" si="34"/>
        <v>-53.250000000000014</v>
      </c>
      <c r="T21" s="74">
        <f t="shared" si="35"/>
        <v>0</v>
      </c>
      <c r="U21" s="75"/>
      <c r="V21" s="76" t="str">
        <f t="shared" si="2"/>
        <v/>
      </c>
      <c r="W21" s="76" t="s">
        <v>249</v>
      </c>
      <c r="X21" s="76" t="str">
        <f t="shared" si="36"/>
        <v/>
      </c>
      <c r="Y21" s="77">
        <f t="shared" si="3"/>
        <v>0</v>
      </c>
      <c r="Z21" s="78">
        <f t="shared" si="4"/>
        <v>4</v>
      </c>
      <c r="AA21" s="79" t="str">
        <f>IF(WEEKDAY($A21)=1,"So",IF(WEEKDAY($A21)=7,"Sa",IF(B21="freier Tag",B21,IF(ISERROR(VLOOKUP(A21,Feiertage!$A$3:$E$14,2,FALSE))=FALSE,"Feiertag",IF(B21="","",B21)))))</f>
        <v/>
      </c>
      <c r="AB21" s="78">
        <f t="shared" si="37"/>
        <v>0</v>
      </c>
      <c r="AC21" s="80">
        <f t="shared" si="38"/>
        <v>0</v>
      </c>
      <c r="AD21" s="80">
        <f t="shared" si="39"/>
        <v>0</v>
      </c>
      <c r="AE21" s="81" t="str">
        <f t="shared" si="5"/>
        <v/>
      </c>
      <c r="AF21" s="81" t="str">
        <f t="shared" si="6"/>
        <v/>
      </c>
      <c r="AG21" s="81" t="str">
        <f t="shared" si="7"/>
        <v/>
      </c>
      <c r="AH21" s="81" t="str">
        <f t="shared" si="8"/>
        <v/>
      </c>
      <c r="AI21" s="82" t="str">
        <f t="shared" si="9"/>
        <v/>
      </c>
      <c r="AJ21" s="86" t="str">
        <f t="shared" si="10"/>
        <v/>
      </c>
      <c r="AK21" s="91" t="str">
        <f t="shared" si="40"/>
        <v>0</v>
      </c>
      <c r="AL21" s="85">
        <f t="shared" si="11"/>
        <v>0</v>
      </c>
      <c r="AM21" s="86">
        <f t="shared" si="12"/>
        <v>0</v>
      </c>
      <c r="AN21" s="83">
        <f t="shared" si="13"/>
        <v>0</v>
      </c>
      <c r="AO21" s="86">
        <f t="shared" si="14"/>
        <v>0</v>
      </c>
      <c r="AP21" s="86">
        <f t="shared" si="15"/>
        <v>0</v>
      </c>
      <c r="AQ21" s="83">
        <f t="shared" si="16"/>
        <v>0</v>
      </c>
      <c r="AR21" s="86">
        <f t="shared" si="17"/>
        <v>0</v>
      </c>
      <c r="AS21" s="86">
        <f t="shared" si="18"/>
        <v>0</v>
      </c>
      <c r="AT21" s="83">
        <f t="shared" si="19"/>
        <v>0</v>
      </c>
      <c r="AU21" s="86">
        <f t="shared" si="20"/>
        <v>0</v>
      </c>
      <c r="AV21" s="87">
        <f t="shared" si="21"/>
        <v>0</v>
      </c>
      <c r="AW21" s="83">
        <f t="shared" si="22"/>
        <v>0</v>
      </c>
      <c r="AX21" s="87">
        <f t="shared" si="23"/>
        <v>0</v>
      </c>
      <c r="AY21" s="83">
        <f t="shared" si="24"/>
        <v>0</v>
      </c>
      <c r="AZ21" s="88" t="str">
        <f t="shared" si="41"/>
        <v/>
      </c>
      <c r="BA21" s="89">
        <f t="shared" si="42"/>
        <v>0</v>
      </c>
      <c r="BB21" s="89">
        <f t="shared" si="43"/>
        <v>0</v>
      </c>
      <c r="BC21" s="85">
        <f t="shared" si="25"/>
        <v>0</v>
      </c>
      <c r="BD21" s="86">
        <f t="shared" si="26"/>
        <v>0</v>
      </c>
      <c r="BE21" s="83">
        <f t="shared" si="44"/>
        <v>0</v>
      </c>
      <c r="BF21" s="86">
        <f t="shared" si="27"/>
        <v>0</v>
      </c>
      <c r="BG21" s="86">
        <f t="shared" si="28"/>
        <v>0</v>
      </c>
      <c r="BH21" s="83">
        <f t="shared" si="45"/>
        <v>0</v>
      </c>
      <c r="BI21" s="86">
        <f t="shared" si="29"/>
        <v>0</v>
      </c>
      <c r="BJ21" s="86">
        <f t="shared" si="30"/>
        <v>0</v>
      </c>
      <c r="BK21" s="83">
        <f t="shared" si="46"/>
        <v>0</v>
      </c>
      <c r="BL21" s="86">
        <f t="shared" si="31"/>
        <v>0</v>
      </c>
      <c r="BM21" s="87">
        <f t="shared" si="32"/>
        <v>0</v>
      </c>
      <c r="BN21" s="83">
        <f t="shared" si="47"/>
        <v>0</v>
      </c>
      <c r="BO21" s="87">
        <f t="shared" si="33"/>
        <v>0</v>
      </c>
      <c r="BP21" s="83">
        <f t="shared" si="48"/>
        <v>0</v>
      </c>
      <c r="BQ21" s="88" t="str">
        <f t="shared" si="49"/>
        <v/>
      </c>
      <c r="BR21" s="92">
        <f t="shared" si="50"/>
        <v>0</v>
      </c>
      <c r="BS21" s="89">
        <f t="shared" si="51"/>
        <v>0</v>
      </c>
    </row>
    <row r="22" spans="1:76" x14ac:dyDescent="0.2">
      <c r="A22" s="69">
        <f t="shared" si="52"/>
        <v>45029</v>
      </c>
      <c r="B22" s="70" t="str">
        <f>IF(ISERROR(VLOOKUP(A22,Feiertage!$A$3:$E$24,2,FALSE))=FALSE,"Feiertag","")</f>
        <v/>
      </c>
      <c r="C22" s="71"/>
      <c r="D22" s="71"/>
      <c r="E22" s="210"/>
      <c r="F22" s="71"/>
      <c r="G22" s="71"/>
      <c r="H22" s="210"/>
      <c r="I22" s="71"/>
      <c r="J22" s="71"/>
      <c r="K22" s="212"/>
      <c r="L22" s="71"/>
      <c r="M22" s="71"/>
      <c r="N22" s="210"/>
      <c r="O22" s="71"/>
      <c r="P22" s="71"/>
      <c r="Q22" s="72">
        <f t="shared" si="0"/>
        <v>0</v>
      </c>
      <c r="R22" s="73">
        <f t="shared" si="1"/>
        <v>-4</v>
      </c>
      <c r="S22" s="74">
        <f t="shared" si="34"/>
        <v>-57.250000000000014</v>
      </c>
      <c r="T22" s="74">
        <f t="shared" si="35"/>
        <v>0</v>
      </c>
      <c r="U22" s="75"/>
      <c r="V22" s="76" t="str">
        <f t="shared" si="2"/>
        <v/>
      </c>
      <c r="W22" s="76" t="s">
        <v>249</v>
      </c>
      <c r="X22" s="76" t="str">
        <f t="shared" si="36"/>
        <v/>
      </c>
      <c r="Y22" s="77">
        <f t="shared" si="3"/>
        <v>0</v>
      </c>
      <c r="Z22" s="78">
        <f t="shared" si="4"/>
        <v>4</v>
      </c>
      <c r="AA22" s="79" t="str">
        <f>IF(WEEKDAY($A22)=1,"So",IF(WEEKDAY($A22)=7,"Sa",IF(B22="freier Tag",B22,IF(ISERROR(VLOOKUP(A22,Feiertage!$A$3:$E$14,2,FALSE))=FALSE,"Feiertag",IF(B22="","",B22)))))</f>
        <v/>
      </c>
      <c r="AB22" s="78">
        <f t="shared" si="37"/>
        <v>0</v>
      </c>
      <c r="AC22" s="80">
        <f t="shared" si="38"/>
        <v>0</v>
      </c>
      <c r="AD22" s="80">
        <f t="shared" si="39"/>
        <v>0</v>
      </c>
      <c r="AE22" s="81" t="str">
        <f t="shared" si="5"/>
        <v/>
      </c>
      <c r="AF22" s="81" t="str">
        <f t="shared" si="6"/>
        <v/>
      </c>
      <c r="AG22" s="81" t="str">
        <f t="shared" si="7"/>
        <v/>
      </c>
      <c r="AH22" s="81" t="str">
        <f t="shared" si="8"/>
        <v/>
      </c>
      <c r="AI22" s="82" t="str">
        <f t="shared" si="9"/>
        <v/>
      </c>
      <c r="AJ22" s="86" t="str">
        <f t="shared" si="10"/>
        <v/>
      </c>
      <c r="AK22" s="91" t="str">
        <f t="shared" si="40"/>
        <v>0</v>
      </c>
      <c r="AL22" s="85">
        <f t="shared" si="11"/>
        <v>0</v>
      </c>
      <c r="AM22" s="86">
        <f t="shared" si="12"/>
        <v>0</v>
      </c>
      <c r="AN22" s="83">
        <f t="shared" si="13"/>
        <v>0</v>
      </c>
      <c r="AO22" s="86">
        <f t="shared" si="14"/>
        <v>0</v>
      </c>
      <c r="AP22" s="86">
        <f t="shared" si="15"/>
        <v>0</v>
      </c>
      <c r="AQ22" s="83">
        <f t="shared" si="16"/>
        <v>0</v>
      </c>
      <c r="AR22" s="86">
        <f t="shared" si="17"/>
        <v>0</v>
      </c>
      <c r="AS22" s="86">
        <f t="shared" si="18"/>
        <v>0</v>
      </c>
      <c r="AT22" s="83">
        <f t="shared" si="19"/>
        <v>0</v>
      </c>
      <c r="AU22" s="86">
        <f t="shared" si="20"/>
        <v>0</v>
      </c>
      <c r="AV22" s="87">
        <f t="shared" si="21"/>
        <v>0</v>
      </c>
      <c r="AW22" s="83">
        <f t="shared" si="22"/>
        <v>0</v>
      </c>
      <c r="AX22" s="87">
        <f t="shared" si="23"/>
        <v>0</v>
      </c>
      <c r="AY22" s="83">
        <f t="shared" si="24"/>
        <v>0</v>
      </c>
      <c r="AZ22" s="88" t="str">
        <f t="shared" si="41"/>
        <v/>
      </c>
      <c r="BA22" s="89">
        <f t="shared" si="42"/>
        <v>0</v>
      </c>
      <c r="BB22" s="89">
        <f t="shared" si="43"/>
        <v>0</v>
      </c>
      <c r="BC22" s="85">
        <f t="shared" si="25"/>
        <v>0</v>
      </c>
      <c r="BD22" s="86">
        <f t="shared" si="26"/>
        <v>0</v>
      </c>
      <c r="BE22" s="83">
        <f t="shared" si="44"/>
        <v>0</v>
      </c>
      <c r="BF22" s="86">
        <f t="shared" si="27"/>
        <v>0</v>
      </c>
      <c r="BG22" s="86">
        <f t="shared" si="28"/>
        <v>0</v>
      </c>
      <c r="BH22" s="83">
        <f t="shared" si="45"/>
        <v>0</v>
      </c>
      <c r="BI22" s="86">
        <f t="shared" si="29"/>
        <v>0</v>
      </c>
      <c r="BJ22" s="86">
        <f t="shared" si="30"/>
        <v>0</v>
      </c>
      <c r="BK22" s="83">
        <f t="shared" si="46"/>
        <v>0</v>
      </c>
      <c r="BL22" s="86">
        <f t="shared" si="31"/>
        <v>0</v>
      </c>
      <c r="BM22" s="87">
        <f t="shared" si="32"/>
        <v>0</v>
      </c>
      <c r="BN22" s="83">
        <f t="shared" si="47"/>
        <v>0</v>
      </c>
      <c r="BO22" s="87">
        <f t="shared" si="33"/>
        <v>0</v>
      </c>
      <c r="BP22" s="83">
        <f t="shared" si="48"/>
        <v>0</v>
      </c>
      <c r="BQ22" s="88" t="str">
        <f t="shared" si="49"/>
        <v/>
      </c>
      <c r="BR22" s="92">
        <f t="shared" si="50"/>
        <v>0</v>
      </c>
      <c r="BS22" s="89">
        <f t="shared" si="51"/>
        <v>0</v>
      </c>
    </row>
    <row r="23" spans="1:76" x14ac:dyDescent="0.2">
      <c r="A23" s="69">
        <f t="shared" si="52"/>
        <v>45030</v>
      </c>
      <c r="B23" s="90" t="str">
        <f>IF(ISERROR(VLOOKUP(A23,Feiertage!$A$3:$E$24,2,FALSE))=FALSE,"Feiertag","")</f>
        <v/>
      </c>
      <c r="C23" s="71"/>
      <c r="D23" s="71"/>
      <c r="E23" s="210"/>
      <c r="F23" s="71"/>
      <c r="G23" s="71"/>
      <c r="H23" s="210"/>
      <c r="I23" s="71"/>
      <c r="J23" s="71"/>
      <c r="K23" s="212"/>
      <c r="L23" s="71"/>
      <c r="M23" s="71"/>
      <c r="N23" s="210"/>
      <c r="O23" s="71"/>
      <c r="P23" s="71"/>
      <c r="Q23" s="72">
        <f t="shared" si="0"/>
        <v>0</v>
      </c>
      <c r="R23" s="73">
        <f t="shared" si="1"/>
        <v>-4</v>
      </c>
      <c r="S23" s="74">
        <f t="shared" si="34"/>
        <v>-61.250000000000014</v>
      </c>
      <c r="T23" s="74">
        <f t="shared" si="35"/>
        <v>0</v>
      </c>
      <c r="U23" s="75"/>
      <c r="V23" s="76" t="str">
        <f t="shared" si="2"/>
        <v/>
      </c>
      <c r="W23" s="76" t="s">
        <v>249</v>
      </c>
      <c r="X23" s="76" t="str">
        <f t="shared" si="36"/>
        <v/>
      </c>
      <c r="Y23" s="77">
        <f t="shared" si="3"/>
        <v>0</v>
      </c>
      <c r="Z23" s="78">
        <f t="shared" si="4"/>
        <v>4</v>
      </c>
      <c r="AA23" s="79" t="str">
        <f>IF(WEEKDAY($A23)=1,"So",IF(WEEKDAY($A23)=7,"Sa",IF(B23="freier Tag",B23,IF(ISERROR(VLOOKUP(A23,Feiertage!$A$3:$E$14,2,FALSE))=FALSE,"Feiertag",IF(B23="","",B23)))))</f>
        <v/>
      </c>
      <c r="AB23" s="78">
        <f t="shared" si="37"/>
        <v>0</v>
      </c>
      <c r="AC23" s="80">
        <f t="shared" si="38"/>
        <v>0</v>
      </c>
      <c r="AD23" s="80">
        <f t="shared" si="39"/>
        <v>0</v>
      </c>
      <c r="AE23" s="81" t="str">
        <f t="shared" si="5"/>
        <v/>
      </c>
      <c r="AF23" s="81" t="str">
        <f t="shared" si="6"/>
        <v/>
      </c>
      <c r="AG23" s="81" t="str">
        <f t="shared" si="7"/>
        <v/>
      </c>
      <c r="AH23" s="81" t="str">
        <f t="shared" si="8"/>
        <v/>
      </c>
      <c r="AI23" s="82" t="str">
        <f t="shared" si="9"/>
        <v/>
      </c>
      <c r="AJ23" s="86" t="str">
        <f t="shared" si="10"/>
        <v/>
      </c>
      <c r="AK23" s="91" t="str">
        <f t="shared" si="40"/>
        <v>0</v>
      </c>
      <c r="AL23" s="85">
        <f t="shared" si="11"/>
        <v>0</v>
      </c>
      <c r="AM23" s="86">
        <f t="shared" si="12"/>
        <v>0</v>
      </c>
      <c r="AN23" s="83">
        <f>IF(AL23&lt;=9,,IF(AL23&lt;=9.75,AL23-9,IF(AL23&gt;9.75,0.75)))</f>
        <v>0</v>
      </c>
      <c r="AO23" s="86">
        <f t="shared" si="14"/>
        <v>0</v>
      </c>
      <c r="AP23" s="86">
        <f t="shared" si="15"/>
        <v>0</v>
      </c>
      <c r="AQ23" s="83">
        <f>IF(AO23=AL23,0,IF(AN23&gt;0,0,IF(AO23&lt;=9,0,IF(AO23&gt;9,0.75-AM23))))</f>
        <v>0</v>
      </c>
      <c r="AR23" s="86">
        <f t="shared" si="17"/>
        <v>0</v>
      </c>
      <c r="AS23" s="86">
        <f t="shared" si="18"/>
        <v>0</v>
      </c>
      <c r="AT23" s="83">
        <f>IF(AR23=AO23,0,IF(AQ23&gt;0,0,IF(AR23&lt;=9,0,IF(AR23&gt;9,0.75-AP23))))</f>
        <v>0</v>
      </c>
      <c r="AU23" s="86">
        <f t="shared" si="20"/>
        <v>0</v>
      </c>
      <c r="AV23" s="87">
        <f t="shared" si="21"/>
        <v>0</v>
      </c>
      <c r="AW23" s="83">
        <f>IF(AU23=AR23,0,IF(AT23&gt;0,0,IF(AU23&lt;=9,0,IF(AU23&gt;9,0.75-AS23))))</f>
        <v>0</v>
      </c>
      <c r="AX23" s="87">
        <f t="shared" si="23"/>
        <v>0</v>
      </c>
      <c r="AY23" s="83">
        <f>IF(AX23=AU23,0,IF(AW23&gt;0,0,IF(AX23&lt;=9,0,IF(AX23&gt;9,0.75-AV23))))</f>
        <v>0</v>
      </c>
      <c r="AZ23" s="88" t="str">
        <f t="shared" si="41"/>
        <v/>
      </c>
      <c r="BA23" s="89">
        <f t="shared" si="42"/>
        <v>0</v>
      </c>
      <c r="BB23" s="89">
        <f t="shared" si="43"/>
        <v>0</v>
      </c>
      <c r="BC23" s="85">
        <f t="shared" si="25"/>
        <v>0</v>
      </c>
      <c r="BD23" s="86">
        <f t="shared" si="26"/>
        <v>0</v>
      </c>
      <c r="BE23" s="83">
        <f t="shared" si="44"/>
        <v>0</v>
      </c>
      <c r="BF23" s="86">
        <f t="shared" si="27"/>
        <v>0</v>
      </c>
      <c r="BG23" s="86">
        <f t="shared" si="28"/>
        <v>0</v>
      </c>
      <c r="BH23" s="83">
        <f t="shared" si="45"/>
        <v>0</v>
      </c>
      <c r="BI23" s="86">
        <f t="shared" si="29"/>
        <v>0</v>
      </c>
      <c r="BJ23" s="86">
        <f t="shared" si="30"/>
        <v>0</v>
      </c>
      <c r="BK23" s="83">
        <f t="shared" si="46"/>
        <v>0</v>
      </c>
      <c r="BL23" s="86">
        <f t="shared" si="31"/>
        <v>0</v>
      </c>
      <c r="BM23" s="87">
        <f t="shared" si="32"/>
        <v>0</v>
      </c>
      <c r="BN23" s="83">
        <f t="shared" si="47"/>
        <v>0</v>
      </c>
      <c r="BO23" s="87">
        <f t="shared" si="33"/>
        <v>0</v>
      </c>
      <c r="BP23" s="83">
        <f t="shared" si="48"/>
        <v>0</v>
      </c>
      <c r="BQ23" s="88" t="str">
        <f t="shared" si="49"/>
        <v/>
      </c>
      <c r="BR23" s="92">
        <f t="shared" si="50"/>
        <v>0</v>
      </c>
      <c r="BS23" s="89">
        <f t="shared" si="51"/>
        <v>0</v>
      </c>
    </row>
    <row r="24" spans="1:76" x14ac:dyDescent="0.2">
      <c r="A24" s="69">
        <f t="shared" si="52"/>
        <v>45031</v>
      </c>
      <c r="B24" s="70" t="str">
        <f>IF(ISERROR(VLOOKUP(A24,Feiertage!$A$3:$E$24,2,FALSE))=FALSE,"Feiertag","")</f>
        <v/>
      </c>
      <c r="C24" s="71"/>
      <c r="D24" s="71"/>
      <c r="E24" s="210"/>
      <c r="F24" s="71"/>
      <c r="G24" s="71"/>
      <c r="H24" s="210"/>
      <c r="I24" s="71"/>
      <c r="J24" s="71"/>
      <c r="K24" s="212"/>
      <c r="L24" s="71"/>
      <c r="M24" s="71"/>
      <c r="N24" s="210"/>
      <c r="O24" s="71"/>
      <c r="P24" s="71"/>
      <c r="Q24" s="72">
        <f t="shared" si="0"/>
        <v>0</v>
      </c>
      <c r="R24" s="73">
        <f t="shared" si="1"/>
        <v>0</v>
      </c>
      <c r="S24" s="74">
        <f t="shared" si="34"/>
        <v>-61.250000000000014</v>
      </c>
      <c r="T24" s="74">
        <f t="shared" si="35"/>
        <v>0</v>
      </c>
      <c r="U24" s="75"/>
      <c r="V24" s="76" t="str">
        <f t="shared" si="2"/>
        <v/>
      </c>
      <c r="W24" s="76" t="s">
        <v>249</v>
      </c>
      <c r="X24" s="76" t="str">
        <f t="shared" si="36"/>
        <v/>
      </c>
      <c r="Y24" s="77">
        <f t="shared" si="3"/>
        <v>0</v>
      </c>
      <c r="Z24" s="78">
        <f t="shared" si="4"/>
        <v>0</v>
      </c>
      <c r="AA24" s="79" t="str">
        <f>IF(WEEKDAY($A24)=1,"So",IF(WEEKDAY($A24)=7,"Sa",IF(B24="freier Tag",B24,IF(ISERROR(VLOOKUP(A24,Feiertage!$A$3:$E$14,2,FALSE))=FALSE,"Feiertag",IF(B24="","",B24)))))</f>
        <v>Sa</v>
      </c>
      <c r="AB24" s="78">
        <f t="shared" si="37"/>
        <v>0</v>
      </c>
      <c r="AC24" s="80">
        <f t="shared" si="38"/>
        <v>0</v>
      </c>
      <c r="AD24" s="80">
        <f t="shared" si="39"/>
        <v>0</v>
      </c>
      <c r="AE24" s="81" t="str">
        <f t="shared" si="5"/>
        <v/>
      </c>
      <c r="AF24" s="81" t="str">
        <f t="shared" si="6"/>
        <v/>
      </c>
      <c r="AG24" s="81" t="str">
        <f t="shared" si="7"/>
        <v/>
      </c>
      <c r="AH24" s="81" t="str">
        <f t="shared" si="8"/>
        <v/>
      </c>
      <c r="AI24" s="82" t="str">
        <f t="shared" si="9"/>
        <v/>
      </c>
      <c r="AJ24" s="86" t="str">
        <f t="shared" si="10"/>
        <v/>
      </c>
      <c r="AK24" s="91" t="str">
        <f t="shared" si="40"/>
        <v>0</v>
      </c>
      <c r="AL24" s="85">
        <f t="shared" si="11"/>
        <v>0</v>
      </c>
      <c r="AM24" s="86">
        <f t="shared" si="12"/>
        <v>0</v>
      </c>
      <c r="AN24" s="83">
        <f t="shared" ref="AN24:AN40" si="53">IF(AL24&lt;=9,,IF(AL24&lt;=9.75,AL24-9,IF(AL24&gt;9.75,0.75)))</f>
        <v>0</v>
      </c>
      <c r="AO24" s="86">
        <f t="shared" si="14"/>
        <v>0</v>
      </c>
      <c r="AP24" s="86">
        <f t="shared" si="15"/>
        <v>0</v>
      </c>
      <c r="AQ24" s="83">
        <f t="shared" ref="AQ24:AQ40" si="54">IF(AO24=AL24,0,IF(AN24&gt;0,0,IF(AO24&lt;=9,0,IF(AO24&gt;9,0.75-AM24))))</f>
        <v>0</v>
      </c>
      <c r="AR24" s="86">
        <f t="shared" si="17"/>
        <v>0</v>
      </c>
      <c r="AS24" s="86">
        <f t="shared" si="18"/>
        <v>0</v>
      </c>
      <c r="AT24" s="83">
        <f t="shared" ref="AT24:AT40" si="55">IF(AR24=AO24,0,IF(AQ24&gt;0,0,IF(AR24&lt;=9,0,IF(AR24&gt;9,0.75-AP24))))</f>
        <v>0</v>
      </c>
      <c r="AU24" s="86">
        <f t="shared" si="20"/>
        <v>0</v>
      </c>
      <c r="AV24" s="87">
        <f t="shared" si="21"/>
        <v>0</v>
      </c>
      <c r="AW24" s="83">
        <f t="shared" ref="AW24:AW40" si="56">IF(AU24=AR24,0,IF(AT24&gt;0,0,IF(AU24&lt;=9,0,IF(AU24&gt;9,0.75-AS24))))</f>
        <v>0</v>
      </c>
      <c r="AX24" s="87">
        <f t="shared" si="23"/>
        <v>0</v>
      </c>
      <c r="AY24" s="83">
        <f t="shared" ref="AY24:AY40" si="57">IF(AX24=AU24,0,IF(AW24&gt;0,0,IF(AX24&lt;=9,0,IF(AX24&gt;9,0.75-AV24))))</f>
        <v>0</v>
      </c>
      <c r="AZ24" s="88" t="str">
        <f t="shared" si="41"/>
        <v/>
      </c>
      <c r="BA24" s="89">
        <f t="shared" si="42"/>
        <v>0</v>
      </c>
      <c r="BB24" s="89">
        <f t="shared" si="43"/>
        <v>0</v>
      </c>
      <c r="BC24" s="85">
        <f t="shared" si="25"/>
        <v>0</v>
      </c>
      <c r="BD24" s="86">
        <f t="shared" si="26"/>
        <v>0</v>
      </c>
      <c r="BE24" s="83">
        <f t="shared" si="44"/>
        <v>0</v>
      </c>
      <c r="BF24" s="86">
        <f t="shared" si="27"/>
        <v>0</v>
      </c>
      <c r="BG24" s="86">
        <f t="shared" si="28"/>
        <v>0</v>
      </c>
      <c r="BH24" s="83">
        <f t="shared" si="45"/>
        <v>0</v>
      </c>
      <c r="BI24" s="86">
        <f t="shared" si="29"/>
        <v>0</v>
      </c>
      <c r="BJ24" s="86">
        <f t="shared" si="30"/>
        <v>0</v>
      </c>
      <c r="BK24" s="83">
        <f t="shared" si="46"/>
        <v>0</v>
      </c>
      <c r="BL24" s="86">
        <f t="shared" si="31"/>
        <v>0</v>
      </c>
      <c r="BM24" s="87">
        <f t="shared" si="32"/>
        <v>0</v>
      </c>
      <c r="BN24" s="83">
        <f t="shared" si="47"/>
        <v>0</v>
      </c>
      <c r="BO24" s="87">
        <f t="shared" si="33"/>
        <v>0</v>
      </c>
      <c r="BP24" s="83">
        <f t="shared" si="48"/>
        <v>0</v>
      </c>
      <c r="BQ24" s="88" t="str">
        <f t="shared" si="49"/>
        <v/>
      </c>
      <c r="BR24" s="92">
        <f t="shared" si="50"/>
        <v>0</v>
      </c>
      <c r="BS24" s="89">
        <f t="shared" si="51"/>
        <v>0</v>
      </c>
      <c r="BX24" s="93"/>
    </row>
    <row r="25" spans="1:76" x14ac:dyDescent="0.2">
      <c r="A25" s="69">
        <f t="shared" si="52"/>
        <v>45032</v>
      </c>
      <c r="B25" s="70" t="str">
        <f>IF(ISERROR(VLOOKUP(A25,Feiertage!$A$3:$E$24,2,FALSE))=FALSE,"Feiertag","")</f>
        <v/>
      </c>
      <c r="C25" s="71"/>
      <c r="D25" s="71"/>
      <c r="E25" s="210"/>
      <c r="F25" s="71"/>
      <c r="G25" s="71"/>
      <c r="H25" s="210"/>
      <c r="I25" s="71"/>
      <c r="J25" s="71"/>
      <c r="K25" s="212"/>
      <c r="L25" s="71"/>
      <c r="M25" s="71"/>
      <c r="N25" s="210"/>
      <c r="O25" s="71"/>
      <c r="P25" s="71"/>
      <c r="Q25" s="72">
        <f t="shared" si="0"/>
        <v>0</v>
      </c>
      <c r="R25" s="73">
        <f t="shared" si="1"/>
        <v>0</v>
      </c>
      <c r="S25" s="74">
        <f t="shared" si="34"/>
        <v>-61.250000000000014</v>
      </c>
      <c r="T25" s="74">
        <f t="shared" si="35"/>
        <v>0</v>
      </c>
      <c r="U25" s="75"/>
      <c r="V25" s="76" t="str">
        <f t="shared" si="2"/>
        <v/>
      </c>
      <c r="W25" s="76" t="s">
        <v>249</v>
      </c>
      <c r="X25" s="76" t="str">
        <f t="shared" si="36"/>
        <v/>
      </c>
      <c r="Y25" s="77">
        <f t="shared" si="3"/>
        <v>0</v>
      </c>
      <c r="Z25" s="78">
        <f t="shared" si="4"/>
        <v>0</v>
      </c>
      <c r="AA25" s="79" t="str">
        <f>IF(WEEKDAY($A25)=1,"So",IF(WEEKDAY($A25)=7,"Sa",IF(B25="freier Tag",B25,IF(ISERROR(VLOOKUP(A25,Feiertage!$A$3:$E$14,2,FALSE))=FALSE,"Feiertag",IF(B25="","",B25)))))</f>
        <v>So</v>
      </c>
      <c r="AB25" s="78">
        <f t="shared" si="37"/>
        <v>0</v>
      </c>
      <c r="AC25" s="80">
        <f t="shared" si="38"/>
        <v>0</v>
      </c>
      <c r="AD25" s="80">
        <f t="shared" si="39"/>
        <v>0</v>
      </c>
      <c r="AE25" s="81" t="str">
        <f t="shared" si="5"/>
        <v/>
      </c>
      <c r="AF25" s="81" t="str">
        <f t="shared" si="6"/>
        <v/>
      </c>
      <c r="AG25" s="81" t="str">
        <f t="shared" si="7"/>
        <v/>
      </c>
      <c r="AH25" s="81" t="str">
        <f t="shared" si="8"/>
        <v/>
      </c>
      <c r="AI25" s="82" t="str">
        <f t="shared" si="9"/>
        <v/>
      </c>
      <c r="AJ25" s="86" t="str">
        <f t="shared" si="10"/>
        <v/>
      </c>
      <c r="AK25" s="91" t="str">
        <f t="shared" si="40"/>
        <v>0</v>
      </c>
      <c r="AL25" s="85">
        <f t="shared" si="11"/>
        <v>0</v>
      </c>
      <c r="AM25" s="86">
        <f t="shared" si="12"/>
        <v>0</v>
      </c>
      <c r="AN25" s="83">
        <f t="shared" si="53"/>
        <v>0</v>
      </c>
      <c r="AO25" s="86">
        <f t="shared" si="14"/>
        <v>0</v>
      </c>
      <c r="AP25" s="86">
        <f t="shared" si="15"/>
        <v>0</v>
      </c>
      <c r="AQ25" s="83">
        <f t="shared" si="54"/>
        <v>0</v>
      </c>
      <c r="AR25" s="86">
        <f t="shared" si="17"/>
        <v>0</v>
      </c>
      <c r="AS25" s="86">
        <f t="shared" si="18"/>
        <v>0</v>
      </c>
      <c r="AT25" s="83">
        <f t="shared" si="55"/>
        <v>0</v>
      </c>
      <c r="AU25" s="86">
        <f t="shared" si="20"/>
        <v>0</v>
      </c>
      <c r="AV25" s="87">
        <f t="shared" si="21"/>
        <v>0</v>
      </c>
      <c r="AW25" s="83">
        <f t="shared" si="56"/>
        <v>0</v>
      </c>
      <c r="AX25" s="87">
        <f t="shared" si="23"/>
        <v>0</v>
      </c>
      <c r="AY25" s="83">
        <f t="shared" si="57"/>
        <v>0</v>
      </c>
      <c r="AZ25" s="88" t="str">
        <f t="shared" si="41"/>
        <v/>
      </c>
      <c r="BA25" s="89">
        <f t="shared" si="42"/>
        <v>0</v>
      </c>
      <c r="BB25" s="89">
        <f t="shared" si="43"/>
        <v>0</v>
      </c>
      <c r="BC25" s="85">
        <f t="shared" si="25"/>
        <v>0</v>
      </c>
      <c r="BD25" s="86">
        <f t="shared" si="26"/>
        <v>0</v>
      </c>
      <c r="BE25" s="83">
        <f t="shared" si="44"/>
        <v>0</v>
      </c>
      <c r="BF25" s="86">
        <f t="shared" si="27"/>
        <v>0</v>
      </c>
      <c r="BG25" s="86">
        <f t="shared" si="28"/>
        <v>0</v>
      </c>
      <c r="BH25" s="83">
        <f t="shared" si="45"/>
        <v>0</v>
      </c>
      <c r="BI25" s="86">
        <f t="shared" si="29"/>
        <v>0</v>
      </c>
      <c r="BJ25" s="86">
        <f t="shared" si="30"/>
        <v>0</v>
      </c>
      <c r="BK25" s="83">
        <f t="shared" si="46"/>
        <v>0</v>
      </c>
      <c r="BL25" s="86">
        <f t="shared" si="31"/>
        <v>0</v>
      </c>
      <c r="BM25" s="87">
        <f t="shared" si="32"/>
        <v>0</v>
      </c>
      <c r="BN25" s="83">
        <f t="shared" si="47"/>
        <v>0</v>
      </c>
      <c r="BO25" s="87">
        <f t="shared" si="33"/>
        <v>0</v>
      </c>
      <c r="BP25" s="83">
        <f t="shared" si="48"/>
        <v>0</v>
      </c>
      <c r="BQ25" s="88" t="str">
        <f t="shared" si="49"/>
        <v/>
      </c>
      <c r="BR25" s="92">
        <f t="shared" si="50"/>
        <v>0</v>
      </c>
      <c r="BS25" s="89">
        <f t="shared" si="51"/>
        <v>0</v>
      </c>
    </row>
    <row r="26" spans="1:76" x14ac:dyDescent="0.2">
      <c r="A26" s="69">
        <f t="shared" si="52"/>
        <v>45033</v>
      </c>
      <c r="B26" s="70" t="str">
        <f>IF(ISERROR(VLOOKUP(A26,Feiertage!$A$3:$E$24,2,FALSE))=FALSE,"Feiertag","")</f>
        <v/>
      </c>
      <c r="C26" s="71"/>
      <c r="D26" s="71"/>
      <c r="E26" s="210"/>
      <c r="F26" s="71"/>
      <c r="G26" s="71"/>
      <c r="H26" s="210"/>
      <c r="I26" s="71"/>
      <c r="J26" s="71"/>
      <c r="K26" s="212"/>
      <c r="L26" s="71"/>
      <c r="M26" s="71"/>
      <c r="N26" s="210"/>
      <c r="O26" s="71"/>
      <c r="P26" s="71"/>
      <c r="Q26" s="72">
        <f t="shared" si="0"/>
        <v>0</v>
      </c>
      <c r="R26" s="73">
        <f t="shared" si="1"/>
        <v>-4</v>
      </c>
      <c r="S26" s="74">
        <f t="shared" si="34"/>
        <v>-65.250000000000014</v>
      </c>
      <c r="T26" s="74">
        <f t="shared" si="35"/>
        <v>0</v>
      </c>
      <c r="U26" s="75"/>
      <c r="V26" s="76" t="str">
        <f t="shared" si="2"/>
        <v/>
      </c>
      <c r="W26" s="76"/>
      <c r="X26" s="76" t="str">
        <f t="shared" si="36"/>
        <v/>
      </c>
      <c r="Y26" s="77">
        <f t="shared" si="3"/>
        <v>0</v>
      </c>
      <c r="Z26" s="78">
        <f t="shared" si="4"/>
        <v>4</v>
      </c>
      <c r="AA26" s="79" t="str">
        <f>IF(WEEKDAY($A26)=1,"So",IF(WEEKDAY($A26)=7,"Sa",IF(B26="freier Tag",B26,IF(ISERROR(VLOOKUP(A26,Feiertage!$A$3:$E$14,2,FALSE))=FALSE,"Feiertag",IF(B26="","",B26)))))</f>
        <v/>
      </c>
      <c r="AB26" s="78">
        <f t="shared" si="37"/>
        <v>0</v>
      </c>
      <c r="AC26" s="80">
        <f t="shared" si="38"/>
        <v>0</v>
      </c>
      <c r="AD26" s="80">
        <f t="shared" si="39"/>
        <v>0</v>
      </c>
      <c r="AE26" s="81" t="str">
        <f t="shared" si="5"/>
        <v/>
      </c>
      <c r="AF26" s="81" t="str">
        <f t="shared" si="6"/>
        <v/>
      </c>
      <c r="AG26" s="81" t="str">
        <f t="shared" si="7"/>
        <v/>
      </c>
      <c r="AH26" s="81" t="str">
        <f t="shared" si="8"/>
        <v/>
      </c>
      <c r="AI26" s="82" t="str">
        <f t="shared" si="9"/>
        <v/>
      </c>
      <c r="AJ26" s="86" t="str">
        <f t="shared" si="10"/>
        <v/>
      </c>
      <c r="AK26" s="91" t="str">
        <f t="shared" si="40"/>
        <v>0</v>
      </c>
      <c r="AL26" s="85">
        <f t="shared" si="11"/>
        <v>0</v>
      </c>
      <c r="AM26" s="86">
        <f t="shared" si="12"/>
        <v>0</v>
      </c>
      <c r="AN26" s="83">
        <f t="shared" si="53"/>
        <v>0</v>
      </c>
      <c r="AO26" s="86">
        <f t="shared" si="14"/>
        <v>0</v>
      </c>
      <c r="AP26" s="86">
        <f t="shared" si="15"/>
        <v>0</v>
      </c>
      <c r="AQ26" s="83">
        <f t="shared" si="54"/>
        <v>0</v>
      </c>
      <c r="AR26" s="86">
        <f t="shared" si="17"/>
        <v>0</v>
      </c>
      <c r="AS26" s="86">
        <f t="shared" si="18"/>
        <v>0</v>
      </c>
      <c r="AT26" s="83">
        <f t="shared" si="55"/>
        <v>0</v>
      </c>
      <c r="AU26" s="86">
        <f t="shared" si="20"/>
        <v>0</v>
      </c>
      <c r="AV26" s="87">
        <f t="shared" si="21"/>
        <v>0</v>
      </c>
      <c r="AW26" s="83">
        <f t="shared" si="56"/>
        <v>0</v>
      </c>
      <c r="AX26" s="87">
        <f t="shared" si="23"/>
        <v>0</v>
      </c>
      <c r="AY26" s="83">
        <f t="shared" si="57"/>
        <v>0</v>
      </c>
      <c r="AZ26" s="88" t="str">
        <f t="shared" si="41"/>
        <v/>
      </c>
      <c r="BA26" s="89">
        <f t="shared" si="42"/>
        <v>0</v>
      </c>
      <c r="BB26" s="89">
        <f t="shared" si="43"/>
        <v>0</v>
      </c>
      <c r="BC26" s="85">
        <f t="shared" si="25"/>
        <v>0</v>
      </c>
      <c r="BD26" s="86">
        <f t="shared" si="26"/>
        <v>0</v>
      </c>
      <c r="BE26" s="83">
        <f t="shared" si="44"/>
        <v>0</v>
      </c>
      <c r="BF26" s="86">
        <f t="shared" si="27"/>
        <v>0</v>
      </c>
      <c r="BG26" s="86">
        <f t="shared" si="28"/>
        <v>0</v>
      </c>
      <c r="BH26" s="83">
        <f t="shared" si="45"/>
        <v>0</v>
      </c>
      <c r="BI26" s="86">
        <f t="shared" si="29"/>
        <v>0</v>
      </c>
      <c r="BJ26" s="86">
        <f t="shared" si="30"/>
        <v>0</v>
      </c>
      <c r="BK26" s="83">
        <f t="shared" si="46"/>
        <v>0</v>
      </c>
      <c r="BL26" s="86">
        <f t="shared" si="31"/>
        <v>0</v>
      </c>
      <c r="BM26" s="87">
        <f t="shared" si="32"/>
        <v>0</v>
      </c>
      <c r="BN26" s="83">
        <f t="shared" si="47"/>
        <v>0</v>
      </c>
      <c r="BO26" s="87">
        <f t="shared" si="33"/>
        <v>0</v>
      </c>
      <c r="BP26" s="83">
        <f t="shared" si="48"/>
        <v>0</v>
      </c>
      <c r="BQ26" s="88" t="str">
        <f t="shared" si="49"/>
        <v/>
      </c>
      <c r="BR26" s="92">
        <f t="shared" si="50"/>
        <v>0</v>
      </c>
      <c r="BS26" s="89">
        <f t="shared" si="51"/>
        <v>0</v>
      </c>
    </row>
    <row r="27" spans="1:76" x14ac:dyDescent="0.2">
      <c r="A27" s="69">
        <f t="shared" si="52"/>
        <v>45034</v>
      </c>
      <c r="B27" s="70" t="str">
        <f>IF(ISERROR(VLOOKUP(A27,Feiertage!$A$3:$E$24,2,FALSE))=FALSE,"Feiertag","")</f>
        <v/>
      </c>
      <c r="C27" s="71"/>
      <c r="D27" s="71"/>
      <c r="E27" s="210"/>
      <c r="F27" s="71"/>
      <c r="G27" s="71"/>
      <c r="H27" s="210"/>
      <c r="I27" s="71"/>
      <c r="J27" s="71"/>
      <c r="K27" s="212"/>
      <c r="L27" s="71"/>
      <c r="M27" s="71"/>
      <c r="N27" s="210"/>
      <c r="O27" s="71"/>
      <c r="P27" s="71"/>
      <c r="Q27" s="72">
        <f t="shared" si="0"/>
        <v>0</v>
      </c>
      <c r="R27" s="73">
        <f t="shared" si="1"/>
        <v>-4</v>
      </c>
      <c r="S27" s="74">
        <f t="shared" si="34"/>
        <v>-69.250000000000014</v>
      </c>
      <c r="T27" s="74">
        <f t="shared" si="35"/>
        <v>0</v>
      </c>
      <c r="U27" s="75"/>
      <c r="V27" s="76" t="str">
        <f t="shared" si="2"/>
        <v/>
      </c>
      <c r="W27" s="76"/>
      <c r="X27" s="76" t="str">
        <f t="shared" si="36"/>
        <v/>
      </c>
      <c r="Y27" s="77">
        <f t="shared" si="3"/>
        <v>0</v>
      </c>
      <c r="Z27" s="78">
        <f t="shared" si="4"/>
        <v>4</v>
      </c>
      <c r="AA27" s="79" t="str">
        <f>IF(WEEKDAY($A27)=1,"So",IF(WEEKDAY($A27)=7,"Sa",IF(B27="freier Tag",B27,IF(ISERROR(VLOOKUP(A27,Feiertage!$A$3:$E$14,2,FALSE))=FALSE,"Feiertag",IF(B27="","",B27)))))</f>
        <v/>
      </c>
      <c r="AB27" s="78">
        <f t="shared" si="37"/>
        <v>0</v>
      </c>
      <c r="AC27" s="80">
        <f t="shared" si="38"/>
        <v>0</v>
      </c>
      <c r="AD27" s="80">
        <f t="shared" si="39"/>
        <v>0</v>
      </c>
      <c r="AE27" s="81" t="str">
        <f t="shared" si="5"/>
        <v/>
      </c>
      <c r="AF27" s="81" t="str">
        <f t="shared" si="6"/>
        <v/>
      </c>
      <c r="AG27" s="81" t="str">
        <f t="shared" si="7"/>
        <v/>
      </c>
      <c r="AH27" s="81" t="str">
        <f t="shared" si="8"/>
        <v/>
      </c>
      <c r="AI27" s="82" t="str">
        <f t="shared" si="9"/>
        <v/>
      </c>
      <c r="AJ27" s="86" t="str">
        <f t="shared" si="10"/>
        <v/>
      </c>
      <c r="AK27" s="91" t="str">
        <f t="shared" si="40"/>
        <v>0</v>
      </c>
      <c r="AL27" s="85">
        <f t="shared" si="11"/>
        <v>0</v>
      </c>
      <c r="AM27" s="86">
        <f t="shared" si="12"/>
        <v>0</v>
      </c>
      <c r="AN27" s="83">
        <f t="shared" si="53"/>
        <v>0</v>
      </c>
      <c r="AO27" s="86">
        <f t="shared" si="14"/>
        <v>0</v>
      </c>
      <c r="AP27" s="86">
        <f t="shared" si="15"/>
        <v>0</v>
      </c>
      <c r="AQ27" s="83">
        <f t="shared" si="54"/>
        <v>0</v>
      </c>
      <c r="AR27" s="86">
        <f t="shared" si="17"/>
        <v>0</v>
      </c>
      <c r="AS27" s="86">
        <f t="shared" si="18"/>
        <v>0</v>
      </c>
      <c r="AT27" s="83">
        <f t="shared" si="55"/>
        <v>0</v>
      </c>
      <c r="AU27" s="86">
        <f t="shared" si="20"/>
        <v>0</v>
      </c>
      <c r="AV27" s="87">
        <f t="shared" si="21"/>
        <v>0</v>
      </c>
      <c r="AW27" s="83">
        <f t="shared" si="56"/>
        <v>0</v>
      </c>
      <c r="AX27" s="87">
        <f t="shared" si="23"/>
        <v>0</v>
      </c>
      <c r="AY27" s="83">
        <f t="shared" si="57"/>
        <v>0</v>
      </c>
      <c r="AZ27" s="88" t="str">
        <f t="shared" si="41"/>
        <v/>
      </c>
      <c r="BA27" s="89">
        <f t="shared" si="42"/>
        <v>0</v>
      </c>
      <c r="BB27" s="89">
        <f t="shared" si="43"/>
        <v>0</v>
      </c>
      <c r="BC27" s="85">
        <f t="shared" si="25"/>
        <v>0</v>
      </c>
      <c r="BD27" s="86">
        <f t="shared" si="26"/>
        <v>0</v>
      </c>
      <c r="BE27" s="83">
        <f t="shared" si="44"/>
        <v>0</v>
      </c>
      <c r="BF27" s="86">
        <f t="shared" si="27"/>
        <v>0</v>
      </c>
      <c r="BG27" s="86">
        <f t="shared" si="28"/>
        <v>0</v>
      </c>
      <c r="BH27" s="83">
        <f t="shared" si="45"/>
        <v>0</v>
      </c>
      <c r="BI27" s="86">
        <f t="shared" si="29"/>
        <v>0</v>
      </c>
      <c r="BJ27" s="86">
        <f t="shared" si="30"/>
        <v>0</v>
      </c>
      <c r="BK27" s="83">
        <f t="shared" si="46"/>
        <v>0</v>
      </c>
      <c r="BL27" s="86">
        <f t="shared" si="31"/>
        <v>0</v>
      </c>
      <c r="BM27" s="87">
        <f t="shared" si="32"/>
        <v>0</v>
      </c>
      <c r="BN27" s="83">
        <f t="shared" si="47"/>
        <v>0</v>
      </c>
      <c r="BO27" s="87">
        <f t="shared" si="33"/>
        <v>0</v>
      </c>
      <c r="BP27" s="83">
        <f t="shared" si="48"/>
        <v>0</v>
      </c>
      <c r="BQ27" s="88" t="str">
        <f t="shared" si="49"/>
        <v/>
      </c>
      <c r="BR27" s="92">
        <f t="shared" si="50"/>
        <v>0</v>
      </c>
      <c r="BS27" s="89">
        <f t="shared" si="51"/>
        <v>0</v>
      </c>
    </row>
    <row r="28" spans="1:76" x14ac:dyDescent="0.2">
      <c r="A28" s="69">
        <f t="shared" si="52"/>
        <v>45035</v>
      </c>
      <c r="B28" s="70" t="str">
        <f>IF(ISERROR(VLOOKUP(A28,Feiertage!$A$3:$E$24,2,FALSE))=FALSE,"Feiertag","")</f>
        <v/>
      </c>
      <c r="C28" s="71"/>
      <c r="D28" s="71"/>
      <c r="E28" s="210"/>
      <c r="F28" s="71"/>
      <c r="G28" s="71"/>
      <c r="H28" s="210"/>
      <c r="I28" s="71"/>
      <c r="J28" s="71"/>
      <c r="K28" s="212"/>
      <c r="L28" s="71"/>
      <c r="M28" s="71"/>
      <c r="N28" s="210"/>
      <c r="O28" s="71"/>
      <c r="P28" s="71"/>
      <c r="Q28" s="72">
        <f t="shared" si="0"/>
        <v>0</v>
      </c>
      <c r="R28" s="73">
        <f t="shared" si="1"/>
        <v>-4</v>
      </c>
      <c r="S28" s="74">
        <f t="shared" si="34"/>
        <v>-73.250000000000014</v>
      </c>
      <c r="T28" s="74">
        <f t="shared" si="35"/>
        <v>0</v>
      </c>
      <c r="U28" s="75"/>
      <c r="V28" s="76" t="str">
        <f t="shared" si="2"/>
        <v/>
      </c>
      <c r="W28" s="76"/>
      <c r="X28" s="76" t="str">
        <f t="shared" si="36"/>
        <v/>
      </c>
      <c r="Y28" s="77">
        <f t="shared" si="3"/>
        <v>0</v>
      </c>
      <c r="Z28" s="78">
        <f t="shared" si="4"/>
        <v>4</v>
      </c>
      <c r="AA28" s="79" t="str">
        <f>IF(WEEKDAY($A28)=1,"So",IF(WEEKDAY($A28)=7,"Sa",IF(B28="freier Tag",B28,IF(ISERROR(VLOOKUP(A28,Feiertage!$A$3:$E$14,2,FALSE))=FALSE,"Feiertag",IF(B28="","",B28)))))</f>
        <v/>
      </c>
      <c r="AB28" s="78">
        <f t="shared" si="37"/>
        <v>0</v>
      </c>
      <c r="AC28" s="80">
        <f t="shared" si="38"/>
        <v>0</v>
      </c>
      <c r="AD28" s="80">
        <f t="shared" si="39"/>
        <v>0</v>
      </c>
      <c r="AE28" s="81" t="str">
        <f t="shared" si="5"/>
        <v/>
      </c>
      <c r="AF28" s="81" t="str">
        <f t="shared" si="6"/>
        <v/>
      </c>
      <c r="AG28" s="81" t="str">
        <f t="shared" si="7"/>
        <v/>
      </c>
      <c r="AH28" s="81" t="str">
        <f t="shared" si="8"/>
        <v/>
      </c>
      <c r="AI28" s="82" t="str">
        <f t="shared" si="9"/>
        <v/>
      </c>
      <c r="AJ28" s="86" t="str">
        <f t="shared" si="10"/>
        <v/>
      </c>
      <c r="AK28" s="91" t="str">
        <f t="shared" si="40"/>
        <v>0</v>
      </c>
      <c r="AL28" s="85">
        <f t="shared" si="11"/>
        <v>0</v>
      </c>
      <c r="AM28" s="86">
        <f t="shared" si="12"/>
        <v>0</v>
      </c>
      <c r="AN28" s="83">
        <f t="shared" si="53"/>
        <v>0</v>
      </c>
      <c r="AO28" s="86">
        <f t="shared" si="14"/>
        <v>0</v>
      </c>
      <c r="AP28" s="86">
        <f t="shared" si="15"/>
        <v>0</v>
      </c>
      <c r="AQ28" s="83">
        <f t="shared" si="54"/>
        <v>0</v>
      </c>
      <c r="AR28" s="86">
        <f t="shared" si="17"/>
        <v>0</v>
      </c>
      <c r="AS28" s="86">
        <f t="shared" si="18"/>
        <v>0</v>
      </c>
      <c r="AT28" s="83">
        <f t="shared" si="55"/>
        <v>0</v>
      </c>
      <c r="AU28" s="86">
        <f t="shared" si="20"/>
        <v>0</v>
      </c>
      <c r="AV28" s="87">
        <f t="shared" si="21"/>
        <v>0</v>
      </c>
      <c r="AW28" s="83">
        <f t="shared" si="56"/>
        <v>0</v>
      </c>
      <c r="AX28" s="87">
        <f t="shared" si="23"/>
        <v>0</v>
      </c>
      <c r="AY28" s="83">
        <f t="shared" si="57"/>
        <v>0</v>
      </c>
      <c r="AZ28" s="88" t="str">
        <f t="shared" si="41"/>
        <v/>
      </c>
      <c r="BA28" s="89">
        <f t="shared" si="42"/>
        <v>0</v>
      </c>
      <c r="BB28" s="89">
        <f t="shared" si="43"/>
        <v>0</v>
      </c>
      <c r="BC28" s="85">
        <f t="shared" si="25"/>
        <v>0</v>
      </c>
      <c r="BD28" s="86">
        <f t="shared" si="26"/>
        <v>0</v>
      </c>
      <c r="BE28" s="83">
        <f>IF(BC28&lt;=6,0,IF(BC28&lt;=6.5,BC28-6,IF(BC28&gt;6.5,0.5)))</f>
        <v>0</v>
      </c>
      <c r="BF28" s="86">
        <f t="shared" si="27"/>
        <v>0</v>
      </c>
      <c r="BG28" s="86">
        <f t="shared" si="28"/>
        <v>0</v>
      </c>
      <c r="BH28" s="83">
        <f t="shared" si="45"/>
        <v>0</v>
      </c>
      <c r="BI28" s="86">
        <f t="shared" si="29"/>
        <v>0</v>
      </c>
      <c r="BJ28" s="86">
        <f t="shared" si="30"/>
        <v>0</v>
      </c>
      <c r="BK28" s="83">
        <f t="shared" si="46"/>
        <v>0</v>
      </c>
      <c r="BL28" s="86">
        <f t="shared" si="31"/>
        <v>0</v>
      </c>
      <c r="BM28" s="87">
        <f t="shared" si="32"/>
        <v>0</v>
      </c>
      <c r="BN28" s="83">
        <f t="shared" si="47"/>
        <v>0</v>
      </c>
      <c r="BO28" s="87">
        <f t="shared" si="33"/>
        <v>0</v>
      </c>
      <c r="BP28" s="83">
        <f t="shared" si="48"/>
        <v>0</v>
      </c>
      <c r="BQ28" s="88" t="str">
        <f t="shared" si="49"/>
        <v/>
      </c>
      <c r="BR28" s="92">
        <f t="shared" si="50"/>
        <v>0</v>
      </c>
      <c r="BS28" s="89">
        <f t="shared" si="51"/>
        <v>0</v>
      </c>
    </row>
    <row r="29" spans="1:76" x14ac:dyDescent="0.2">
      <c r="A29" s="69">
        <f t="shared" si="52"/>
        <v>45036</v>
      </c>
      <c r="B29" s="70" t="str">
        <f>IF(ISERROR(VLOOKUP(A29,Feiertage!$A$3:$E$24,2,FALSE))=FALSE,"Feiertag","")</f>
        <v/>
      </c>
      <c r="C29" s="71"/>
      <c r="D29" s="71"/>
      <c r="E29" s="210"/>
      <c r="F29" s="71"/>
      <c r="G29" s="71"/>
      <c r="H29" s="210"/>
      <c r="I29" s="71"/>
      <c r="J29" s="71"/>
      <c r="K29" s="212"/>
      <c r="L29" s="71"/>
      <c r="M29" s="71"/>
      <c r="N29" s="210"/>
      <c r="O29" s="71"/>
      <c r="P29" s="71"/>
      <c r="Q29" s="72">
        <f t="shared" si="0"/>
        <v>0</v>
      </c>
      <c r="R29" s="73">
        <f t="shared" si="1"/>
        <v>-4</v>
      </c>
      <c r="S29" s="74">
        <f t="shared" si="34"/>
        <v>-77.250000000000014</v>
      </c>
      <c r="T29" s="74">
        <f t="shared" si="35"/>
        <v>0</v>
      </c>
      <c r="U29" s="75"/>
      <c r="V29" s="76" t="str">
        <f t="shared" si="2"/>
        <v/>
      </c>
      <c r="W29" s="76"/>
      <c r="X29" s="76" t="str">
        <f t="shared" si="36"/>
        <v/>
      </c>
      <c r="Y29" s="77">
        <f t="shared" si="3"/>
        <v>0</v>
      </c>
      <c r="Z29" s="78">
        <f t="shared" si="4"/>
        <v>4</v>
      </c>
      <c r="AA29" s="79" t="str">
        <f>IF(WEEKDAY($A29)=1,"So",IF(WEEKDAY($A29)=7,"Sa",IF(B29="freier Tag",B29,IF(ISERROR(VLOOKUP(A29,Feiertage!$A$3:$E$14,2,FALSE))=FALSE,"Feiertag",IF(B29="","",B29)))))</f>
        <v/>
      </c>
      <c r="AB29" s="78">
        <f t="shared" si="37"/>
        <v>0</v>
      </c>
      <c r="AC29" s="80">
        <f t="shared" si="38"/>
        <v>0</v>
      </c>
      <c r="AD29" s="80">
        <f t="shared" si="39"/>
        <v>0</v>
      </c>
      <c r="AE29" s="81" t="str">
        <f t="shared" si="5"/>
        <v/>
      </c>
      <c r="AF29" s="81" t="str">
        <f t="shared" si="6"/>
        <v/>
      </c>
      <c r="AG29" s="81" t="str">
        <f t="shared" si="7"/>
        <v/>
      </c>
      <c r="AH29" s="81" t="str">
        <f t="shared" si="8"/>
        <v/>
      </c>
      <c r="AI29" s="82" t="str">
        <f t="shared" si="9"/>
        <v/>
      </c>
      <c r="AJ29" s="86" t="str">
        <f t="shared" si="10"/>
        <v/>
      </c>
      <c r="AK29" s="91" t="str">
        <f t="shared" si="40"/>
        <v>0</v>
      </c>
      <c r="AL29" s="85">
        <f t="shared" si="11"/>
        <v>0</v>
      </c>
      <c r="AM29" s="86">
        <f t="shared" si="12"/>
        <v>0</v>
      </c>
      <c r="AN29" s="83">
        <f t="shared" si="53"/>
        <v>0</v>
      </c>
      <c r="AO29" s="86">
        <f t="shared" si="14"/>
        <v>0</v>
      </c>
      <c r="AP29" s="86">
        <f t="shared" si="15"/>
        <v>0</v>
      </c>
      <c r="AQ29" s="83">
        <f t="shared" si="54"/>
        <v>0</v>
      </c>
      <c r="AR29" s="86">
        <f t="shared" si="17"/>
        <v>0</v>
      </c>
      <c r="AS29" s="86">
        <f t="shared" si="18"/>
        <v>0</v>
      </c>
      <c r="AT29" s="83">
        <f t="shared" si="55"/>
        <v>0</v>
      </c>
      <c r="AU29" s="86">
        <f t="shared" si="20"/>
        <v>0</v>
      </c>
      <c r="AV29" s="87">
        <f t="shared" si="21"/>
        <v>0</v>
      </c>
      <c r="AW29" s="83">
        <f t="shared" si="56"/>
        <v>0</v>
      </c>
      <c r="AX29" s="87">
        <f t="shared" si="23"/>
        <v>0</v>
      </c>
      <c r="AY29" s="83">
        <f t="shared" si="57"/>
        <v>0</v>
      </c>
      <c r="AZ29" s="88" t="str">
        <f t="shared" si="41"/>
        <v/>
      </c>
      <c r="BA29" s="89">
        <f t="shared" si="42"/>
        <v>0</v>
      </c>
      <c r="BB29" s="89">
        <f t="shared" si="43"/>
        <v>0</v>
      </c>
      <c r="BC29" s="85">
        <f t="shared" si="25"/>
        <v>0</v>
      </c>
      <c r="BD29" s="86">
        <f t="shared" si="26"/>
        <v>0</v>
      </c>
      <c r="BE29" s="83">
        <f t="shared" si="44"/>
        <v>0</v>
      </c>
      <c r="BF29" s="86">
        <f t="shared" si="27"/>
        <v>0</v>
      </c>
      <c r="BG29" s="86">
        <f t="shared" si="28"/>
        <v>0</v>
      </c>
      <c r="BH29" s="83">
        <f t="shared" si="45"/>
        <v>0</v>
      </c>
      <c r="BI29" s="86">
        <f t="shared" si="29"/>
        <v>0</v>
      </c>
      <c r="BJ29" s="86">
        <f t="shared" si="30"/>
        <v>0</v>
      </c>
      <c r="BK29" s="83">
        <f t="shared" si="46"/>
        <v>0</v>
      </c>
      <c r="BL29" s="86">
        <f t="shared" si="31"/>
        <v>0</v>
      </c>
      <c r="BM29" s="87">
        <f t="shared" si="32"/>
        <v>0</v>
      </c>
      <c r="BN29" s="83">
        <f t="shared" si="47"/>
        <v>0</v>
      </c>
      <c r="BO29" s="87">
        <f t="shared" si="33"/>
        <v>0</v>
      </c>
      <c r="BP29" s="83">
        <f t="shared" si="48"/>
        <v>0</v>
      </c>
      <c r="BQ29" s="88" t="str">
        <f t="shared" si="49"/>
        <v/>
      </c>
      <c r="BR29" s="92">
        <f t="shared" si="50"/>
        <v>0</v>
      </c>
      <c r="BS29" s="89">
        <f t="shared" si="51"/>
        <v>0</v>
      </c>
    </row>
    <row r="30" spans="1:76" x14ac:dyDescent="0.2">
      <c r="A30" s="69">
        <f t="shared" si="52"/>
        <v>45037</v>
      </c>
      <c r="B30" s="70" t="str">
        <f>IF(ISERROR(VLOOKUP(A30,Feiertage!$A$3:$E$24,2,FALSE))=FALSE,"Feiertag","")</f>
        <v/>
      </c>
      <c r="C30" s="71"/>
      <c r="D30" s="71"/>
      <c r="E30" s="210"/>
      <c r="F30" s="71"/>
      <c r="G30" s="71"/>
      <c r="H30" s="210"/>
      <c r="I30" s="71"/>
      <c r="J30" s="71"/>
      <c r="K30" s="212"/>
      <c r="L30" s="71"/>
      <c r="M30" s="71"/>
      <c r="N30" s="210"/>
      <c r="O30" s="71"/>
      <c r="P30" s="71"/>
      <c r="Q30" s="72">
        <f t="shared" si="0"/>
        <v>0</v>
      </c>
      <c r="R30" s="73">
        <f t="shared" si="1"/>
        <v>-4</v>
      </c>
      <c r="S30" s="74">
        <f t="shared" si="34"/>
        <v>-81.250000000000014</v>
      </c>
      <c r="T30" s="74">
        <f t="shared" si="35"/>
        <v>0</v>
      </c>
      <c r="U30" s="75"/>
      <c r="V30" s="76" t="str">
        <f t="shared" si="2"/>
        <v/>
      </c>
      <c r="W30" s="76"/>
      <c r="X30" s="76" t="str">
        <f t="shared" si="36"/>
        <v/>
      </c>
      <c r="Y30" s="77">
        <f t="shared" si="3"/>
        <v>0</v>
      </c>
      <c r="Z30" s="78">
        <f t="shared" si="4"/>
        <v>4</v>
      </c>
      <c r="AA30" s="79" t="str">
        <f>IF(WEEKDAY($A30)=1,"So",IF(WEEKDAY($A30)=7,"Sa",IF(B30="freier Tag",B30,IF(ISERROR(VLOOKUP(A30,Feiertage!$A$3:$E$14,2,FALSE))=FALSE,"Feiertag",IF(B30="","",B30)))))</f>
        <v/>
      </c>
      <c r="AB30" s="78">
        <f t="shared" si="37"/>
        <v>0</v>
      </c>
      <c r="AC30" s="80">
        <f t="shared" si="38"/>
        <v>0</v>
      </c>
      <c r="AD30" s="80">
        <f t="shared" si="39"/>
        <v>0</v>
      </c>
      <c r="AE30" s="81" t="str">
        <f t="shared" si="5"/>
        <v/>
      </c>
      <c r="AF30" s="81" t="str">
        <f t="shared" si="6"/>
        <v/>
      </c>
      <c r="AG30" s="81" t="str">
        <f t="shared" si="7"/>
        <v/>
      </c>
      <c r="AH30" s="81" t="str">
        <f t="shared" si="8"/>
        <v/>
      </c>
      <c r="AI30" s="82" t="str">
        <f t="shared" si="9"/>
        <v/>
      </c>
      <c r="AJ30" s="86" t="str">
        <f t="shared" si="10"/>
        <v/>
      </c>
      <c r="AK30" s="91" t="str">
        <f t="shared" si="40"/>
        <v>0</v>
      </c>
      <c r="AL30" s="85">
        <f t="shared" si="11"/>
        <v>0</v>
      </c>
      <c r="AM30" s="86">
        <f t="shared" si="12"/>
        <v>0</v>
      </c>
      <c r="AN30" s="83">
        <f t="shared" si="53"/>
        <v>0</v>
      </c>
      <c r="AO30" s="86">
        <f t="shared" si="14"/>
        <v>0</v>
      </c>
      <c r="AP30" s="86">
        <f t="shared" si="15"/>
        <v>0</v>
      </c>
      <c r="AQ30" s="83">
        <f t="shared" si="54"/>
        <v>0</v>
      </c>
      <c r="AR30" s="86">
        <f t="shared" si="17"/>
        <v>0</v>
      </c>
      <c r="AS30" s="86">
        <f t="shared" si="18"/>
        <v>0</v>
      </c>
      <c r="AT30" s="83">
        <f t="shared" si="55"/>
        <v>0</v>
      </c>
      <c r="AU30" s="86">
        <f t="shared" si="20"/>
        <v>0</v>
      </c>
      <c r="AV30" s="87">
        <f t="shared" si="21"/>
        <v>0</v>
      </c>
      <c r="AW30" s="83">
        <f t="shared" si="56"/>
        <v>0</v>
      </c>
      <c r="AX30" s="87">
        <f t="shared" si="23"/>
        <v>0</v>
      </c>
      <c r="AY30" s="83">
        <f t="shared" si="57"/>
        <v>0</v>
      </c>
      <c r="AZ30" s="88" t="str">
        <f t="shared" si="41"/>
        <v/>
      </c>
      <c r="BA30" s="89">
        <f t="shared" si="42"/>
        <v>0</v>
      </c>
      <c r="BB30" s="89">
        <f t="shared" si="43"/>
        <v>0</v>
      </c>
      <c r="BC30" s="85">
        <f t="shared" si="25"/>
        <v>0</v>
      </c>
      <c r="BD30" s="86">
        <f t="shared" si="26"/>
        <v>0</v>
      </c>
      <c r="BE30" s="83">
        <f t="shared" si="44"/>
        <v>0</v>
      </c>
      <c r="BF30" s="86">
        <f t="shared" si="27"/>
        <v>0</v>
      </c>
      <c r="BG30" s="86">
        <f t="shared" si="28"/>
        <v>0</v>
      </c>
      <c r="BH30" s="83">
        <f t="shared" si="45"/>
        <v>0</v>
      </c>
      <c r="BI30" s="86">
        <f t="shared" si="29"/>
        <v>0</v>
      </c>
      <c r="BJ30" s="86">
        <f t="shared" si="30"/>
        <v>0</v>
      </c>
      <c r="BK30" s="83">
        <f t="shared" si="46"/>
        <v>0</v>
      </c>
      <c r="BL30" s="86">
        <f t="shared" si="31"/>
        <v>0</v>
      </c>
      <c r="BM30" s="87">
        <f t="shared" si="32"/>
        <v>0</v>
      </c>
      <c r="BN30" s="83">
        <f t="shared" si="47"/>
        <v>0</v>
      </c>
      <c r="BO30" s="87">
        <f t="shared" si="33"/>
        <v>0</v>
      </c>
      <c r="BP30" s="83">
        <f t="shared" si="48"/>
        <v>0</v>
      </c>
      <c r="BQ30" s="88" t="str">
        <f t="shared" si="49"/>
        <v/>
      </c>
      <c r="BR30" s="92">
        <f t="shared" si="50"/>
        <v>0</v>
      </c>
      <c r="BS30" s="89">
        <f t="shared" si="51"/>
        <v>0</v>
      </c>
    </row>
    <row r="31" spans="1:76" x14ac:dyDescent="0.2">
      <c r="A31" s="69">
        <f t="shared" si="52"/>
        <v>45038</v>
      </c>
      <c r="B31" s="90" t="str">
        <f>IF(ISERROR(VLOOKUP(A31,Feiertage!$A$3:$E$24,2,FALSE))=FALSE,"Feiertag","")</f>
        <v/>
      </c>
      <c r="C31" s="71"/>
      <c r="D31" s="71"/>
      <c r="E31" s="210"/>
      <c r="F31" s="71"/>
      <c r="G31" s="71"/>
      <c r="H31" s="210"/>
      <c r="I31" s="71"/>
      <c r="J31" s="71"/>
      <c r="K31" s="212"/>
      <c r="L31" s="71"/>
      <c r="M31" s="71"/>
      <c r="N31" s="210"/>
      <c r="O31" s="71"/>
      <c r="P31" s="71"/>
      <c r="Q31" s="72">
        <f t="shared" si="0"/>
        <v>0</v>
      </c>
      <c r="R31" s="73">
        <f t="shared" si="1"/>
        <v>0</v>
      </c>
      <c r="S31" s="74">
        <f t="shared" si="34"/>
        <v>-81.250000000000014</v>
      </c>
      <c r="T31" s="74">
        <f t="shared" si="35"/>
        <v>0</v>
      </c>
      <c r="U31" s="75"/>
      <c r="V31" s="76" t="str">
        <f t="shared" si="2"/>
        <v/>
      </c>
      <c r="W31" s="76"/>
      <c r="X31" s="76" t="str">
        <f t="shared" si="36"/>
        <v/>
      </c>
      <c r="Y31" s="77">
        <f t="shared" si="3"/>
        <v>0</v>
      </c>
      <c r="Z31" s="78">
        <f t="shared" si="4"/>
        <v>0</v>
      </c>
      <c r="AA31" s="79" t="str">
        <f>IF(WEEKDAY($A31)=1,"So",IF(WEEKDAY($A31)=7,"Sa",IF(B31="freier Tag",B31,IF(ISERROR(VLOOKUP(A31,Feiertage!$A$3:$E$14,2,FALSE))=FALSE,"Feiertag",IF(B31="","",B31)))))</f>
        <v>Sa</v>
      </c>
      <c r="AB31" s="78">
        <f t="shared" si="37"/>
        <v>0</v>
      </c>
      <c r="AC31" s="80">
        <f t="shared" si="38"/>
        <v>0</v>
      </c>
      <c r="AD31" s="80">
        <f t="shared" si="39"/>
        <v>0</v>
      </c>
      <c r="AE31" s="81" t="str">
        <f t="shared" si="5"/>
        <v/>
      </c>
      <c r="AF31" s="81" t="str">
        <f t="shared" si="6"/>
        <v/>
      </c>
      <c r="AG31" s="81" t="str">
        <f t="shared" si="7"/>
        <v/>
      </c>
      <c r="AH31" s="81" t="str">
        <f t="shared" si="8"/>
        <v/>
      </c>
      <c r="AI31" s="82" t="str">
        <f t="shared" si="9"/>
        <v/>
      </c>
      <c r="AJ31" s="86" t="str">
        <f t="shared" si="10"/>
        <v/>
      </c>
      <c r="AK31" s="91" t="str">
        <f t="shared" si="40"/>
        <v>0</v>
      </c>
      <c r="AL31" s="85">
        <f t="shared" si="11"/>
        <v>0</v>
      </c>
      <c r="AM31" s="86">
        <f t="shared" si="12"/>
        <v>0</v>
      </c>
      <c r="AN31" s="83">
        <f t="shared" si="53"/>
        <v>0</v>
      </c>
      <c r="AO31" s="86">
        <f t="shared" si="14"/>
        <v>0</v>
      </c>
      <c r="AP31" s="86">
        <f t="shared" si="15"/>
        <v>0</v>
      </c>
      <c r="AQ31" s="83">
        <f t="shared" si="54"/>
        <v>0</v>
      </c>
      <c r="AR31" s="86">
        <f t="shared" si="17"/>
        <v>0</v>
      </c>
      <c r="AS31" s="86">
        <f t="shared" si="18"/>
        <v>0</v>
      </c>
      <c r="AT31" s="83">
        <f t="shared" si="55"/>
        <v>0</v>
      </c>
      <c r="AU31" s="86">
        <f t="shared" si="20"/>
        <v>0</v>
      </c>
      <c r="AV31" s="87">
        <f t="shared" si="21"/>
        <v>0</v>
      </c>
      <c r="AW31" s="83">
        <f t="shared" si="56"/>
        <v>0</v>
      </c>
      <c r="AX31" s="87">
        <f t="shared" si="23"/>
        <v>0</v>
      </c>
      <c r="AY31" s="83">
        <f t="shared" si="57"/>
        <v>0</v>
      </c>
      <c r="AZ31" s="88" t="str">
        <f t="shared" si="41"/>
        <v/>
      </c>
      <c r="BA31" s="89">
        <f t="shared" si="42"/>
        <v>0</v>
      </c>
      <c r="BB31" s="89">
        <f t="shared" si="43"/>
        <v>0</v>
      </c>
      <c r="BC31" s="85">
        <f t="shared" si="25"/>
        <v>0</v>
      </c>
      <c r="BD31" s="86">
        <f t="shared" si="26"/>
        <v>0</v>
      </c>
      <c r="BE31" s="83">
        <f t="shared" si="44"/>
        <v>0</v>
      </c>
      <c r="BF31" s="86">
        <f t="shared" si="27"/>
        <v>0</v>
      </c>
      <c r="BG31" s="86">
        <f t="shared" si="28"/>
        <v>0</v>
      </c>
      <c r="BH31" s="83">
        <f t="shared" si="45"/>
        <v>0</v>
      </c>
      <c r="BI31" s="86">
        <f t="shared" si="29"/>
        <v>0</v>
      </c>
      <c r="BJ31" s="86">
        <f t="shared" si="30"/>
        <v>0</v>
      </c>
      <c r="BK31" s="83">
        <f t="shared" si="46"/>
        <v>0</v>
      </c>
      <c r="BL31" s="86">
        <f t="shared" si="31"/>
        <v>0</v>
      </c>
      <c r="BM31" s="87">
        <f t="shared" si="32"/>
        <v>0</v>
      </c>
      <c r="BN31" s="83">
        <f t="shared" si="47"/>
        <v>0</v>
      </c>
      <c r="BO31" s="87">
        <f t="shared" si="33"/>
        <v>0</v>
      </c>
      <c r="BP31" s="83">
        <f t="shared" si="48"/>
        <v>0</v>
      </c>
      <c r="BQ31" s="88" t="str">
        <f t="shared" si="49"/>
        <v/>
      </c>
      <c r="BR31" s="92">
        <f t="shared" si="50"/>
        <v>0</v>
      </c>
      <c r="BS31" s="89">
        <f t="shared" si="51"/>
        <v>0</v>
      </c>
    </row>
    <row r="32" spans="1:76" x14ac:dyDescent="0.2">
      <c r="A32" s="69">
        <f t="shared" si="52"/>
        <v>45039</v>
      </c>
      <c r="B32" s="90" t="str">
        <f>IF(ISERROR(VLOOKUP(A32,Feiertage!$A$3:$E$24,2,FALSE))=FALSE,"Feiertag","")</f>
        <v/>
      </c>
      <c r="C32" s="71"/>
      <c r="D32" s="71"/>
      <c r="E32" s="210"/>
      <c r="F32" s="71"/>
      <c r="G32" s="71"/>
      <c r="H32" s="210"/>
      <c r="I32" s="71"/>
      <c r="J32" s="71"/>
      <c r="K32" s="212"/>
      <c r="L32" s="71"/>
      <c r="M32" s="71"/>
      <c r="N32" s="210"/>
      <c r="O32" s="71"/>
      <c r="P32" s="71"/>
      <c r="Q32" s="72">
        <f t="shared" si="0"/>
        <v>0</v>
      </c>
      <c r="R32" s="73">
        <f t="shared" si="1"/>
        <v>0</v>
      </c>
      <c r="S32" s="74">
        <f t="shared" si="34"/>
        <v>-81.250000000000014</v>
      </c>
      <c r="T32" s="74">
        <f t="shared" si="35"/>
        <v>0</v>
      </c>
      <c r="U32" s="75"/>
      <c r="V32" s="76" t="str">
        <f t="shared" si="2"/>
        <v/>
      </c>
      <c r="W32" s="76"/>
      <c r="X32" s="76" t="str">
        <f t="shared" si="36"/>
        <v/>
      </c>
      <c r="Y32" s="77">
        <f t="shared" si="3"/>
        <v>0</v>
      </c>
      <c r="Z32" s="78">
        <f t="shared" si="4"/>
        <v>0</v>
      </c>
      <c r="AA32" s="79" t="str">
        <f>IF(WEEKDAY($A32)=1,"So",IF(WEEKDAY($A32)=7,"Sa",IF(B32="freier Tag",B32,IF(ISERROR(VLOOKUP(A32,Feiertage!$A$3:$E$14,2,FALSE))=FALSE,"Feiertag",IF(B32="","",B32)))))</f>
        <v>So</v>
      </c>
      <c r="AB32" s="78">
        <f t="shared" si="37"/>
        <v>0</v>
      </c>
      <c r="AC32" s="80">
        <f t="shared" si="38"/>
        <v>0</v>
      </c>
      <c r="AD32" s="80">
        <f t="shared" si="39"/>
        <v>0</v>
      </c>
      <c r="AE32" s="81" t="str">
        <f t="shared" si="5"/>
        <v/>
      </c>
      <c r="AF32" s="81" t="str">
        <f t="shared" si="6"/>
        <v/>
      </c>
      <c r="AG32" s="81" t="str">
        <f t="shared" si="7"/>
        <v/>
      </c>
      <c r="AH32" s="81" t="str">
        <f t="shared" si="8"/>
        <v/>
      </c>
      <c r="AI32" s="82" t="str">
        <f t="shared" si="9"/>
        <v/>
      </c>
      <c r="AJ32" s="86" t="str">
        <f t="shared" si="10"/>
        <v/>
      </c>
      <c r="AK32" s="91" t="str">
        <f t="shared" si="40"/>
        <v>0</v>
      </c>
      <c r="AL32" s="85">
        <f t="shared" si="11"/>
        <v>0</v>
      </c>
      <c r="AM32" s="86">
        <f t="shared" si="12"/>
        <v>0</v>
      </c>
      <c r="AN32" s="83">
        <f t="shared" si="53"/>
        <v>0</v>
      </c>
      <c r="AO32" s="86">
        <f t="shared" si="14"/>
        <v>0</v>
      </c>
      <c r="AP32" s="86">
        <f t="shared" si="15"/>
        <v>0</v>
      </c>
      <c r="AQ32" s="83">
        <f t="shared" si="54"/>
        <v>0</v>
      </c>
      <c r="AR32" s="86">
        <f t="shared" si="17"/>
        <v>0</v>
      </c>
      <c r="AS32" s="86">
        <f t="shared" si="18"/>
        <v>0</v>
      </c>
      <c r="AT32" s="83">
        <f t="shared" si="55"/>
        <v>0</v>
      </c>
      <c r="AU32" s="86">
        <f t="shared" si="20"/>
        <v>0</v>
      </c>
      <c r="AV32" s="87">
        <f t="shared" si="21"/>
        <v>0</v>
      </c>
      <c r="AW32" s="83">
        <f t="shared" si="56"/>
        <v>0</v>
      </c>
      <c r="AX32" s="87">
        <f t="shared" si="23"/>
        <v>0</v>
      </c>
      <c r="AY32" s="83">
        <f t="shared" si="57"/>
        <v>0</v>
      </c>
      <c r="AZ32" s="88" t="str">
        <f t="shared" si="41"/>
        <v/>
      </c>
      <c r="BA32" s="89">
        <f t="shared" si="42"/>
        <v>0</v>
      </c>
      <c r="BB32" s="89">
        <f t="shared" si="43"/>
        <v>0</v>
      </c>
      <c r="BC32" s="85">
        <f t="shared" si="25"/>
        <v>0</v>
      </c>
      <c r="BD32" s="86">
        <f t="shared" si="26"/>
        <v>0</v>
      </c>
      <c r="BE32" s="83">
        <f t="shared" si="44"/>
        <v>0</v>
      </c>
      <c r="BF32" s="86">
        <f t="shared" si="27"/>
        <v>0</v>
      </c>
      <c r="BG32" s="86">
        <f t="shared" si="28"/>
        <v>0</v>
      </c>
      <c r="BH32" s="83">
        <f t="shared" si="45"/>
        <v>0</v>
      </c>
      <c r="BI32" s="86">
        <f t="shared" si="29"/>
        <v>0</v>
      </c>
      <c r="BJ32" s="86">
        <f t="shared" si="30"/>
        <v>0</v>
      </c>
      <c r="BK32" s="83">
        <f t="shared" si="46"/>
        <v>0</v>
      </c>
      <c r="BL32" s="86">
        <f t="shared" si="31"/>
        <v>0</v>
      </c>
      <c r="BM32" s="87">
        <f t="shared" si="32"/>
        <v>0</v>
      </c>
      <c r="BN32" s="83">
        <f t="shared" si="47"/>
        <v>0</v>
      </c>
      <c r="BO32" s="87">
        <f t="shared" si="33"/>
        <v>0</v>
      </c>
      <c r="BP32" s="83">
        <f t="shared" si="48"/>
        <v>0</v>
      </c>
      <c r="BQ32" s="88" t="str">
        <f t="shared" si="49"/>
        <v/>
      </c>
      <c r="BR32" s="92">
        <f t="shared" si="50"/>
        <v>0</v>
      </c>
      <c r="BS32" s="89">
        <f t="shared" si="51"/>
        <v>0</v>
      </c>
    </row>
    <row r="33" spans="1:72" x14ac:dyDescent="0.2">
      <c r="A33" s="69">
        <f t="shared" si="52"/>
        <v>45040</v>
      </c>
      <c r="B33" s="70" t="str">
        <f>IF(ISERROR(VLOOKUP(A33,Feiertage!$A$3:$E$24,2,FALSE))=FALSE,"Feiertag","")</f>
        <v/>
      </c>
      <c r="C33" s="71"/>
      <c r="D33" s="71"/>
      <c r="E33" s="210"/>
      <c r="F33" s="71"/>
      <c r="G33" s="71"/>
      <c r="H33" s="210"/>
      <c r="I33" s="71"/>
      <c r="J33" s="71"/>
      <c r="K33" s="212"/>
      <c r="L33" s="71"/>
      <c r="M33" s="71"/>
      <c r="N33" s="210"/>
      <c r="O33" s="71"/>
      <c r="P33" s="71"/>
      <c r="Q33" s="72">
        <f t="shared" si="0"/>
        <v>0</v>
      </c>
      <c r="R33" s="73">
        <f t="shared" si="1"/>
        <v>-4</v>
      </c>
      <c r="S33" s="74">
        <f t="shared" si="34"/>
        <v>-85.250000000000014</v>
      </c>
      <c r="T33" s="74">
        <f t="shared" si="35"/>
        <v>0</v>
      </c>
      <c r="U33" s="75"/>
      <c r="V33" s="76" t="str">
        <f t="shared" si="2"/>
        <v/>
      </c>
      <c r="W33" s="76"/>
      <c r="X33" s="76" t="str">
        <f t="shared" si="36"/>
        <v/>
      </c>
      <c r="Y33" s="77">
        <f t="shared" si="3"/>
        <v>0</v>
      </c>
      <c r="Z33" s="78">
        <f t="shared" si="4"/>
        <v>4</v>
      </c>
      <c r="AA33" s="79" t="str">
        <f>IF(WEEKDAY($A33)=1,"So",IF(WEEKDAY($A33)=7,"Sa",IF(B33="freier Tag",B33,IF(ISERROR(VLOOKUP(A33,Feiertage!$A$3:$E$14,2,FALSE))=FALSE,"Feiertag",IF(B33="","",B33)))))</f>
        <v/>
      </c>
      <c r="AB33" s="78">
        <f t="shared" si="37"/>
        <v>0</v>
      </c>
      <c r="AC33" s="80">
        <f t="shared" si="38"/>
        <v>0</v>
      </c>
      <c r="AD33" s="80">
        <f t="shared" si="39"/>
        <v>0</v>
      </c>
      <c r="AE33" s="81" t="str">
        <f t="shared" si="5"/>
        <v/>
      </c>
      <c r="AF33" s="81" t="str">
        <f t="shared" si="6"/>
        <v/>
      </c>
      <c r="AG33" s="81" t="str">
        <f t="shared" si="7"/>
        <v/>
      </c>
      <c r="AH33" s="81" t="str">
        <f t="shared" si="8"/>
        <v/>
      </c>
      <c r="AI33" s="82" t="str">
        <f t="shared" si="9"/>
        <v/>
      </c>
      <c r="AJ33" s="86" t="str">
        <f t="shared" si="10"/>
        <v/>
      </c>
      <c r="AK33" s="91" t="str">
        <f t="shared" si="40"/>
        <v>0</v>
      </c>
      <c r="AL33" s="85">
        <f t="shared" si="11"/>
        <v>0</v>
      </c>
      <c r="AM33" s="86">
        <f t="shared" si="12"/>
        <v>0</v>
      </c>
      <c r="AN33" s="83">
        <f t="shared" si="53"/>
        <v>0</v>
      </c>
      <c r="AO33" s="86">
        <f t="shared" si="14"/>
        <v>0</v>
      </c>
      <c r="AP33" s="86">
        <f t="shared" si="15"/>
        <v>0</v>
      </c>
      <c r="AQ33" s="83">
        <f t="shared" si="54"/>
        <v>0</v>
      </c>
      <c r="AR33" s="86">
        <f t="shared" si="17"/>
        <v>0</v>
      </c>
      <c r="AS33" s="86">
        <f t="shared" si="18"/>
        <v>0</v>
      </c>
      <c r="AT33" s="83">
        <f t="shared" si="55"/>
        <v>0</v>
      </c>
      <c r="AU33" s="86">
        <f t="shared" si="20"/>
        <v>0</v>
      </c>
      <c r="AV33" s="87">
        <f t="shared" si="21"/>
        <v>0</v>
      </c>
      <c r="AW33" s="83">
        <f t="shared" si="56"/>
        <v>0</v>
      </c>
      <c r="AX33" s="87">
        <f t="shared" si="23"/>
        <v>0</v>
      </c>
      <c r="AY33" s="83">
        <f t="shared" si="57"/>
        <v>0</v>
      </c>
      <c r="AZ33" s="88" t="str">
        <f t="shared" si="41"/>
        <v/>
      </c>
      <c r="BA33" s="89">
        <f t="shared" si="42"/>
        <v>0</v>
      </c>
      <c r="BB33" s="89">
        <f t="shared" si="43"/>
        <v>0</v>
      </c>
      <c r="BC33" s="85">
        <f t="shared" si="25"/>
        <v>0</v>
      </c>
      <c r="BD33" s="86">
        <f t="shared" si="26"/>
        <v>0</v>
      </c>
      <c r="BE33" s="83">
        <f t="shared" si="44"/>
        <v>0</v>
      </c>
      <c r="BF33" s="86">
        <f t="shared" si="27"/>
        <v>0</v>
      </c>
      <c r="BG33" s="86">
        <f t="shared" si="28"/>
        <v>0</v>
      </c>
      <c r="BH33" s="83">
        <f t="shared" si="45"/>
        <v>0</v>
      </c>
      <c r="BI33" s="86">
        <f t="shared" si="29"/>
        <v>0</v>
      </c>
      <c r="BJ33" s="86">
        <f t="shared" si="30"/>
        <v>0</v>
      </c>
      <c r="BK33" s="83">
        <f t="shared" si="46"/>
        <v>0</v>
      </c>
      <c r="BL33" s="86">
        <f t="shared" si="31"/>
        <v>0</v>
      </c>
      <c r="BM33" s="87">
        <f t="shared" si="32"/>
        <v>0</v>
      </c>
      <c r="BN33" s="83">
        <f t="shared" si="47"/>
        <v>0</v>
      </c>
      <c r="BO33" s="87">
        <f t="shared" si="33"/>
        <v>0</v>
      </c>
      <c r="BP33" s="83">
        <f t="shared" si="48"/>
        <v>0</v>
      </c>
      <c r="BQ33" s="88" t="str">
        <f t="shared" si="49"/>
        <v/>
      </c>
      <c r="BR33" s="92">
        <f t="shared" si="50"/>
        <v>0</v>
      </c>
      <c r="BS33" s="89">
        <f t="shared" si="51"/>
        <v>0</v>
      </c>
    </row>
    <row r="34" spans="1:72" x14ac:dyDescent="0.2">
      <c r="A34" s="69">
        <f t="shared" si="52"/>
        <v>45041</v>
      </c>
      <c r="B34" s="70" t="str">
        <f>IF(ISERROR(VLOOKUP(A34,Feiertage!$A$3:$E$24,2,FALSE))=FALSE,"Feiertag","")</f>
        <v/>
      </c>
      <c r="C34" s="71"/>
      <c r="D34" s="71"/>
      <c r="E34" s="210"/>
      <c r="F34" s="71"/>
      <c r="G34" s="71"/>
      <c r="H34" s="210"/>
      <c r="I34" s="71"/>
      <c r="J34" s="71"/>
      <c r="K34" s="212"/>
      <c r="L34" s="71"/>
      <c r="M34" s="71"/>
      <c r="N34" s="210"/>
      <c r="O34" s="71"/>
      <c r="P34" s="71"/>
      <c r="Q34" s="72">
        <f t="shared" si="0"/>
        <v>0</v>
      </c>
      <c r="R34" s="73">
        <f t="shared" si="1"/>
        <v>-4</v>
      </c>
      <c r="S34" s="74">
        <f t="shared" si="34"/>
        <v>-89.250000000000014</v>
      </c>
      <c r="T34" s="74">
        <f t="shared" si="35"/>
        <v>0</v>
      </c>
      <c r="U34" s="75"/>
      <c r="V34" s="76" t="str">
        <f t="shared" si="2"/>
        <v/>
      </c>
      <c r="W34" s="76"/>
      <c r="X34" s="76" t="str">
        <f t="shared" si="36"/>
        <v/>
      </c>
      <c r="Y34" s="77">
        <f t="shared" si="3"/>
        <v>0</v>
      </c>
      <c r="Z34" s="78">
        <f t="shared" si="4"/>
        <v>4</v>
      </c>
      <c r="AA34" s="79" t="str">
        <f>IF(WEEKDAY($A34)=1,"So",IF(WEEKDAY($A34)=7,"Sa",IF(B34="freier Tag",B34,IF(ISERROR(VLOOKUP(A34,Feiertage!$A$3:$E$14,2,FALSE))=FALSE,"Feiertag",IF(B34="","",B34)))))</f>
        <v/>
      </c>
      <c r="AB34" s="78">
        <f t="shared" si="37"/>
        <v>0</v>
      </c>
      <c r="AC34" s="80">
        <f t="shared" si="38"/>
        <v>0</v>
      </c>
      <c r="AD34" s="80">
        <f t="shared" si="39"/>
        <v>0</v>
      </c>
      <c r="AE34" s="81" t="str">
        <f t="shared" si="5"/>
        <v/>
      </c>
      <c r="AF34" s="81" t="str">
        <f t="shared" si="6"/>
        <v/>
      </c>
      <c r="AG34" s="81" t="str">
        <f t="shared" si="7"/>
        <v/>
      </c>
      <c r="AH34" s="81" t="str">
        <f t="shared" si="8"/>
        <v/>
      </c>
      <c r="AI34" s="82" t="str">
        <f t="shared" si="9"/>
        <v/>
      </c>
      <c r="AJ34" s="86" t="str">
        <f t="shared" si="10"/>
        <v/>
      </c>
      <c r="AK34" s="91" t="str">
        <f t="shared" si="40"/>
        <v>0</v>
      </c>
      <c r="AL34" s="85">
        <f t="shared" si="11"/>
        <v>0</v>
      </c>
      <c r="AM34" s="86">
        <f t="shared" si="12"/>
        <v>0</v>
      </c>
      <c r="AN34" s="83">
        <f t="shared" si="53"/>
        <v>0</v>
      </c>
      <c r="AO34" s="86">
        <f t="shared" si="14"/>
        <v>0</v>
      </c>
      <c r="AP34" s="86">
        <f t="shared" si="15"/>
        <v>0</v>
      </c>
      <c r="AQ34" s="83">
        <f t="shared" si="54"/>
        <v>0</v>
      </c>
      <c r="AR34" s="86">
        <f t="shared" si="17"/>
        <v>0</v>
      </c>
      <c r="AS34" s="86">
        <f t="shared" si="18"/>
        <v>0</v>
      </c>
      <c r="AT34" s="83">
        <f t="shared" si="55"/>
        <v>0</v>
      </c>
      <c r="AU34" s="86">
        <f t="shared" si="20"/>
        <v>0</v>
      </c>
      <c r="AV34" s="87">
        <f t="shared" si="21"/>
        <v>0</v>
      </c>
      <c r="AW34" s="83">
        <f t="shared" si="56"/>
        <v>0</v>
      </c>
      <c r="AX34" s="87">
        <f t="shared" si="23"/>
        <v>0</v>
      </c>
      <c r="AY34" s="83">
        <f t="shared" si="57"/>
        <v>0</v>
      </c>
      <c r="AZ34" s="88" t="str">
        <f t="shared" si="41"/>
        <v/>
      </c>
      <c r="BA34" s="89">
        <f t="shared" si="42"/>
        <v>0</v>
      </c>
      <c r="BB34" s="89">
        <f t="shared" si="43"/>
        <v>0</v>
      </c>
      <c r="BC34" s="85">
        <f t="shared" si="25"/>
        <v>0</v>
      </c>
      <c r="BD34" s="86">
        <f t="shared" si="26"/>
        <v>0</v>
      </c>
      <c r="BE34" s="83">
        <f t="shared" si="44"/>
        <v>0</v>
      </c>
      <c r="BF34" s="86">
        <f t="shared" si="27"/>
        <v>0</v>
      </c>
      <c r="BG34" s="86">
        <f t="shared" si="28"/>
        <v>0</v>
      </c>
      <c r="BH34" s="83">
        <f t="shared" si="45"/>
        <v>0</v>
      </c>
      <c r="BI34" s="86">
        <f t="shared" si="29"/>
        <v>0</v>
      </c>
      <c r="BJ34" s="86">
        <f t="shared" si="30"/>
        <v>0</v>
      </c>
      <c r="BK34" s="83">
        <f t="shared" si="46"/>
        <v>0</v>
      </c>
      <c r="BL34" s="86">
        <f t="shared" si="31"/>
        <v>0</v>
      </c>
      <c r="BM34" s="87">
        <f t="shared" si="32"/>
        <v>0</v>
      </c>
      <c r="BN34" s="83">
        <f t="shared" si="47"/>
        <v>0</v>
      </c>
      <c r="BO34" s="87">
        <f t="shared" si="33"/>
        <v>0</v>
      </c>
      <c r="BP34" s="83">
        <f t="shared" si="48"/>
        <v>0</v>
      </c>
      <c r="BQ34" s="88" t="str">
        <f t="shared" si="49"/>
        <v/>
      </c>
      <c r="BR34" s="92">
        <f t="shared" si="50"/>
        <v>0</v>
      </c>
      <c r="BS34" s="89">
        <f t="shared" si="51"/>
        <v>0</v>
      </c>
    </row>
    <row r="35" spans="1:72" x14ac:dyDescent="0.2">
      <c r="A35" s="69">
        <f t="shared" si="52"/>
        <v>45042</v>
      </c>
      <c r="B35" s="70" t="str">
        <f>IF(ISERROR(VLOOKUP(A35,Feiertage!$A$3:$E$24,2,FALSE))=FALSE,"Feiertag","")</f>
        <v/>
      </c>
      <c r="C35" s="71"/>
      <c r="D35" s="71"/>
      <c r="E35" s="210"/>
      <c r="F35" s="71"/>
      <c r="G35" s="71"/>
      <c r="H35" s="210"/>
      <c r="I35" s="71"/>
      <c r="J35" s="71"/>
      <c r="K35" s="212"/>
      <c r="L35" s="71"/>
      <c r="M35" s="71"/>
      <c r="N35" s="210"/>
      <c r="O35" s="71"/>
      <c r="P35" s="71"/>
      <c r="Q35" s="72">
        <f t="shared" si="0"/>
        <v>0</v>
      </c>
      <c r="R35" s="73">
        <f t="shared" si="1"/>
        <v>-4</v>
      </c>
      <c r="S35" s="74">
        <f t="shared" si="34"/>
        <v>-93.250000000000014</v>
      </c>
      <c r="T35" s="74">
        <f t="shared" si="35"/>
        <v>0</v>
      </c>
      <c r="U35" s="75"/>
      <c r="V35" s="76" t="str">
        <f t="shared" si="2"/>
        <v/>
      </c>
      <c r="W35" s="76"/>
      <c r="X35" s="76" t="str">
        <f t="shared" si="36"/>
        <v/>
      </c>
      <c r="Y35" s="77">
        <f t="shared" si="3"/>
        <v>0</v>
      </c>
      <c r="Z35" s="78">
        <f t="shared" si="4"/>
        <v>4</v>
      </c>
      <c r="AA35" s="79" t="str">
        <f>IF(WEEKDAY($A35)=1,"So",IF(WEEKDAY($A35)=7,"Sa",IF(B35="freier Tag",B35,IF(ISERROR(VLOOKUP(A35,Feiertage!$A$3:$E$14,2,FALSE))=FALSE,"Feiertag",IF(B35="","",B35)))))</f>
        <v/>
      </c>
      <c r="AB35" s="78">
        <f t="shared" si="37"/>
        <v>0</v>
      </c>
      <c r="AC35" s="80">
        <f t="shared" si="38"/>
        <v>0</v>
      </c>
      <c r="AD35" s="80">
        <f t="shared" si="39"/>
        <v>0</v>
      </c>
      <c r="AE35" s="81" t="str">
        <f t="shared" si="5"/>
        <v/>
      </c>
      <c r="AF35" s="81" t="str">
        <f t="shared" si="6"/>
        <v/>
      </c>
      <c r="AG35" s="81" t="str">
        <f t="shared" si="7"/>
        <v/>
      </c>
      <c r="AH35" s="81" t="str">
        <f t="shared" si="8"/>
        <v/>
      </c>
      <c r="AI35" s="82" t="str">
        <f t="shared" si="9"/>
        <v/>
      </c>
      <c r="AJ35" s="86" t="str">
        <f t="shared" si="10"/>
        <v/>
      </c>
      <c r="AK35" s="91" t="str">
        <f t="shared" si="40"/>
        <v>0</v>
      </c>
      <c r="AL35" s="85">
        <f t="shared" si="11"/>
        <v>0</v>
      </c>
      <c r="AM35" s="86">
        <f t="shared" si="12"/>
        <v>0</v>
      </c>
      <c r="AN35" s="83">
        <f t="shared" si="53"/>
        <v>0</v>
      </c>
      <c r="AO35" s="86">
        <f t="shared" si="14"/>
        <v>0</v>
      </c>
      <c r="AP35" s="86">
        <f t="shared" si="15"/>
        <v>0</v>
      </c>
      <c r="AQ35" s="83">
        <f t="shared" si="54"/>
        <v>0</v>
      </c>
      <c r="AR35" s="86">
        <f t="shared" si="17"/>
        <v>0</v>
      </c>
      <c r="AS35" s="86">
        <f t="shared" si="18"/>
        <v>0</v>
      </c>
      <c r="AT35" s="83">
        <f t="shared" si="55"/>
        <v>0</v>
      </c>
      <c r="AU35" s="86">
        <f t="shared" si="20"/>
        <v>0</v>
      </c>
      <c r="AV35" s="87">
        <f t="shared" si="21"/>
        <v>0</v>
      </c>
      <c r="AW35" s="83">
        <f t="shared" si="56"/>
        <v>0</v>
      </c>
      <c r="AX35" s="87">
        <f t="shared" si="23"/>
        <v>0</v>
      </c>
      <c r="AY35" s="83">
        <f t="shared" si="57"/>
        <v>0</v>
      </c>
      <c r="AZ35" s="88" t="str">
        <f t="shared" si="41"/>
        <v/>
      </c>
      <c r="BA35" s="89">
        <f t="shared" si="42"/>
        <v>0</v>
      </c>
      <c r="BB35" s="89">
        <f t="shared" si="43"/>
        <v>0</v>
      </c>
      <c r="BC35" s="85">
        <f t="shared" si="25"/>
        <v>0</v>
      </c>
      <c r="BD35" s="86">
        <f t="shared" si="26"/>
        <v>0</v>
      </c>
      <c r="BE35" s="83">
        <f t="shared" si="44"/>
        <v>0</v>
      </c>
      <c r="BF35" s="86">
        <f t="shared" si="27"/>
        <v>0</v>
      </c>
      <c r="BG35" s="86">
        <f t="shared" si="28"/>
        <v>0</v>
      </c>
      <c r="BH35" s="83">
        <f t="shared" si="45"/>
        <v>0</v>
      </c>
      <c r="BI35" s="86">
        <f t="shared" si="29"/>
        <v>0</v>
      </c>
      <c r="BJ35" s="86">
        <f t="shared" si="30"/>
        <v>0</v>
      </c>
      <c r="BK35" s="83">
        <f t="shared" si="46"/>
        <v>0</v>
      </c>
      <c r="BL35" s="86">
        <f t="shared" si="31"/>
        <v>0</v>
      </c>
      <c r="BM35" s="87">
        <f t="shared" si="32"/>
        <v>0</v>
      </c>
      <c r="BN35" s="83">
        <f t="shared" si="47"/>
        <v>0</v>
      </c>
      <c r="BO35" s="87">
        <f t="shared" si="33"/>
        <v>0</v>
      </c>
      <c r="BP35" s="83">
        <f t="shared" si="48"/>
        <v>0</v>
      </c>
      <c r="BQ35" s="88" t="str">
        <f t="shared" si="49"/>
        <v/>
      </c>
      <c r="BR35" s="92">
        <f t="shared" si="50"/>
        <v>0</v>
      </c>
      <c r="BS35" s="89">
        <f t="shared" si="51"/>
        <v>0</v>
      </c>
    </row>
    <row r="36" spans="1:72" x14ac:dyDescent="0.2">
      <c r="A36" s="69">
        <f t="shared" si="52"/>
        <v>45043</v>
      </c>
      <c r="B36" s="70" t="str">
        <f>IF(ISERROR(VLOOKUP(A36,Feiertage!$A$3:$E$24,2,FALSE))=FALSE,"Feiertag","")</f>
        <v/>
      </c>
      <c r="C36" s="71"/>
      <c r="D36" s="71"/>
      <c r="E36" s="210"/>
      <c r="F36" s="71"/>
      <c r="G36" s="71"/>
      <c r="H36" s="210"/>
      <c r="I36" s="71"/>
      <c r="J36" s="71"/>
      <c r="K36" s="212"/>
      <c r="L36" s="71"/>
      <c r="M36" s="71"/>
      <c r="N36" s="210"/>
      <c r="O36" s="71"/>
      <c r="P36" s="71"/>
      <c r="Q36" s="72">
        <f t="shared" si="0"/>
        <v>0</v>
      </c>
      <c r="R36" s="73">
        <f t="shared" si="1"/>
        <v>-4</v>
      </c>
      <c r="S36" s="74">
        <f t="shared" si="34"/>
        <v>-97.250000000000014</v>
      </c>
      <c r="T36" s="74">
        <f t="shared" si="35"/>
        <v>0</v>
      </c>
      <c r="U36" s="75"/>
      <c r="V36" s="76" t="str">
        <f t="shared" si="2"/>
        <v/>
      </c>
      <c r="W36" s="76"/>
      <c r="X36" s="76" t="str">
        <f t="shared" si="36"/>
        <v/>
      </c>
      <c r="Y36" s="77">
        <f t="shared" si="3"/>
        <v>0</v>
      </c>
      <c r="Z36" s="78">
        <f t="shared" si="4"/>
        <v>4</v>
      </c>
      <c r="AA36" s="79" t="str">
        <f>IF(WEEKDAY($A36)=1,"So",IF(WEEKDAY($A36)=7,"Sa",IF(B36="freier Tag",B36,IF(ISERROR(VLOOKUP(A36,Feiertage!$A$3:$E$14,2,FALSE))=FALSE,"Feiertag",IF(B36="","",B36)))))</f>
        <v/>
      </c>
      <c r="AB36" s="78">
        <f t="shared" si="37"/>
        <v>0</v>
      </c>
      <c r="AC36" s="80">
        <f t="shared" si="38"/>
        <v>0</v>
      </c>
      <c r="AD36" s="80">
        <f t="shared" si="39"/>
        <v>0</v>
      </c>
      <c r="AE36" s="81" t="str">
        <f t="shared" si="5"/>
        <v/>
      </c>
      <c r="AF36" s="81" t="str">
        <f t="shared" si="6"/>
        <v/>
      </c>
      <c r="AG36" s="81" t="str">
        <f t="shared" si="7"/>
        <v/>
      </c>
      <c r="AH36" s="81" t="str">
        <f t="shared" si="8"/>
        <v/>
      </c>
      <c r="AI36" s="82" t="str">
        <f t="shared" si="9"/>
        <v/>
      </c>
      <c r="AJ36" s="86" t="str">
        <f t="shared" si="10"/>
        <v/>
      </c>
      <c r="AK36" s="91" t="str">
        <f t="shared" si="40"/>
        <v>0</v>
      </c>
      <c r="AL36" s="85">
        <f t="shared" si="11"/>
        <v>0</v>
      </c>
      <c r="AM36" s="86">
        <f t="shared" si="12"/>
        <v>0</v>
      </c>
      <c r="AN36" s="83">
        <f t="shared" si="53"/>
        <v>0</v>
      </c>
      <c r="AO36" s="86">
        <f t="shared" si="14"/>
        <v>0</v>
      </c>
      <c r="AP36" s="86">
        <f t="shared" si="15"/>
        <v>0</v>
      </c>
      <c r="AQ36" s="83">
        <f t="shared" si="54"/>
        <v>0</v>
      </c>
      <c r="AR36" s="86">
        <f t="shared" si="17"/>
        <v>0</v>
      </c>
      <c r="AS36" s="86">
        <f t="shared" si="18"/>
        <v>0</v>
      </c>
      <c r="AT36" s="83">
        <f t="shared" si="55"/>
        <v>0</v>
      </c>
      <c r="AU36" s="86">
        <f t="shared" si="20"/>
        <v>0</v>
      </c>
      <c r="AV36" s="87">
        <f t="shared" si="21"/>
        <v>0</v>
      </c>
      <c r="AW36" s="83">
        <f t="shared" si="56"/>
        <v>0</v>
      </c>
      <c r="AX36" s="87">
        <f t="shared" si="23"/>
        <v>0</v>
      </c>
      <c r="AY36" s="83">
        <f t="shared" si="57"/>
        <v>0</v>
      </c>
      <c r="AZ36" s="88" t="str">
        <f t="shared" si="41"/>
        <v/>
      </c>
      <c r="BA36" s="89">
        <f t="shared" si="42"/>
        <v>0</v>
      </c>
      <c r="BB36" s="89">
        <f t="shared" si="43"/>
        <v>0</v>
      </c>
      <c r="BC36" s="85">
        <f t="shared" si="25"/>
        <v>0</v>
      </c>
      <c r="BD36" s="86">
        <f t="shared" si="26"/>
        <v>0</v>
      </c>
      <c r="BE36" s="83">
        <f t="shared" si="44"/>
        <v>0</v>
      </c>
      <c r="BF36" s="86">
        <f t="shared" si="27"/>
        <v>0</v>
      </c>
      <c r="BG36" s="86">
        <f t="shared" si="28"/>
        <v>0</v>
      </c>
      <c r="BH36" s="83">
        <f t="shared" si="45"/>
        <v>0</v>
      </c>
      <c r="BI36" s="86">
        <f t="shared" si="29"/>
        <v>0</v>
      </c>
      <c r="BJ36" s="86">
        <f t="shared" si="30"/>
        <v>0</v>
      </c>
      <c r="BK36" s="83">
        <f t="shared" si="46"/>
        <v>0</v>
      </c>
      <c r="BL36" s="86">
        <f t="shared" si="31"/>
        <v>0</v>
      </c>
      <c r="BM36" s="87">
        <f t="shared" si="32"/>
        <v>0</v>
      </c>
      <c r="BN36" s="83">
        <f t="shared" si="47"/>
        <v>0</v>
      </c>
      <c r="BO36" s="87">
        <f t="shared" si="33"/>
        <v>0</v>
      </c>
      <c r="BP36" s="83">
        <f t="shared" si="48"/>
        <v>0</v>
      </c>
      <c r="BQ36" s="88" t="str">
        <f t="shared" si="49"/>
        <v/>
      </c>
      <c r="BR36" s="92">
        <f t="shared" si="50"/>
        <v>0</v>
      </c>
      <c r="BS36" s="89">
        <f t="shared" si="51"/>
        <v>0</v>
      </c>
    </row>
    <row r="37" spans="1:72" x14ac:dyDescent="0.2">
      <c r="A37" s="69">
        <f t="shared" si="52"/>
        <v>45044</v>
      </c>
      <c r="B37" s="70" t="str">
        <f>IF(ISERROR(VLOOKUP(A37,Feiertage!$A$3:$E$24,2,FALSE))=FALSE,"Feiertag","")</f>
        <v/>
      </c>
      <c r="C37" s="71"/>
      <c r="D37" s="71"/>
      <c r="E37" s="210"/>
      <c r="F37" s="71"/>
      <c r="G37" s="71"/>
      <c r="H37" s="210"/>
      <c r="I37" s="71"/>
      <c r="J37" s="71"/>
      <c r="K37" s="212"/>
      <c r="L37" s="71"/>
      <c r="M37" s="71"/>
      <c r="N37" s="210"/>
      <c r="O37" s="71"/>
      <c r="P37" s="71"/>
      <c r="Q37" s="72">
        <f t="shared" si="0"/>
        <v>0</v>
      </c>
      <c r="R37" s="73">
        <f t="shared" si="1"/>
        <v>-4</v>
      </c>
      <c r="S37" s="74">
        <f t="shared" si="34"/>
        <v>-101.25000000000001</v>
      </c>
      <c r="T37" s="74">
        <f t="shared" si="35"/>
        <v>0</v>
      </c>
      <c r="U37" s="75"/>
      <c r="V37" s="76" t="str">
        <f t="shared" si="2"/>
        <v/>
      </c>
      <c r="W37" s="76"/>
      <c r="X37" s="76" t="str">
        <f t="shared" si="36"/>
        <v/>
      </c>
      <c r="Y37" s="77">
        <f t="shared" si="3"/>
        <v>0</v>
      </c>
      <c r="Z37" s="78">
        <f t="shared" si="4"/>
        <v>4</v>
      </c>
      <c r="AA37" s="79" t="str">
        <f>IF(WEEKDAY($A37)=1,"So",IF(WEEKDAY($A37)=7,"Sa",IF(B37="freier Tag",B37,IF(ISERROR(VLOOKUP(A37,Feiertage!$A$3:$E$14,2,FALSE))=FALSE,"Feiertag",IF(B37="","",B37)))))</f>
        <v/>
      </c>
      <c r="AB37" s="78">
        <f t="shared" si="37"/>
        <v>0</v>
      </c>
      <c r="AC37" s="80">
        <f t="shared" si="38"/>
        <v>0</v>
      </c>
      <c r="AD37" s="80">
        <f t="shared" si="39"/>
        <v>0</v>
      </c>
      <c r="AE37" s="81" t="str">
        <f t="shared" si="5"/>
        <v/>
      </c>
      <c r="AF37" s="81" t="str">
        <f t="shared" si="6"/>
        <v/>
      </c>
      <c r="AG37" s="81" t="str">
        <f t="shared" si="7"/>
        <v/>
      </c>
      <c r="AH37" s="81" t="str">
        <f t="shared" si="8"/>
        <v/>
      </c>
      <c r="AI37" s="82" t="str">
        <f t="shared" si="9"/>
        <v/>
      </c>
      <c r="AJ37" s="86" t="str">
        <f t="shared" si="10"/>
        <v/>
      </c>
      <c r="AK37" s="91" t="str">
        <f t="shared" si="40"/>
        <v>0</v>
      </c>
      <c r="AL37" s="85">
        <f t="shared" si="11"/>
        <v>0</v>
      </c>
      <c r="AM37" s="86">
        <f t="shared" si="12"/>
        <v>0</v>
      </c>
      <c r="AN37" s="83">
        <f t="shared" si="53"/>
        <v>0</v>
      </c>
      <c r="AO37" s="86">
        <f t="shared" si="14"/>
        <v>0</v>
      </c>
      <c r="AP37" s="86">
        <f t="shared" si="15"/>
        <v>0</v>
      </c>
      <c r="AQ37" s="83">
        <f t="shared" si="54"/>
        <v>0</v>
      </c>
      <c r="AR37" s="86">
        <f t="shared" si="17"/>
        <v>0</v>
      </c>
      <c r="AS37" s="86">
        <f t="shared" si="18"/>
        <v>0</v>
      </c>
      <c r="AT37" s="83">
        <f t="shared" si="55"/>
        <v>0</v>
      </c>
      <c r="AU37" s="86">
        <f t="shared" si="20"/>
        <v>0</v>
      </c>
      <c r="AV37" s="87">
        <f t="shared" si="21"/>
        <v>0</v>
      </c>
      <c r="AW37" s="83">
        <f t="shared" si="56"/>
        <v>0</v>
      </c>
      <c r="AX37" s="87">
        <f t="shared" si="23"/>
        <v>0</v>
      </c>
      <c r="AY37" s="83">
        <f t="shared" si="57"/>
        <v>0</v>
      </c>
      <c r="AZ37" s="88" t="str">
        <f t="shared" si="41"/>
        <v/>
      </c>
      <c r="BA37" s="89">
        <f t="shared" si="42"/>
        <v>0</v>
      </c>
      <c r="BB37" s="89">
        <f t="shared" si="43"/>
        <v>0</v>
      </c>
      <c r="BC37" s="85">
        <f t="shared" si="25"/>
        <v>0</v>
      </c>
      <c r="BD37" s="86">
        <f t="shared" si="26"/>
        <v>0</v>
      </c>
      <c r="BE37" s="83">
        <f t="shared" si="44"/>
        <v>0</v>
      </c>
      <c r="BF37" s="86">
        <f t="shared" si="27"/>
        <v>0</v>
      </c>
      <c r="BG37" s="86">
        <f t="shared" si="28"/>
        <v>0</v>
      </c>
      <c r="BH37" s="83">
        <f t="shared" si="45"/>
        <v>0</v>
      </c>
      <c r="BI37" s="86">
        <f t="shared" si="29"/>
        <v>0</v>
      </c>
      <c r="BJ37" s="86">
        <f t="shared" si="30"/>
        <v>0</v>
      </c>
      <c r="BK37" s="83">
        <f t="shared" si="46"/>
        <v>0</v>
      </c>
      <c r="BL37" s="86">
        <f t="shared" si="31"/>
        <v>0</v>
      </c>
      <c r="BM37" s="87">
        <f t="shared" si="32"/>
        <v>0</v>
      </c>
      <c r="BN37" s="83">
        <f t="shared" si="47"/>
        <v>0</v>
      </c>
      <c r="BO37" s="87">
        <f t="shared" si="33"/>
        <v>0</v>
      </c>
      <c r="BP37" s="83">
        <f t="shared" si="48"/>
        <v>0</v>
      </c>
      <c r="BQ37" s="88" t="str">
        <f t="shared" si="49"/>
        <v/>
      </c>
      <c r="BR37" s="92">
        <f t="shared" si="50"/>
        <v>0</v>
      </c>
      <c r="BS37" s="89">
        <f t="shared" si="51"/>
        <v>0</v>
      </c>
    </row>
    <row r="38" spans="1:72" x14ac:dyDescent="0.2">
      <c r="A38" s="69">
        <f t="shared" si="52"/>
        <v>45045</v>
      </c>
      <c r="B38" s="70" t="str">
        <f>IF(ISERROR(VLOOKUP(A38,Feiertage!$A$3:$E$24,2,FALSE))=FALSE,"Feiertag","")</f>
        <v/>
      </c>
      <c r="C38" s="71"/>
      <c r="D38" s="71"/>
      <c r="E38" s="210"/>
      <c r="F38" s="71"/>
      <c r="G38" s="71"/>
      <c r="H38" s="210"/>
      <c r="I38" s="71"/>
      <c r="J38" s="71"/>
      <c r="K38" s="212"/>
      <c r="L38" s="71"/>
      <c r="M38" s="71"/>
      <c r="N38" s="210"/>
      <c r="O38" s="71"/>
      <c r="P38" s="71"/>
      <c r="Q38" s="72">
        <f t="shared" si="0"/>
        <v>0</v>
      </c>
      <c r="R38" s="73">
        <f t="shared" si="1"/>
        <v>0</v>
      </c>
      <c r="S38" s="74">
        <f t="shared" si="34"/>
        <v>-101.25000000000001</v>
      </c>
      <c r="T38" s="74">
        <f t="shared" si="35"/>
        <v>0</v>
      </c>
      <c r="U38" s="75"/>
      <c r="V38" s="76" t="str">
        <f t="shared" si="2"/>
        <v/>
      </c>
      <c r="W38" s="76"/>
      <c r="X38" s="76" t="str">
        <f t="shared" si="36"/>
        <v/>
      </c>
      <c r="Y38" s="77">
        <f t="shared" si="3"/>
        <v>0</v>
      </c>
      <c r="Z38" s="78">
        <f t="shared" si="4"/>
        <v>0</v>
      </c>
      <c r="AA38" s="79" t="str">
        <f>IF(WEEKDAY($A38)=1,"So",IF(WEEKDAY($A38)=7,"Sa",IF(B38="freier Tag",B38,IF(ISERROR(VLOOKUP(A38,Feiertage!$A$3:$E$14,2,FALSE))=FALSE,"Feiertag",IF(B38="","",B38)))))</f>
        <v>Sa</v>
      </c>
      <c r="AB38" s="78">
        <f t="shared" si="37"/>
        <v>0</v>
      </c>
      <c r="AC38" s="80">
        <f t="shared" si="38"/>
        <v>0</v>
      </c>
      <c r="AD38" s="80">
        <f t="shared" si="39"/>
        <v>0</v>
      </c>
      <c r="AE38" s="81" t="str">
        <f t="shared" si="5"/>
        <v/>
      </c>
      <c r="AF38" s="81" t="str">
        <f t="shared" si="6"/>
        <v/>
      </c>
      <c r="AG38" s="81" t="str">
        <f t="shared" si="7"/>
        <v/>
      </c>
      <c r="AH38" s="81" t="str">
        <f t="shared" si="8"/>
        <v/>
      </c>
      <c r="AI38" s="82" t="str">
        <f t="shared" si="9"/>
        <v/>
      </c>
      <c r="AJ38" s="86" t="str">
        <f t="shared" si="10"/>
        <v/>
      </c>
      <c r="AK38" s="91" t="str">
        <f t="shared" si="40"/>
        <v>0</v>
      </c>
      <c r="AL38" s="85">
        <f t="shared" si="11"/>
        <v>0</v>
      </c>
      <c r="AM38" s="86">
        <f t="shared" si="12"/>
        <v>0</v>
      </c>
      <c r="AN38" s="83">
        <f t="shared" si="53"/>
        <v>0</v>
      </c>
      <c r="AO38" s="86">
        <f t="shared" si="14"/>
        <v>0</v>
      </c>
      <c r="AP38" s="86">
        <f t="shared" si="15"/>
        <v>0</v>
      </c>
      <c r="AQ38" s="83">
        <f t="shared" si="54"/>
        <v>0</v>
      </c>
      <c r="AR38" s="86">
        <f t="shared" si="17"/>
        <v>0</v>
      </c>
      <c r="AS38" s="86">
        <f t="shared" si="18"/>
        <v>0</v>
      </c>
      <c r="AT38" s="83">
        <f t="shared" si="55"/>
        <v>0</v>
      </c>
      <c r="AU38" s="86">
        <f t="shared" si="20"/>
        <v>0</v>
      </c>
      <c r="AV38" s="87">
        <f t="shared" si="21"/>
        <v>0</v>
      </c>
      <c r="AW38" s="83">
        <f t="shared" si="56"/>
        <v>0</v>
      </c>
      <c r="AX38" s="87">
        <f t="shared" si="23"/>
        <v>0</v>
      </c>
      <c r="AY38" s="83">
        <f t="shared" si="57"/>
        <v>0</v>
      </c>
      <c r="AZ38" s="88" t="str">
        <f t="shared" si="41"/>
        <v/>
      </c>
      <c r="BA38" s="89">
        <f t="shared" si="42"/>
        <v>0</v>
      </c>
      <c r="BB38" s="89">
        <f t="shared" si="43"/>
        <v>0</v>
      </c>
      <c r="BC38" s="85">
        <f t="shared" si="25"/>
        <v>0</v>
      </c>
      <c r="BD38" s="86">
        <f t="shared" si="26"/>
        <v>0</v>
      </c>
      <c r="BE38" s="83">
        <f t="shared" si="44"/>
        <v>0</v>
      </c>
      <c r="BF38" s="86">
        <f t="shared" si="27"/>
        <v>0</v>
      </c>
      <c r="BG38" s="86">
        <f t="shared" si="28"/>
        <v>0</v>
      </c>
      <c r="BH38" s="83">
        <f t="shared" si="45"/>
        <v>0</v>
      </c>
      <c r="BI38" s="86">
        <f t="shared" si="29"/>
        <v>0</v>
      </c>
      <c r="BJ38" s="86">
        <f t="shared" si="30"/>
        <v>0</v>
      </c>
      <c r="BK38" s="83">
        <f t="shared" si="46"/>
        <v>0</v>
      </c>
      <c r="BL38" s="86">
        <f t="shared" si="31"/>
        <v>0</v>
      </c>
      <c r="BM38" s="87">
        <f t="shared" si="32"/>
        <v>0</v>
      </c>
      <c r="BN38" s="83">
        <f t="shared" si="47"/>
        <v>0</v>
      </c>
      <c r="BO38" s="87">
        <f t="shared" si="33"/>
        <v>0</v>
      </c>
      <c r="BP38" s="83">
        <f t="shared" si="48"/>
        <v>0</v>
      </c>
      <c r="BQ38" s="88" t="str">
        <f t="shared" si="49"/>
        <v/>
      </c>
      <c r="BR38" s="92">
        <f t="shared" si="50"/>
        <v>0</v>
      </c>
      <c r="BS38" s="89">
        <f t="shared" si="51"/>
        <v>0</v>
      </c>
    </row>
    <row r="39" spans="1:72" x14ac:dyDescent="0.2">
      <c r="A39" s="69">
        <f t="shared" si="52"/>
        <v>45046</v>
      </c>
      <c r="B39" s="90" t="str">
        <f>IF(ISERROR(VLOOKUP(A39,Feiertage!$A$3:$E$24,2,FALSE))=FALSE,"Feiertag","")</f>
        <v/>
      </c>
      <c r="C39" s="71"/>
      <c r="D39" s="71"/>
      <c r="E39" s="210"/>
      <c r="F39" s="71"/>
      <c r="G39" s="71"/>
      <c r="H39" s="210"/>
      <c r="I39" s="71"/>
      <c r="J39" s="71"/>
      <c r="K39" s="212"/>
      <c r="L39" s="71"/>
      <c r="M39" s="71"/>
      <c r="N39" s="210"/>
      <c r="O39" s="71"/>
      <c r="P39" s="71"/>
      <c r="Q39" s="72">
        <f t="shared" si="0"/>
        <v>0</v>
      </c>
      <c r="R39" s="73">
        <f t="shared" si="1"/>
        <v>0</v>
      </c>
      <c r="S39" s="74">
        <f t="shared" si="34"/>
        <v>-101.25000000000001</v>
      </c>
      <c r="T39" s="74">
        <f t="shared" si="35"/>
        <v>0</v>
      </c>
      <c r="U39" s="75"/>
      <c r="V39" s="76" t="str">
        <f t="shared" si="2"/>
        <v/>
      </c>
      <c r="W39" s="76"/>
      <c r="X39" s="76" t="str">
        <f t="shared" si="36"/>
        <v/>
      </c>
      <c r="Y39" s="77">
        <f t="shared" si="3"/>
        <v>0</v>
      </c>
      <c r="Z39" s="78">
        <f t="shared" si="4"/>
        <v>0</v>
      </c>
      <c r="AA39" s="79" t="str">
        <f>IF(WEEKDAY($A39)=1,"So",IF(WEEKDAY($A39)=7,"Sa",IF(B39="freier Tag",B39,IF(ISERROR(VLOOKUP(A39,Feiertage!$A$3:$E$14,2,FALSE))=FALSE,"Feiertag",IF(B39="","",B39)))))</f>
        <v>So</v>
      </c>
      <c r="AB39" s="78">
        <f t="shared" si="37"/>
        <v>0</v>
      </c>
      <c r="AC39" s="80">
        <f t="shared" si="38"/>
        <v>0</v>
      </c>
      <c r="AD39" s="80">
        <f t="shared" si="39"/>
        <v>0</v>
      </c>
      <c r="AE39" s="81" t="str">
        <f t="shared" si="5"/>
        <v/>
      </c>
      <c r="AF39" s="81" t="str">
        <f t="shared" si="6"/>
        <v/>
      </c>
      <c r="AG39" s="81" t="str">
        <f t="shared" si="7"/>
        <v/>
      </c>
      <c r="AH39" s="81" t="str">
        <f t="shared" si="8"/>
        <v/>
      </c>
      <c r="AI39" s="82" t="str">
        <f t="shared" si="9"/>
        <v/>
      </c>
      <c r="AJ39" s="86" t="str">
        <f t="shared" si="10"/>
        <v/>
      </c>
      <c r="AK39" s="91" t="str">
        <f t="shared" si="40"/>
        <v>0</v>
      </c>
      <c r="AL39" s="85">
        <f t="shared" si="11"/>
        <v>0</v>
      </c>
      <c r="AM39" s="86">
        <f t="shared" si="12"/>
        <v>0</v>
      </c>
      <c r="AN39" s="83">
        <f t="shared" si="53"/>
        <v>0</v>
      </c>
      <c r="AO39" s="86">
        <f t="shared" si="14"/>
        <v>0</v>
      </c>
      <c r="AP39" s="86">
        <f t="shared" si="15"/>
        <v>0</v>
      </c>
      <c r="AQ39" s="83">
        <f t="shared" si="54"/>
        <v>0</v>
      </c>
      <c r="AR39" s="86">
        <f t="shared" si="17"/>
        <v>0</v>
      </c>
      <c r="AS39" s="86">
        <f t="shared" si="18"/>
        <v>0</v>
      </c>
      <c r="AT39" s="83">
        <f t="shared" si="55"/>
        <v>0</v>
      </c>
      <c r="AU39" s="86">
        <f t="shared" si="20"/>
        <v>0</v>
      </c>
      <c r="AV39" s="87">
        <f t="shared" si="21"/>
        <v>0</v>
      </c>
      <c r="AW39" s="83">
        <f t="shared" si="56"/>
        <v>0</v>
      </c>
      <c r="AX39" s="87">
        <f t="shared" si="23"/>
        <v>0</v>
      </c>
      <c r="AY39" s="83">
        <f t="shared" si="57"/>
        <v>0</v>
      </c>
      <c r="AZ39" s="88" t="str">
        <f t="shared" si="41"/>
        <v/>
      </c>
      <c r="BA39" s="89">
        <f t="shared" si="42"/>
        <v>0</v>
      </c>
      <c r="BB39" s="89">
        <f t="shared" si="43"/>
        <v>0</v>
      </c>
      <c r="BC39" s="85">
        <f t="shared" si="25"/>
        <v>0</v>
      </c>
      <c r="BD39" s="86">
        <f t="shared" si="26"/>
        <v>0</v>
      </c>
      <c r="BE39" s="83">
        <f t="shared" si="44"/>
        <v>0</v>
      </c>
      <c r="BF39" s="86">
        <f t="shared" si="27"/>
        <v>0</v>
      </c>
      <c r="BG39" s="86">
        <f t="shared" si="28"/>
        <v>0</v>
      </c>
      <c r="BH39" s="83">
        <f t="shared" si="45"/>
        <v>0</v>
      </c>
      <c r="BI39" s="86">
        <f t="shared" si="29"/>
        <v>0</v>
      </c>
      <c r="BJ39" s="86">
        <f t="shared" si="30"/>
        <v>0</v>
      </c>
      <c r="BK39" s="83">
        <f t="shared" si="46"/>
        <v>0</v>
      </c>
      <c r="BL39" s="86">
        <f t="shared" si="31"/>
        <v>0</v>
      </c>
      <c r="BM39" s="87">
        <f t="shared" si="32"/>
        <v>0</v>
      </c>
      <c r="BN39" s="83">
        <f t="shared" si="47"/>
        <v>0</v>
      </c>
      <c r="BO39" s="87">
        <f t="shared" si="33"/>
        <v>0</v>
      </c>
      <c r="BP39" s="83">
        <f t="shared" si="48"/>
        <v>0</v>
      </c>
      <c r="BQ39" s="88" t="str">
        <f t="shared" si="49"/>
        <v/>
      </c>
      <c r="BR39" s="92">
        <f t="shared" si="50"/>
        <v>0</v>
      </c>
      <c r="BS39" s="89">
        <f t="shared" si="51"/>
        <v>0</v>
      </c>
    </row>
    <row r="40" spans="1:72" ht="13.5" thickBot="1" x14ac:dyDescent="0.25">
      <c r="A40" s="69"/>
      <c r="B40" s="70" t="str">
        <f>IF(ISERROR(VLOOKUP(A40,Feiertage!$A$3:$E$24,2,FALSE))=FALSE,"Feiertag","")</f>
        <v/>
      </c>
      <c r="C40" s="71"/>
      <c r="D40" s="71"/>
      <c r="E40" s="211"/>
      <c r="F40" s="71"/>
      <c r="G40" s="71"/>
      <c r="H40" s="211"/>
      <c r="I40" s="71"/>
      <c r="J40" s="71"/>
      <c r="K40" s="213"/>
      <c r="L40" s="71"/>
      <c r="M40" s="71"/>
      <c r="N40" s="211"/>
      <c r="O40" s="71"/>
      <c r="P40" s="71"/>
      <c r="Q40" s="72"/>
      <c r="R40" s="73"/>
      <c r="S40" s="74"/>
      <c r="T40" s="74"/>
      <c r="U40" s="75"/>
      <c r="V40" s="76" t="str">
        <f t="shared" si="2"/>
        <v/>
      </c>
      <c r="W40" s="76"/>
      <c r="X40" s="76" t="str">
        <f t="shared" si="36"/>
        <v/>
      </c>
      <c r="Y40" s="77">
        <f t="shared" si="3"/>
        <v>0</v>
      </c>
      <c r="Z40" s="78">
        <f t="shared" si="4"/>
        <v>0</v>
      </c>
      <c r="AA40" s="79" t="str">
        <f>IF(WEEKDAY($A40)=1,"So",IF(WEEKDAY($A40)=7,"Sa",IF(B40="freier Tag",B40,IF(ISERROR(VLOOKUP(A40,Feiertage!$A$3:$E$14,2,FALSE))=FALSE,"Feiertag",IF(B40="","",B40)))))</f>
        <v>Sa</v>
      </c>
      <c r="AB40" s="78">
        <f t="shared" si="37"/>
        <v>0</v>
      </c>
      <c r="AC40" s="80">
        <f t="shared" si="38"/>
        <v>0</v>
      </c>
      <c r="AD40" s="80">
        <f t="shared" si="39"/>
        <v>0</v>
      </c>
      <c r="AE40" s="81" t="str">
        <f t="shared" si="5"/>
        <v/>
      </c>
      <c r="AF40" s="81" t="str">
        <f t="shared" si="6"/>
        <v/>
      </c>
      <c r="AG40" s="81" t="str">
        <f t="shared" si="7"/>
        <v/>
      </c>
      <c r="AH40" s="81" t="str">
        <f t="shared" si="8"/>
        <v/>
      </c>
      <c r="AI40" s="82" t="str">
        <f t="shared" si="9"/>
        <v/>
      </c>
      <c r="AJ40" s="86" t="str">
        <f t="shared" si="10"/>
        <v/>
      </c>
      <c r="AK40" s="91" t="str">
        <f t="shared" si="40"/>
        <v>0</v>
      </c>
      <c r="AL40" s="85">
        <f t="shared" si="11"/>
        <v>0</v>
      </c>
      <c r="AM40" s="86">
        <f t="shared" si="12"/>
        <v>0</v>
      </c>
      <c r="AN40" s="83">
        <f t="shared" si="53"/>
        <v>0</v>
      </c>
      <c r="AO40" s="86">
        <f t="shared" si="14"/>
        <v>0</v>
      </c>
      <c r="AP40" s="86">
        <f t="shared" si="15"/>
        <v>0</v>
      </c>
      <c r="AQ40" s="83">
        <f t="shared" si="54"/>
        <v>0</v>
      </c>
      <c r="AR40" s="86">
        <f t="shared" si="17"/>
        <v>0</v>
      </c>
      <c r="AS40" s="86">
        <f t="shared" si="18"/>
        <v>0</v>
      </c>
      <c r="AT40" s="83">
        <f t="shared" si="55"/>
        <v>0</v>
      </c>
      <c r="AU40" s="86">
        <f t="shared" si="20"/>
        <v>0</v>
      </c>
      <c r="AV40" s="87">
        <f t="shared" si="21"/>
        <v>0</v>
      </c>
      <c r="AW40" s="83">
        <f t="shared" si="56"/>
        <v>0</v>
      </c>
      <c r="AX40" s="87">
        <f t="shared" si="23"/>
        <v>0</v>
      </c>
      <c r="AY40" s="83">
        <f t="shared" si="57"/>
        <v>0</v>
      </c>
      <c r="AZ40" s="88" t="str">
        <f t="shared" si="41"/>
        <v/>
      </c>
      <c r="BA40" s="89">
        <f t="shared" si="42"/>
        <v>0</v>
      </c>
      <c r="BB40" s="89">
        <f t="shared" si="43"/>
        <v>0</v>
      </c>
      <c r="BC40" s="94">
        <f t="shared" si="25"/>
        <v>0</v>
      </c>
      <c r="BD40" s="95">
        <f t="shared" si="26"/>
        <v>0</v>
      </c>
      <c r="BE40" s="83">
        <f t="shared" si="44"/>
        <v>0</v>
      </c>
      <c r="BF40" s="95">
        <f t="shared" si="27"/>
        <v>0</v>
      </c>
      <c r="BG40" s="95">
        <f t="shared" si="28"/>
        <v>0</v>
      </c>
      <c r="BH40" s="83">
        <f t="shared" si="45"/>
        <v>0</v>
      </c>
      <c r="BI40" s="95">
        <f t="shared" si="29"/>
        <v>0</v>
      </c>
      <c r="BJ40" s="95">
        <f t="shared" si="30"/>
        <v>0</v>
      </c>
      <c r="BK40" s="83">
        <f t="shared" si="46"/>
        <v>0</v>
      </c>
      <c r="BL40" s="95">
        <f t="shared" si="31"/>
        <v>0</v>
      </c>
      <c r="BM40" s="96">
        <f t="shared" si="32"/>
        <v>0</v>
      </c>
      <c r="BN40" s="83">
        <f t="shared" si="47"/>
        <v>0</v>
      </c>
      <c r="BO40" s="96">
        <f t="shared" si="33"/>
        <v>0</v>
      </c>
      <c r="BP40" s="83">
        <f t="shared" si="48"/>
        <v>0</v>
      </c>
      <c r="BQ40" s="97" t="str">
        <f t="shared" si="49"/>
        <v/>
      </c>
      <c r="BR40" s="98">
        <f t="shared" si="50"/>
        <v>0</v>
      </c>
      <c r="BS40" s="89">
        <f t="shared" si="51"/>
        <v>0</v>
      </c>
    </row>
    <row r="41" spans="1:72" x14ac:dyDescent="0.2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9"/>
      <c r="Q41" s="15"/>
      <c r="R41" s="15"/>
      <c r="S41" s="100"/>
      <c r="T41" s="100"/>
      <c r="U41" s="101"/>
      <c r="V41" s="101"/>
      <c r="W41" s="101"/>
      <c r="X41" s="101"/>
      <c r="Y41" s="77"/>
      <c r="Z41" s="15"/>
      <c r="AA41" s="102"/>
      <c r="AB41" s="15"/>
      <c r="AC41" s="39"/>
      <c r="AD41" s="39"/>
      <c r="AE41" s="39"/>
      <c r="AF41" s="39"/>
      <c r="AG41" s="39"/>
      <c r="AH41" s="39"/>
      <c r="AI41" s="39"/>
      <c r="AJ41" s="15"/>
      <c r="AK41" s="102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5"/>
      <c r="BO41" s="15"/>
      <c r="BP41" s="15"/>
      <c r="BQ41" s="15"/>
      <c r="BR41" s="15"/>
      <c r="BS41" s="15"/>
    </row>
    <row r="42" spans="1:72" ht="17.100000000000001" customHeight="1" x14ac:dyDescent="0.2">
      <c r="A42" s="103" t="s">
        <v>197</v>
      </c>
      <c r="J42" s="104"/>
      <c r="K42" s="104"/>
      <c r="L42" s="104"/>
      <c r="M42" s="104"/>
      <c r="N42" s="104"/>
      <c r="P42" s="19"/>
      <c r="Q42" s="19" t="s">
        <v>198</v>
      </c>
      <c r="R42" s="19"/>
      <c r="S42" s="105">
        <f>SUM(Q10:Q40)</f>
        <v>8</v>
      </c>
      <c r="T42" s="150" t="str">
        <f t="shared" ref="T42:T47" si="58">CONCATENATE("( ",INT(ABS(S42)),"h ",ROUND(MOD(ABS(S42),1)*60,2),"min )")</f>
        <v>( 8h 0min )</v>
      </c>
      <c r="U42" s="19"/>
      <c r="V42" s="19"/>
      <c r="W42" s="19"/>
      <c r="X42" s="19"/>
      <c r="Y42" s="15"/>
      <c r="Z42" s="15"/>
      <c r="AB42" s="15"/>
      <c r="AE42" s="106"/>
      <c r="AF42" s="106"/>
      <c r="AG42" s="106"/>
      <c r="AH42" s="106"/>
      <c r="AI42" s="107"/>
      <c r="AJ42" s="15"/>
      <c r="AL42" s="24"/>
      <c r="AM42" s="24"/>
      <c r="AN42" s="24"/>
      <c r="AO42" s="24"/>
      <c r="AP42" s="24"/>
      <c r="AQ42" s="24"/>
      <c r="AR42" s="24"/>
      <c r="AS42" s="24"/>
      <c r="AT42" s="24"/>
      <c r="AU42" s="24"/>
      <c r="AV42" s="24"/>
      <c r="AW42" s="24"/>
      <c r="AX42" s="24"/>
      <c r="AY42" s="24"/>
      <c r="AZ42" s="24"/>
      <c r="BA42" s="24"/>
      <c r="BB42" s="24"/>
      <c r="BC42" s="24"/>
      <c r="BD42" s="24"/>
      <c r="BE42" s="108"/>
      <c r="BF42" s="24"/>
      <c r="BG42" s="24"/>
      <c r="BH42" s="24"/>
      <c r="BI42" s="24"/>
      <c r="BJ42" s="24"/>
      <c r="BK42" s="24"/>
      <c r="BL42" s="24"/>
      <c r="BM42" s="24"/>
      <c r="BN42" s="24"/>
      <c r="BO42" s="24"/>
      <c r="BP42" s="24"/>
      <c r="BQ42" s="24"/>
      <c r="BR42" s="24"/>
      <c r="BS42" s="24"/>
    </row>
    <row r="43" spans="1:72" ht="17.100000000000001" customHeight="1" x14ac:dyDescent="0.2">
      <c r="A43" s="176"/>
      <c r="B43" s="192"/>
      <c r="C43" s="192"/>
      <c r="D43" s="192"/>
      <c r="E43" s="192"/>
      <c r="F43" s="192"/>
      <c r="G43" s="192"/>
      <c r="H43" s="192"/>
      <c r="I43" s="192"/>
      <c r="J43" s="192"/>
      <c r="K43" s="192"/>
      <c r="L43" s="193"/>
      <c r="Q43" s="19" t="s">
        <v>199</v>
      </c>
      <c r="R43" s="19"/>
      <c r="S43" s="109">
        <f>SUM(Z10:Z40)</f>
        <v>80</v>
      </c>
      <c r="T43" s="150" t="str">
        <f t="shared" si="58"/>
        <v>( 80h 0min )</v>
      </c>
      <c r="U43" s="19"/>
      <c r="Z43" s="15"/>
      <c r="AB43" s="15"/>
      <c r="AC43" s="110"/>
      <c r="AD43" s="110"/>
      <c r="AE43" s="111"/>
      <c r="AF43" s="111"/>
      <c r="AG43" s="111"/>
      <c r="AH43" s="111"/>
      <c r="AI43" s="110"/>
      <c r="AJ43" s="15"/>
      <c r="BH43" s="112"/>
    </row>
    <row r="44" spans="1:72" ht="17.100000000000001" customHeight="1" x14ac:dyDescent="0.2">
      <c r="A44" s="190"/>
      <c r="B44" s="194"/>
      <c r="C44" s="194"/>
      <c r="D44" s="194"/>
      <c r="E44" s="194"/>
      <c r="F44" s="194"/>
      <c r="G44" s="194"/>
      <c r="H44" s="194"/>
      <c r="I44" s="194"/>
      <c r="J44" s="194"/>
      <c r="K44" s="194"/>
      <c r="L44" s="195"/>
      <c r="Q44" s="113" t="s">
        <v>200</v>
      </c>
      <c r="R44" s="114"/>
      <c r="S44" s="115">
        <f>S6</f>
        <v>-29.250000000000014</v>
      </c>
      <c r="T44" s="150" t="str">
        <f t="shared" si="58"/>
        <v>( 29h 15min )</v>
      </c>
      <c r="U44" s="19"/>
      <c r="V44" s="19"/>
      <c r="W44" s="19"/>
      <c r="X44" s="19"/>
      <c r="Y44" s="106"/>
      <c r="Z44" s="15"/>
      <c r="AA44" s="112" t="s">
        <v>201</v>
      </c>
      <c r="AB44" s="15"/>
      <c r="AC44" s="15"/>
      <c r="AD44" s="15"/>
      <c r="AE44" s="15"/>
      <c r="AF44" s="15"/>
      <c r="AG44" s="15"/>
      <c r="AH44" s="15"/>
      <c r="AI44" s="15"/>
      <c r="AJ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  <c r="AX44" s="15"/>
      <c r="AY44" s="15"/>
      <c r="AZ44" s="15"/>
      <c r="BA44" s="15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15"/>
      <c r="BN44" s="15"/>
      <c r="BO44" s="15"/>
      <c r="BP44" s="15"/>
      <c r="BQ44" s="15"/>
      <c r="BR44" s="15"/>
      <c r="BS44" s="15"/>
      <c r="BT44" s="15"/>
    </row>
    <row r="45" spans="1:72" ht="17.100000000000001" customHeight="1" thickBot="1" x14ac:dyDescent="0.25">
      <c r="A45" s="191"/>
      <c r="B45" s="196"/>
      <c r="C45" s="196"/>
      <c r="D45" s="196"/>
      <c r="E45" s="196"/>
      <c r="F45" s="196"/>
      <c r="G45" s="196"/>
      <c r="H45" s="196"/>
      <c r="I45" s="196"/>
      <c r="J45" s="196"/>
      <c r="K45" s="196"/>
      <c r="L45" s="197"/>
      <c r="Q45" s="116" t="s">
        <v>202</v>
      </c>
      <c r="R45" s="116"/>
      <c r="S45" s="117"/>
      <c r="T45" s="150" t="str">
        <f t="shared" si="58"/>
        <v>( 0h 0min )</v>
      </c>
      <c r="U45" s="19"/>
      <c r="V45" s="19"/>
      <c r="W45" s="19"/>
      <c r="X45" s="19"/>
      <c r="Y45" s="106"/>
      <c r="Z45" s="15"/>
      <c r="AB45" s="15"/>
      <c r="AC45" s="15" t="s">
        <v>203</v>
      </c>
      <c r="AD45" s="15"/>
      <c r="AE45" s="108"/>
      <c r="AF45" s="108"/>
      <c r="AG45" s="108"/>
      <c r="AH45" s="108"/>
      <c r="AI45" s="15"/>
      <c r="AJ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  <c r="AX45" s="15"/>
      <c r="AY45" s="15"/>
      <c r="AZ45" s="15"/>
      <c r="BA45" s="15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  <c r="BR45" s="15"/>
      <c r="BS45" s="15"/>
      <c r="BT45" s="15"/>
    </row>
    <row r="46" spans="1:72" ht="10.5" customHeight="1" thickTop="1" x14ac:dyDescent="0.2">
      <c r="B46" s="19"/>
      <c r="C46" s="19"/>
      <c r="D46" s="19"/>
      <c r="J46" s="14"/>
      <c r="K46" s="14"/>
      <c r="Q46" s="114"/>
      <c r="R46" s="114"/>
      <c r="S46" s="118"/>
      <c r="T46" s="151"/>
      <c r="U46" s="19"/>
      <c r="V46" s="19"/>
      <c r="W46" s="19"/>
      <c r="X46" s="19"/>
      <c r="Y46" s="15"/>
      <c r="Z46" s="15"/>
      <c r="AB46" s="15"/>
      <c r="AC46" s="57"/>
      <c r="AD46" s="57"/>
      <c r="AE46" s="57"/>
      <c r="AF46" s="57"/>
      <c r="AG46" s="57"/>
      <c r="AH46" s="57"/>
      <c r="AI46" s="57"/>
      <c r="AJ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15"/>
      <c r="AZ46" s="15"/>
      <c r="BA46" s="15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  <c r="BS46" s="15"/>
      <c r="BT46" s="15"/>
    </row>
    <row r="47" spans="1:72" ht="17.100000000000001" customHeight="1" x14ac:dyDescent="0.2">
      <c r="B47" s="153" t="s">
        <v>204</v>
      </c>
      <c r="C47" s="154"/>
      <c r="D47" s="154"/>
      <c r="F47" s="119"/>
      <c r="G47" s="119"/>
      <c r="H47" s="119"/>
      <c r="I47" s="119"/>
      <c r="J47" s="119"/>
      <c r="K47" s="14"/>
      <c r="Q47" s="120" t="s">
        <v>205</v>
      </c>
      <c r="R47" s="13"/>
      <c r="S47" s="121">
        <f>S42-S43+S44+S45</f>
        <v>-101.25000000000001</v>
      </c>
      <c r="T47" s="150" t="str">
        <f t="shared" si="58"/>
        <v>( 101h 15min )</v>
      </c>
      <c r="U47" s="19" t="str">
        <f>IF(S47&gt;0,"  Plusstunden","  Minusstunden")</f>
        <v xml:space="preserve">  Minusstunden</v>
      </c>
      <c r="W47" s="19"/>
      <c r="X47" s="19"/>
      <c r="Y47" s="15"/>
      <c r="Z47" s="15"/>
      <c r="AB47" s="15"/>
      <c r="AC47" s="15"/>
      <c r="AD47" s="15"/>
      <c r="AE47" s="15"/>
      <c r="AF47" s="15"/>
      <c r="AG47" s="15"/>
      <c r="AH47" s="15"/>
      <c r="AI47" s="15"/>
      <c r="AJ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  <c r="AX47" s="15"/>
      <c r="AY47" s="15"/>
      <c r="AZ47" s="15"/>
      <c r="BA47" s="15"/>
      <c r="BB47" s="15"/>
      <c r="BC47" s="15"/>
      <c r="BD47" s="15"/>
      <c r="BE47" s="15"/>
      <c r="BF47" s="15"/>
      <c r="BG47" s="15"/>
      <c r="BH47" s="15"/>
      <c r="BI47" s="15"/>
      <c r="BJ47" s="15"/>
      <c r="BK47" s="15"/>
      <c r="BL47" s="15"/>
      <c r="BM47" s="15"/>
      <c r="BN47" s="15"/>
      <c r="BO47" s="15"/>
      <c r="BP47" s="15"/>
      <c r="BQ47" s="15"/>
      <c r="BR47" s="15"/>
      <c r="BS47" s="15"/>
      <c r="BT47" s="15"/>
    </row>
    <row r="48" spans="1:72" x14ac:dyDescent="0.2">
      <c r="B48" s="155"/>
      <c r="C48" s="155"/>
      <c r="D48" s="155"/>
      <c r="J48" s="14"/>
      <c r="K48" s="14"/>
      <c r="S48" s="152" t="s">
        <v>206</v>
      </c>
      <c r="T48" s="152" t="s">
        <v>207</v>
      </c>
      <c r="Y48" s="15"/>
      <c r="Z48" s="15"/>
      <c r="AB48" s="15"/>
      <c r="AC48" s="108" t="s">
        <v>208</v>
      </c>
      <c r="AD48" s="108"/>
      <c r="AE48" s="15"/>
      <c r="AF48" s="15"/>
      <c r="AG48" s="15"/>
      <c r="AH48" s="15"/>
      <c r="AI48" s="15"/>
      <c r="AJ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15"/>
      <c r="AZ48" s="15"/>
      <c r="BA48" s="15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</row>
    <row r="49" spans="2:30" ht="15" x14ac:dyDescent="0.2">
      <c r="B49" s="153" t="s">
        <v>245</v>
      </c>
      <c r="C49" s="156"/>
      <c r="D49" s="156"/>
      <c r="F49" s="119"/>
      <c r="G49" s="119"/>
      <c r="H49" s="119"/>
      <c r="I49" s="119"/>
      <c r="J49" s="122"/>
      <c r="AC49" s="112" t="s">
        <v>209</v>
      </c>
      <c r="AD49" s="112"/>
    </row>
    <row r="51" spans="2:30" x14ac:dyDescent="0.2">
      <c r="V51" s="19"/>
    </row>
    <row r="52" spans="2:30" x14ac:dyDescent="0.2">
      <c r="V52" s="112"/>
    </row>
  </sheetData>
  <sheetProtection algorithmName="SHA-512" hashValue="7cc38PNmruyEIP7mR4AydWG9b7iZLf4a6nMUd6et0wV5lIj+XYH+pSFRCjyddJ0oU1oLmKpnszXy4BwTAGSAcA==" saltValue="s11qoKhOtZlMpI9h8suEyw==" spinCount="100000" sheet="1" selectLockedCells="1"/>
  <mergeCells count="11">
    <mergeCell ref="D1:G1"/>
    <mergeCell ref="D2:E2"/>
    <mergeCell ref="D3:E3"/>
    <mergeCell ref="D4:E4"/>
    <mergeCell ref="D5:E5"/>
    <mergeCell ref="BC7:BQ7"/>
    <mergeCell ref="E9:E40"/>
    <mergeCell ref="H9:H40"/>
    <mergeCell ref="K9:K40"/>
    <mergeCell ref="N9:N40"/>
    <mergeCell ref="AL7:AZ7"/>
  </mergeCells>
  <conditionalFormatting sqref="Q10:Q40">
    <cfRule type="cellIs" dxfId="127" priority="9" operator="greaterThan">
      <formula>10</formula>
    </cfRule>
  </conditionalFormatting>
  <conditionalFormatting sqref="L10:M40 I10:J40 F10:G40 O10:X40 A10:D40">
    <cfRule type="expression" dxfId="126" priority="10">
      <formula>OR(WEEKDAY($A10)=7,WEEKDAY($A10)=1)</formula>
    </cfRule>
  </conditionalFormatting>
  <conditionalFormatting sqref="W10">
    <cfRule type="expression" dxfId="125" priority="8">
      <formula>OR(WEEKDAY($A10)=7,WEEKDAY($A10)=1)</formula>
    </cfRule>
  </conditionalFormatting>
  <conditionalFormatting sqref="D4">
    <cfRule type="cellIs" dxfId="124" priority="5" operator="greaterThan">
      <formula>"&gt;=$D$4"</formula>
    </cfRule>
    <cfRule type="cellIs" dxfId="123" priority="6" operator="between">
      <formula>"&gt;0,5*$D$4"</formula>
      <formula>"&lt;$D$4"</formula>
    </cfRule>
  </conditionalFormatting>
  <conditionalFormatting sqref="S47">
    <cfRule type="cellIs" dxfId="122" priority="11" operator="between">
      <formula>-0.5*$D$3</formula>
      <formula>-$D$3</formula>
    </cfRule>
    <cfRule type="cellIs" dxfId="121" priority="12" operator="lessThan">
      <formula>-$D$3</formula>
    </cfRule>
    <cfRule type="cellIs" dxfId="120" priority="13" operator="between">
      <formula>0.5*$D$3</formula>
      <formula>$D$3</formula>
    </cfRule>
    <cfRule type="cellIs" dxfId="119" priority="14" operator="greaterThan">
      <formula>$D$3</formula>
    </cfRule>
  </conditionalFormatting>
  <conditionalFormatting sqref="D5:E5">
    <cfRule type="expression" dxfId="118" priority="4">
      <formula>$D$5&gt;10</formula>
    </cfRule>
  </conditionalFormatting>
  <conditionalFormatting sqref="T10:T40">
    <cfRule type="cellIs" dxfId="117" priority="2" operator="greaterThan">
      <formula>0</formula>
    </cfRule>
  </conditionalFormatting>
  <conditionalFormatting sqref="I10:J40 L10:M40 F10:G40 O10:X40 A10:D40">
    <cfRule type="expression" dxfId="116" priority="1">
      <formula>$B10="Feiertag"</formula>
    </cfRule>
  </conditionalFormatting>
  <dataValidations count="5">
    <dataValidation type="decimal" allowBlank="1" showInputMessage="1" showErrorMessage="1" errorTitle="Eingabefehler" error="Es sind nur Werte zwischen1,00 und 42,00 zulässig!" sqref="D3:E3" xr:uid="{00000000-0002-0000-0500-000000000000}">
      <formula1>1</formula1>
      <formula2>41</formula2>
    </dataValidation>
    <dataValidation type="list" allowBlank="1" showInputMessage="1" showErrorMessage="1" errorTitle="Falsche Eingabe" error="Es sind nur Einträge aus der vorgegebenen Liste möglich!" sqref="B10:B40" xr:uid="{00000000-0002-0000-0500-000001000000}">
      <formula1>"Arbeitsbefr.,Feiertag,freier Tag,Gleittag,Krank,Sonderregelg.,Tausch-Tag,Urlaub"</formula1>
    </dataValidation>
    <dataValidation type="whole" allowBlank="1" showInputMessage="1" showErrorMessage="1" errorTitle="Eingabefehler" error="Es sind nur Werte zwischen 1 und 5 zulässig!" sqref="D4" xr:uid="{00000000-0002-0000-0500-000002000000}">
      <formula1>1</formula1>
      <formula2>5</formula2>
    </dataValidation>
    <dataValidation type="time" allowBlank="1" showInputMessage="1" showErrorMessage="1" errorTitle="Eingabefehler" error="Es sind nur Angaben von 6:00 bis 22:00 Uhr möglich." sqref="O10:P40 F10:G40 L10:M40 C10:D40 I10:J40" xr:uid="{00000000-0002-0000-0500-000003000000}">
      <formula1>0.25</formula1>
      <formula2>0.916666666666667</formula2>
    </dataValidation>
    <dataValidation type="list" allowBlank="1" showErrorMessage="1" errorTitle="Falsche Eingabe" error="Es sind nur Einträge aus der vorgegebenen Liste möglich!" sqref="S5" xr:uid="{00000000-0002-0000-0500-000004000000}">
      <formula1>"Ja"</formula1>
    </dataValidation>
  </dataValidations>
  <printOptions horizontalCentered="1" verticalCentered="1"/>
  <pageMargins left="0.39370078740157483" right="0.19685039370078741" top="0.39370078740157483" bottom="0.39370078740157483" header="0.51181102362204722" footer="0.19685039370078741"/>
  <pageSetup paperSize="9" scale="83" orientation="landscape" r:id="rId1"/>
  <headerFooter alignWithMargins="0">
    <oddHeader>&amp;C&amp;"Arial,Fett"&amp;12Zeiterfassung</oddHead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7" id="{7940EBCF-B3BE-4B0F-BC84-219606FCB8EA}">
            <xm:f>OR($A10=Feiertage!$A$3,$A10=Feiertage!$A$4,$A10=Feiertage!$A$5,$A10=Feiertage!$A$6,$A10=Feiertage!$A$7,$A10=Feiertage!$A$8,$A10=Feiertage!$A$9,$A10=Feiertage!$A$10,$A10=Feiertage!$A$11,$A10=Feiertage!$A$12,$A10=Feiertage!$A$13,$A10=Feiertage!$A$14)</xm:f>
            <x14:dxf>
              <fill>
                <patternFill>
                  <bgColor theme="0" tint="-0.24994659260841701"/>
                </patternFill>
              </fill>
            </x14:dxf>
          </x14:cfRule>
          <xm:sqref>L10:M40 F10:G40 I10:J40 O10:U40 A10:D40</xm:sqref>
        </x14:conditionalFormatting>
        <x14:conditionalFormatting xmlns:xm="http://schemas.microsoft.com/office/excel/2006/main">
          <x14:cfRule type="expression" priority="3" id="{B9DEB17B-07AD-4819-B480-C855B0170CA3}">
            <xm:f>OR($A10=Feiertage!$A$3,$A10=Feiertage!$A$4,$A10=Feiertage!$A$5,$A10=Feiertage!$A$6,$A10=Feiertage!$A$7,$A10=Feiertage!$A$8,$A10=Feiertage!$A$9,$A10=Feiertage!$A$10,$A10=Feiertage!$A$11,$A10=Feiertage!$A$12,$A10=Feiertage!$A$13,$A10=Feiertage!$A$14)</xm:f>
            <x14:dxf>
              <fill>
                <patternFill>
                  <bgColor theme="0" tint="-0.24994659260841701"/>
                </patternFill>
              </fill>
            </x14:dxf>
          </x14:cfRule>
          <xm:sqref>X10:X40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BX52"/>
  <sheetViews>
    <sheetView zoomScaleNormal="100" workbookViewId="0">
      <pane ySplit="9" topLeftCell="A10" activePane="bottomLeft" state="frozen"/>
      <selection activeCell="S5" sqref="S5"/>
      <selection pane="bottomLeft" activeCell="B21" sqref="B21"/>
    </sheetView>
  </sheetViews>
  <sheetFormatPr baseColWidth="10" defaultColWidth="11.42578125" defaultRowHeight="12.75" x14ac:dyDescent="0.2"/>
  <cols>
    <col min="1" max="1" width="8.7109375" style="14" customWidth="1"/>
    <col min="2" max="2" width="12.28515625" style="14" customWidth="1"/>
    <col min="3" max="4" width="8.5703125" style="14" customWidth="1"/>
    <col min="5" max="5" width="2.7109375" style="14" customWidth="1"/>
    <col min="6" max="7" width="8.5703125" style="14" customWidth="1"/>
    <col min="8" max="8" width="2.7109375" style="14" customWidth="1"/>
    <col min="9" max="9" width="8.5703125" style="14" customWidth="1"/>
    <col min="10" max="10" width="8.5703125" style="15" customWidth="1"/>
    <col min="11" max="11" width="2.7109375" style="15" customWidth="1"/>
    <col min="12" max="13" width="8.5703125" style="14" customWidth="1"/>
    <col min="14" max="14" width="2.7109375" style="14" hidden="1" customWidth="1"/>
    <col min="15" max="16" width="8.5703125" style="14" hidden="1" customWidth="1"/>
    <col min="17" max="18" width="11.42578125" style="14" customWidth="1"/>
    <col min="19" max="20" width="11.42578125" style="17" customWidth="1"/>
    <col min="21" max="22" width="11.42578125" style="14" customWidth="1"/>
    <col min="23" max="23" width="5.85546875" style="14" hidden="1" customWidth="1"/>
    <col min="24" max="29" width="11.42578125" style="14" hidden="1" customWidth="1"/>
    <col min="30" max="30" width="12.42578125" style="14" hidden="1" customWidth="1"/>
    <col min="31" max="34" width="11.42578125" style="14" hidden="1" customWidth="1"/>
    <col min="35" max="35" width="8.28515625" style="14" hidden="1" customWidth="1"/>
    <col min="36" max="36" width="13.28515625" style="14" hidden="1" customWidth="1"/>
    <col min="37" max="37" width="12.42578125" style="14" hidden="1" customWidth="1"/>
    <col min="38" max="69" width="11.42578125" style="14" hidden="1" customWidth="1"/>
    <col min="70" max="71" width="12.5703125" style="14" hidden="1" customWidth="1"/>
    <col min="72" max="72" width="12.5703125" style="14" customWidth="1"/>
    <col min="73" max="73" width="11.42578125" style="14" customWidth="1"/>
    <col min="74" max="16384" width="11.42578125" style="14"/>
  </cols>
  <sheetData>
    <row r="1" spans="1:72" ht="20.100000000000001" customHeight="1" x14ac:dyDescent="0.2">
      <c r="A1" s="12" t="s">
        <v>62</v>
      </c>
      <c r="B1" s="13"/>
      <c r="C1" s="13"/>
      <c r="D1" s="214" t="str">
        <f>'01'!D1:G1</f>
        <v>Lind, Ludwig Paul</v>
      </c>
      <c r="E1" s="215"/>
      <c r="F1" s="215"/>
      <c r="G1" s="216"/>
      <c r="J1" s="14"/>
      <c r="L1" s="15"/>
      <c r="Q1" s="16"/>
      <c r="U1" s="141" t="s">
        <v>61</v>
      </c>
      <c r="V1" s="142">
        <f>'01'!V1</f>
        <v>44866</v>
      </c>
    </row>
    <row r="2" spans="1:72" ht="20.100000000000001" customHeight="1" x14ac:dyDescent="0.2">
      <c r="A2" s="12" t="s">
        <v>63</v>
      </c>
      <c r="B2" s="18"/>
      <c r="C2" s="18"/>
      <c r="D2" s="217">
        <f>DATE(YEAR('01'!D2:E2),MONTH('01'!D2:E2)+4,1)</f>
        <v>45047</v>
      </c>
      <c r="E2" s="218"/>
      <c r="F2" s="15"/>
      <c r="G2" s="15"/>
      <c r="H2" s="15"/>
      <c r="I2" s="15"/>
      <c r="M2" s="19"/>
      <c r="P2" s="20"/>
      <c r="AK2" s="21"/>
    </row>
    <row r="3" spans="1:72" ht="20.100000000000001" customHeight="1" x14ac:dyDescent="0.2">
      <c r="A3" s="22" t="s">
        <v>64</v>
      </c>
      <c r="B3" s="23"/>
      <c r="C3" s="23"/>
      <c r="D3" s="219">
        <f>'04'!D3:E3</f>
        <v>20</v>
      </c>
      <c r="E3" s="220"/>
      <c r="F3" s="24"/>
      <c r="G3" s="15"/>
      <c r="H3" s="15"/>
      <c r="I3" s="15"/>
      <c r="P3" s="20"/>
      <c r="AK3" s="21"/>
    </row>
    <row r="4" spans="1:72" ht="20.100000000000001" customHeight="1" x14ac:dyDescent="0.2">
      <c r="A4" s="22" t="s">
        <v>65</v>
      </c>
      <c r="B4" s="23"/>
      <c r="C4" s="23"/>
      <c r="D4" s="221">
        <f>'04'!D4:E4</f>
        <v>5</v>
      </c>
      <c r="E4" s="222"/>
      <c r="F4" s="24"/>
      <c r="G4" s="25"/>
      <c r="H4" s="15"/>
      <c r="I4" s="15"/>
      <c r="P4" s="20"/>
      <c r="AK4" s="21"/>
    </row>
    <row r="5" spans="1:72" ht="20.100000000000001" customHeight="1" x14ac:dyDescent="0.2">
      <c r="A5" s="22" t="s">
        <v>66</v>
      </c>
      <c r="B5" s="23"/>
      <c r="C5" s="23"/>
      <c r="D5" s="223">
        <f>D3/D4</f>
        <v>4</v>
      </c>
      <c r="E5" s="224"/>
      <c r="F5" s="24" t="s">
        <v>67</v>
      </c>
      <c r="G5" s="25"/>
      <c r="H5" s="15"/>
      <c r="I5" s="15"/>
      <c r="P5" s="20"/>
      <c r="Q5" s="199" t="s">
        <v>250</v>
      </c>
      <c r="R5" s="32"/>
      <c r="S5" s="201"/>
      <c r="AK5" s="21"/>
      <c r="AL5" s="26"/>
      <c r="AM5" s="27"/>
      <c r="AN5" s="27"/>
      <c r="AO5" s="27"/>
      <c r="AP5" s="27"/>
      <c r="AQ5" s="27"/>
      <c r="AR5" s="27"/>
      <c r="AS5" s="27" t="s">
        <v>68</v>
      </c>
      <c r="AT5" s="27"/>
      <c r="AU5" s="27"/>
      <c r="AV5" s="27"/>
      <c r="AW5" s="27"/>
      <c r="AX5" s="27"/>
      <c r="AY5" s="27"/>
      <c r="AZ5" s="27"/>
      <c r="BA5" s="28"/>
      <c r="BB5" s="27"/>
      <c r="BC5" s="29"/>
      <c r="BD5" s="30"/>
      <c r="BE5" s="30"/>
      <c r="BF5" s="30"/>
      <c r="BG5" s="30"/>
      <c r="BH5" s="30"/>
      <c r="BI5" s="30"/>
      <c r="BJ5" s="30" t="s">
        <v>69</v>
      </c>
      <c r="BK5" s="30"/>
      <c r="BL5" s="30"/>
      <c r="BM5" s="30"/>
      <c r="BN5" s="30"/>
      <c r="BO5" s="30"/>
      <c r="BP5" s="30"/>
      <c r="BQ5" s="30"/>
      <c r="BR5" s="31"/>
      <c r="BS5" s="31"/>
    </row>
    <row r="6" spans="1:72" ht="13.5" thickBot="1" x14ac:dyDescent="0.25">
      <c r="A6" s="15"/>
      <c r="B6" s="15"/>
      <c r="C6" s="15"/>
      <c r="D6" s="15"/>
      <c r="E6" s="15"/>
      <c r="F6" s="15"/>
      <c r="G6" s="15"/>
      <c r="H6" s="15"/>
      <c r="I6" s="15"/>
      <c r="L6" s="15"/>
      <c r="M6" s="15"/>
      <c r="N6" s="15"/>
      <c r="O6" s="15"/>
      <c r="P6" s="19"/>
      <c r="Q6" s="22" t="s">
        <v>70</v>
      </c>
      <c r="R6" s="32"/>
      <c r="S6" s="157">
        <f>IF(S5="Ja",0,'04'!S47)</f>
        <v>-101.25000000000001</v>
      </c>
      <c r="T6" s="143" t="str">
        <f>CONCATENATE("( ",INT(ABS(S6)),"h ",ROUND(MOD(ABS(S6),1)*60,2),"min )")</f>
        <v>( 101h 15min )</v>
      </c>
      <c r="U6" s="144"/>
      <c r="V6" s="144"/>
      <c r="W6" s="15"/>
      <c r="X6" s="15"/>
      <c r="Y6" s="34"/>
      <c r="Z6" s="34"/>
      <c r="AB6" s="34"/>
      <c r="AC6" s="34"/>
      <c r="AD6" s="34"/>
      <c r="AE6" s="34" t="s">
        <v>71</v>
      </c>
      <c r="AF6" s="34" t="s">
        <v>72</v>
      </c>
      <c r="AG6" s="34" t="s">
        <v>73</v>
      </c>
      <c r="AH6" s="34" t="s">
        <v>74</v>
      </c>
      <c r="AI6" s="34"/>
      <c r="AJ6" s="34"/>
    </row>
    <row r="7" spans="1:72" s="44" customFormat="1" ht="51.75" hidden="1" thickBot="1" x14ac:dyDescent="0.25">
      <c r="A7" s="35" t="s">
        <v>75</v>
      </c>
      <c r="B7" s="36" t="s">
        <v>76</v>
      </c>
      <c r="C7" s="35" t="s">
        <v>77</v>
      </c>
      <c r="D7" s="35" t="s">
        <v>78</v>
      </c>
      <c r="E7" s="35"/>
      <c r="F7" s="35" t="s">
        <v>79</v>
      </c>
      <c r="G7" s="35" t="s">
        <v>80</v>
      </c>
      <c r="H7" s="35"/>
      <c r="I7" s="35" t="s">
        <v>81</v>
      </c>
      <c r="J7" s="35" t="s">
        <v>82</v>
      </c>
      <c r="K7" s="35"/>
      <c r="L7" s="35" t="s">
        <v>83</v>
      </c>
      <c r="M7" s="35" t="s">
        <v>84</v>
      </c>
      <c r="N7" s="35"/>
      <c r="O7" s="35" t="s">
        <v>85</v>
      </c>
      <c r="P7" s="35" t="s">
        <v>86</v>
      </c>
      <c r="Q7" s="36" t="s">
        <v>87</v>
      </c>
      <c r="R7" s="37" t="s">
        <v>88</v>
      </c>
      <c r="S7" s="38" t="s">
        <v>89</v>
      </c>
      <c r="T7" s="145"/>
      <c r="U7" s="146" t="s">
        <v>90</v>
      </c>
      <c r="V7" s="147" t="s">
        <v>91</v>
      </c>
      <c r="W7" s="36"/>
      <c r="X7" s="36" t="s">
        <v>91</v>
      </c>
      <c r="Y7" s="39" t="s">
        <v>92</v>
      </c>
      <c r="Z7" s="40" t="s">
        <v>93</v>
      </c>
      <c r="AA7" s="41" t="s">
        <v>94</v>
      </c>
      <c r="AB7" s="40"/>
      <c r="AC7" s="40"/>
      <c r="AD7" s="40"/>
      <c r="AE7" s="40"/>
      <c r="AF7" s="40"/>
      <c r="AG7" s="40"/>
      <c r="AH7" s="40"/>
      <c r="AI7" s="40" t="s">
        <v>95</v>
      </c>
      <c r="AJ7" s="40" t="s">
        <v>96</v>
      </c>
      <c r="AK7" s="42" t="s">
        <v>97</v>
      </c>
      <c r="AL7" s="206" t="s">
        <v>98</v>
      </c>
      <c r="AM7" s="207"/>
      <c r="AN7" s="207"/>
      <c r="AO7" s="207"/>
      <c r="AP7" s="207"/>
      <c r="AQ7" s="207"/>
      <c r="AR7" s="207"/>
      <c r="AS7" s="207"/>
      <c r="AT7" s="207"/>
      <c r="AU7" s="207"/>
      <c r="AV7" s="207"/>
      <c r="AW7" s="207"/>
      <c r="AX7" s="207"/>
      <c r="AY7" s="207"/>
      <c r="AZ7" s="208"/>
      <c r="BA7" s="43"/>
      <c r="BB7" s="43"/>
      <c r="BC7" s="206" t="s">
        <v>99</v>
      </c>
      <c r="BD7" s="207"/>
      <c r="BE7" s="207"/>
      <c r="BF7" s="207"/>
      <c r="BG7" s="207"/>
      <c r="BH7" s="207"/>
      <c r="BI7" s="207"/>
      <c r="BJ7" s="207"/>
      <c r="BK7" s="207"/>
      <c r="BL7" s="207"/>
      <c r="BM7" s="207"/>
      <c r="BN7" s="207"/>
      <c r="BO7" s="207"/>
      <c r="BP7" s="207"/>
      <c r="BQ7" s="208"/>
      <c r="BR7" s="43"/>
      <c r="BS7" s="43"/>
      <c r="BT7" s="14"/>
    </row>
    <row r="8" spans="1:72" s="44" customFormat="1" ht="13.5" hidden="1" thickBot="1" x14ac:dyDescent="0.25">
      <c r="A8" s="35" t="s">
        <v>100</v>
      </c>
      <c r="B8" s="36" t="s">
        <v>101</v>
      </c>
      <c r="C8" s="35" t="s">
        <v>102</v>
      </c>
      <c r="D8" s="35" t="s">
        <v>103</v>
      </c>
      <c r="E8" s="35"/>
      <c r="F8" s="35" t="s">
        <v>104</v>
      </c>
      <c r="G8" s="35" t="s">
        <v>105</v>
      </c>
      <c r="H8" s="35"/>
      <c r="I8" s="35" t="s">
        <v>106</v>
      </c>
      <c r="J8" s="35" t="s">
        <v>107</v>
      </c>
      <c r="K8" s="35"/>
      <c r="L8" s="35" t="s">
        <v>108</v>
      </c>
      <c r="M8" s="35" t="s">
        <v>109</v>
      </c>
      <c r="N8" s="35"/>
      <c r="O8" s="35" t="s">
        <v>110</v>
      </c>
      <c r="P8" s="35" t="s">
        <v>111</v>
      </c>
      <c r="Q8" s="36" t="s">
        <v>112</v>
      </c>
      <c r="R8" s="37" t="s">
        <v>113</v>
      </c>
      <c r="S8" s="35" t="s">
        <v>114</v>
      </c>
      <c r="T8" s="146"/>
      <c r="U8" s="146" t="s">
        <v>115</v>
      </c>
      <c r="V8" s="146" t="s">
        <v>116</v>
      </c>
      <c r="W8" s="35"/>
      <c r="X8" s="35" t="s">
        <v>116</v>
      </c>
      <c r="Y8" s="39" t="s">
        <v>117</v>
      </c>
      <c r="Z8" s="40" t="s">
        <v>118</v>
      </c>
      <c r="AA8" s="44" t="s">
        <v>119</v>
      </c>
      <c r="AB8" s="40"/>
      <c r="AC8" s="40"/>
      <c r="AD8" s="40"/>
      <c r="AE8" s="40"/>
      <c r="AF8" s="40"/>
      <c r="AG8" s="40"/>
      <c r="AH8" s="40"/>
      <c r="AI8" s="40" t="s">
        <v>120</v>
      </c>
      <c r="AJ8" s="40" t="s">
        <v>121</v>
      </c>
      <c r="AK8" s="44" t="s">
        <v>122</v>
      </c>
      <c r="AL8" s="45" t="s">
        <v>123</v>
      </c>
      <c r="AM8" s="46" t="s">
        <v>124</v>
      </c>
      <c r="AN8" s="46"/>
      <c r="AO8" s="46" t="s">
        <v>125</v>
      </c>
      <c r="AP8" s="46" t="s">
        <v>126</v>
      </c>
      <c r="AQ8" s="46"/>
      <c r="AR8" s="46" t="s">
        <v>127</v>
      </c>
      <c r="AS8" s="46" t="s">
        <v>128</v>
      </c>
      <c r="AT8" s="46"/>
      <c r="AU8" s="46" t="s">
        <v>129</v>
      </c>
      <c r="AV8" s="46" t="s">
        <v>130</v>
      </c>
      <c r="AW8" s="46"/>
      <c r="AX8" s="46" t="s">
        <v>131</v>
      </c>
      <c r="AY8" s="46"/>
      <c r="AZ8" s="47" t="s">
        <v>132</v>
      </c>
      <c r="BA8" s="46"/>
      <c r="BB8" s="46"/>
      <c r="BC8" s="48" t="s">
        <v>133</v>
      </c>
      <c r="BD8" s="49" t="s">
        <v>134</v>
      </c>
      <c r="BE8" s="49"/>
      <c r="BF8" s="49" t="s">
        <v>134</v>
      </c>
      <c r="BG8" s="49" t="s">
        <v>135</v>
      </c>
      <c r="BH8" s="49"/>
      <c r="BI8" s="49" t="s">
        <v>136</v>
      </c>
      <c r="BJ8" s="49" t="s">
        <v>137</v>
      </c>
      <c r="BK8" s="49"/>
      <c r="BL8" s="49" t="s">
        <v>138</v>
      </c>
      <c r="BM8" s="49" t="s">
        <v>139</v>
      </c>
      <c r="BN8" s="49"/>
      <c r="BO8" s="49" t="s">
        <v>140</v>
      </c>
      <c r="BP8" s="49"/>
      <c r="BQ8" s="50" t="s">
        <v>141</v>
      </c>
      <c r="BR8" s="46"/>
      <c r="BS8" s="46"/>
      <c r="BT8" s="14"/>
    </row>
    <row r="9" spans="1:72" ht="15.95" customHeight="1" x14ac:dyDescent="0.2">
      <c r="A9" s="51" t="s">
        <v>142</v>
      </c>
      <c r="B9" s="52" t="s">
        <v>143</v>
      </c>
      <c r="C9" s="53" t="s">
        <v>144</v>
      </c>
      <c r="D9" s="53" t="s">
        <v>145</v>
      </c>
      <c r="E9" s="209" t="s">
        <v>146</v>
      </c>
      <c r="F9" s="53" t="s">
        <v>147</v>
      </c>
      <c r="G9" s="53" t="s">
        <v>148</v>
      </c>
      <c r="H9" s="209" t="s">
        <v>146</v>
      </c>
      <c r="I9" s="53" t="s">
        <v>149</v>
      </c>
      <c r="J9" s="53" t="s">
        <v>150</v>
      </c>
      <c r="K9" s="209" t="s">
        <v>146</v>
      </c>
      <c r="L9" s="53" t="s">
        <v>151</v>
      </c>
      <c r="M9" s="53" t="s">
        <v>152</v>
      </c>
      <c r="N9" s="209" t="s">
        <v>146</v>
      </c>
      <c r="O9" s="53" t="s">
        <v>153</v>
      </c>
      <c r="P9" s="53" t="s">
        <v>154</v>
      </c>
      <c r="Q9" s="53" t="s">
        <v>155</v>
      </c>
      <c r="R9" s="54" t="s">
        <v>156</v>
      </c>
      <c r="S9" s="54" t="s">
        <v>157</v>
      </c>
      <c r="T9" s="53" t="s">
        <v>158</v>
      </c>
      <c r="U9" s="148" t="s">
        <v>159</v>
      </c>
      <c r="V9" s="149" t="s">
        <v>160</v>
      </c>
      <c r="W9" s="56" t="s">
        <v>161</v>
      </c>
      <c r="X9" s="55" t="s">
        <v>160</v>
      </c>
      <c r="Y9" s="57" t="s">
        <v>162</v>
      </c>
      <c r="Z9" s="57" t="s">
        <v>163</v>
      </c>
      <c r="AA9" s="58" t="s">
        <v>164</v>
      </c>
      <c r="AB9" s="59" t="s">
        <v>165</v>
      </c>
      <c r="AC9" s="60" t="s">
        <v>166</v>
      </c>
      <c r="AD9" s="56" t="s">
        <v>167</v>
      </c>
      <c r="AE9" s="56" t="s">
        <v>168</v>
      </c>
      <c r="AF9" s="56" t="s">
        <v>169</v>
      </c>
      <c r="AG9" s="56" t="s">
        <v>170</v>
      </c>
      <c r="AH9" s="56" t="s">
        <v>171</v>
      </c>
      <c r="AI9" s="55" t="s">
        <v>172</v>
      </c>
      <c r="AJ9" s="55" t="s">
        <v>173</v>
      </c>
      <c r="AK9" s="61" t="s">
        <v>174</v>
      </c>
      <c r="AL9" s="62" t="s">
        <v>175</v>
      </c>
      <c r="AM9" s="55" t="s">
        <v>176</v>
      </c>
      <c r="AN9" s="63" t="s">
        <v>177</v>
      </c>
      <c r="AO9" s="55" t="s">
        <v>178</v>
      </c>
      <c r="AP9" s="55" t="s">
        <v>179</v>
      </c>
      <c r="AQ9" s="63" t="s">
        <v>180</v>
      </c>
      <c r="AR9" s="55" t="s">
        <v>181</v>
      </c>
      <c r="AS9" s="55" t="s">
        <v>182</v>
      </c>
      <c r="AT9" s="63" t="s">
        <v>183</v>
      </c>
      <c r="AU9" s="55" t="s">
        <v>184</v>
      </c>
      <c r="AV9" s="64" t="s">
        <v>185</v>
      </c>
      <c r="AW9" s="63" t="s">
        <v>186</v>
      </c>
      <c r="AX9" s="64" t="s">
        <v>187</v>
      </c>
      <c r="AY9" s="56" t="s">
        <v>188</v>
      </c>
      <c r="AZ9" s="65" t="s">
        <v>189</v>
      </c>
      <c r="BA9" s="66" t="s">
        <v>190</v>
      </c>
      <c r="BB9" s="67" t="s">
        <v>191</v>
      </c>
      <c r="BC9" s="62" t="s">
        <v>175</v>
      </c>
      <c r="BD9" s="55" t="s">
        <v>176</v>
      </c>
      <c r="BE9" s="63" t="s">
        <v>177</v>
      </c>
      <c r="BF9" s="55" t="s">
        <v>178</v>
      </c>
      <c r="BG9" s="68" t="s">
        <v>192</v>
      </c>
      <c r="BH9" s="63" t="s">
        <v>180</v>
      </c>
      <c r="BI9" s="55" t="s">
        <v>181</v>
      </c>
      <c r="BJ9" s="55" t="s">
        <v>182</v>
      </c>
      <c r="BK9" s="63" t="s">
        <v>183</v>
      </c>
      <c r="BL9" s="55" t="s">
        <v>184</v>
      </c>
      <c r="BM9" s="64" t="s">
        <v>185</v>
      </c>
      <c r="BN9" s="63" t="s">
        <v>186</v>
      </c>
      <c r="BO9" s="64" t="s">
        <v>187</v>
      </c>
      <c r="BP9" s="56" t="s">
        <v>188</v>
      </c>
      <c r="BQ9" s="65" t="s">
        <v>189</v>
      </c>
      <c r="BR9" s="66" t="s">
        <v>193</v>
      </c>
      <c r="BS9" s="66" t="s">
        <v>194</v>
      </c>
    </row>
    <row r="10" spans="1:72" ht="12.75" customHeight="1" x14ac:dyDescent="0.2">
      <c r="A10" s="69">
        <f>D2</f>
        <v>45047</v>
      </c>
      <c r="B10" s="70" t="str">
        <f>IF(ISERROR(VLOOKUP(A10,Feiertage!$A$3:$E$24,2,FALSE))=FALSE,"Feiertag","")</f>
        <v>Feiertag</v>
      </c>
      <c r="C10" s="71"/>
      <c r="D10" s="71"/>
      <c r="E10" s="210"/>
      <c r="F10" s="71"/>
      <c r="G10" s="71"/>
      <c r="H10" s="210"/>
      <c r="I10" s="71"/>
      <c r="J10" s="71"/>
      <c r="K10" s="212"/>
      <c r="L10" s="71"/>
      <c r="M10" s="71"/>
      <c r="N10" s="210"/>
      <c r="O10" s="71"/>
      <c r="P10" s="71"/>
      <c r="Q10" s="72">
        <f t="shared" ref="Q10:Q40" si="0">AB10-T10</f>
        <v>4</v>
      </c>
      <c r="R10" s="73">
        <f t="shared" ref="R10:R40" si="1">IF(OR(AA10="freier Tag",AA10="Tausch-Tag",AA10="sa",AA10="so"),0,Q10-$D$5)</f>
        <v>0</v>
      </c>
      <c r="S10" s="74">
        <f>IF(OR(R10="",S6=""),"",R10+S6)</f>
        <v>-101.25000000000001</v>
      </c>
      <c r="T10" s="74">
        <f>AD10</f>
        <v>0</v>
      </c>
      <c r="U10" s="75"/>
      <c r="V10" s="76" t="str">
        <f t="shared" ref="V10:V40" si="2">IF(BQ10&lt;&gt;"",BQ10&amp;"/","")&amp;IF(AZ10&lt;&gt;"",AZ10&amp;"/","")&amp;IF(AJ10&lt;&gt;"",AJ10&amp;"/","")&amp;IF(AI10&lt;&gt;"",AI10&amp;"/","")&amp;IF(AE10&lt;&gt;"",AE10&amp;"/","")&amp;IF(AF10&lt;&gt;"",AF10&amp;"/","")&amp;IF(AH10&lt;&gt;"",AH10,"")</f>
        <v/>
      </c>
      <c r="W10" s="76"/>
      <c r="X10" s="76" t="str">
        <f>IF(BQ10&lt;&gt;"",BQ10&amp;" /","")&amp;IF(AZ10&lt;&gt;""," "&amp;AZ10&amp;" /","")&amp;IF(AJ10&lt;&gt;""," "&amp;AJ10&amp;" /","")&amp;IF(AI10&lt;&gt;""," "&amp;AI10&amp;" /","")&amp;IF(AE10&lt;&gt;""," "&amp;AE10&amp;" /","")&amp;IF(AF10&lt;&gt;""," "&amp;AF10&amp;" /","")&amp;IF(AG10&lt;&gt;"",AG10,"")</f>
        <v/>
      </c>
      <c r="Y10" s="77">
        <f t="shared" ref="Y10:Y40" si="3">24*((D10-C10)+(G10-F10)+(J10-I10)+(M10-L10)+(P10-O10))</f>
        <v>0</v>
      </c>
      <c r="Z10" s="78">
        <f t="shared" ref="Z10:Z40" si="4">IF(OR(AA10="freier Tag",AA10="Sa",AA10="So",AA10="Tausch-Tag"),0,$D$5)</f>
        <v>4</v>
      </c>
      <c r="AA10" s="79" t="str">
        <f>IF(WEEKDAY($A10)=1,"So",IF(WEEKDAY($A10)=7,"Sa",IF(B10="freier Tag",B10,IF(ISERROR(VLOOKUP(A10,Feiertage!$A$3:$E$14,2,FALSE))=FALSE,"Feiertag",IF(B10="","",B10)))))</f>
        <v>Feiertag</v>
      </c>
      <c r="AB10" s="78">
        <f>IF(OR((AA10="freier Tag"),(AA10="Gleittag"),(AA10="Sa"),(AA10="So"),(AA10="Tausch-Tag")),0,IF(OR((AA10="Urlaub"),(AA10="Sonderregelg."),(AA10="Arbeitsbefr."),(AA10="Krank"),(AA10="Feiertag")),Z10,Y10))</f>
        <v>4</v>
      </c>
      <c r="AC10" s="80">
        <f>IF(BA10&gt;BR10,BA10,BR10)</f>
        <v>0</v>
      </c>
      <c r="AD10" s="80">
        <f>IF(BB10&gt;BS10,ROUND(BB10,2),ROUND(BS10,2))</f>
        <v>0</v>
      </c>
      <c r="AE10" s="81" t="str">
        <f t="shared" ref="AE10:AE40" si="5">IF(C10="","",IF(D10="","",IF(D10&lt;C10,"Zeit1",IF(F10="","",IF(G10="","",IF(G10&lt;F10,"Zeit2",IF(I10="","",IF(J10="","",IF(J10&lt;I10,"Zeit3",IF(L10="","",IF(M10="","",IF(M10&lt;L10,"Zeit4",IF(O10="","",IF(P10="","",IF(P10&lt;O10,"Zeit5","")))))))))))))))</f>
        <v/>
      </c>
      <c r="AF10" s="81" t="str">
        <f t="shared" ref="AF10:AF40" si="6">IF(D10="","",IF(F10="","",IF(F10&lt;D10,"Zeit1",IF(G10="","",IF(I10="","",IF(I10&lt;G10,"Zeit2",IF(J10="","",IF(L10="","",IF(L10&lt;J10,"Zeit3",IF(M10="","",IF(O10="","",IF(O10&lt;M10,"Zeit4",""))))))))))))</f>
        <v/>
      </c>
      <c r="AG10" s="81" t="str">
        <f t="shared" ref="AG10:AG40" si="7">IF(OR(ISBLANK(C10)&lt;&gt;ISBLANK(D10),ISBLANK(F10)&lt;&gt;ISBLANK(G10),ISBLANK(I10)&lt;&gt;ISBLANK(J10),ISBLANK(L10)&lt;&gt;ISBLANK(M10),ISBLANK(O10)&lt;&gt;ISBLANK(P10))=TRUE,"Eingabe","")</f>
        <v/>
      </c>
      <c r="AH10" s="81" t="str">
        <f t="shared" ref="AH10:AH40" si="8">IF((ISBLANK(C10)&lt;&gt;ISBLANK(D10))=TRUE,"Leer1",IF((ISBLANK(F10)&lt;&gt;ISBLANK(G10))=TRUE,"Leer2",IF((ISBLANK(I10)&lt;&gt;ISBLANK(J10))=TRUE,"Leer3",IF((ISBLANK(L10)&lt;&gt;ISBLANK(M10))=TRUE,"Leer4",IF((ISBLANK(O10)&lt;&gt;ISBLANK(P10))=TRUE,"Leer5","")))))</f>
        <v/>
      </c>
      <c r="AI10" s="82" t="str">
        <f t="shared" ref="AI10:AI40" si="9">IF(Q10&gt;10,"&gt;10h","")</f>
        <v/>
      </c>
      <c r="AJ10" s="83" t="str">
        <f t="shared" ref="AJ10:AJ40" si="10">IF(AK10&lt;12,"&lt;12h","")</f>
        <v/>
      </c>
      <c r="AK10" s="84" t="str">
        <f>IF(AND(ISNUMBER('04'!P39),ISNUMBER(C10)),(C10-'04'!P39+1)*24,IF(AND(ISNUMBER('04'!M39),ISNUMBER(C10)),(C10-'04'!M39+1)*24,IF(AND(ISNUMBER('04'!J39),ISNUMBER(C10)),(C10-'04'!J39+1)*24,IF(AND(ISNUMBER('04'!G39),ISNUMBER(C10)),(C10-'04'!G39+1)*24,IF(AND(ISNUMBER('04'!D39),ISNUMBER(C10)),(C10-'04'!D39+1)*24,"0")))))</f>
        <v>0</v>
      </c>
      <c r="AL10" s="85">
        <f t="shared" ref="AL10:AL40" si="11">(D10-C10)*24</f>
        <v>0</v>
      </c>
      <c r="AM10" s="86">
        <f t="shared" ref="AM10:AM40" si="12">IF(F10&lt;&gt;"",(F10-D10)*24,0)</f>
        <v>0</v>
      </c>
      <c r="AN10" s="83">
        <f t="shared" ref="AN10:AN22" si="13">IF(AL10&lt;=9,,IF(AL10&lt;=9.75,AL10-9,IF(AL10&gt;9.75,0.75)))</f>
        <v>0</v>
      </c>
      <c r="AO10" s="86">
        <f t="shared" ref="AO10:AO40" si="14">(D10-C10)*24+(G10-F10)*24</f>
        <v>0</v>
      </c>
      <c r="AP10" s="86">
        <f t="shared" ref="AP10:AP40" si="15">IF(I10&lt;&gt;"",(I10-G10)*24+AM10,AM10)</f>
        <v>0</v>
      </c>
      <c r="AQ10" s="83">
        <f t="shared" ref="AQ10:AQ22" si="16">IF(AO10=AL10,0,IF(AN10&gt;0,0,IF(AO10&lt;=9,0,IF(AO10&gt;9,0.75-AM10))))</f>
        <v>0</v>
      </c>
      <c r="AR10" s="86">
        <f t="shared" ref="AR10:AR40" si="17">(D10-C10)*24+(G10-F10)*24+(J10-I10)*24</f>
        <v>0</v>
      </c>
      <c r="AS10" s="86">
        <f t="shared" ref="AS10:AS40" si="18">IF(L10&lt;&gt;"",(L10-J10)*24+AP10,AP10)</f>
        <v>0</v>
      </c>
      <c r="AT10" s="83">
        <f t="shared" ref="AT10:AT22" si="19">IF(AR10=AO10,0,IF(AQ10&gt;0,0,IF(AR10&lt;=9,0,IF(AR10&gt;9,0.75-AP10))))</f>
        <v>0</v>
      </c>
      <c r="AU10" s="86">
        <f t="shared" ref="AU10:AU40" si="20">(D10-C10)*24+(G10-F10)*24+(J10-I10)*24+(M10-L10)*24</f>
        <v>0</v>
      </c>
      <c r="AV10" s="87">
        <f t="shared" ref="AV10:AV40" si="21">IF(O10&lt;&gt;"",(O10-M10)*24+AS10,AS10)</f>
        <v>0</v>
      </c>
      <c r="AW10" s="83">
        <f t="shared" ref="AW10:AW22" si="22">IF(AU10=AR10,0,IF(AT10&gt;0,0,IF(AU10&lt;=9,0,IF(AU10&gt;9,0.75-AS10))))</f>
        <v>0</v>
      </c>
      <c r="AX10" s="87">
        <f t="shared" ref="AX10:AX40" si="23">(D10-C10)*24+(G10-F10)*24+(J10-I10)*24+(M10-L10)*24+(P10-O10)*24</f>
        <v>0</v>
      </c>
      <c r="AY10" s="83">
        <f t="shared" ref="AY10:AY22" si="24">IF(AX10=AU10,0,IF(AW10&gt;0,0,IF(AX10&lt;=9,0,IF(AX10&gt;9,0.75-AV10))))</f>
        <v>0</v>
      </c>
      <c r="AZ10" s="88" t="str">
        <f>IF(AX10=0,"",IF(AX10&lt;9,"",IF(AND(AL10=9,ROUND(AM10,2)&lt;0.75),"&gt;9h",IF(AL10&gt;9,"&gt;9h",IF(AND(AO10&gt;9,ROUND(AM10,2)&lt;0.75),"&gt;9h",IF(AND(AR10&gt;9,ROUND(AP10,2)&lt;0.75),"&gt;9h",IF(AND(AU10&gt;9,ROUND(AS10,2)&lt;0.75),"&gt;9h",IF(AND(AX10&gt;9,ROUND(AV10,2)&lt;0.75),"&gt;9h",""))))))))</f>
        <v/>
      </c>
      <c r="BA10" s="89">
        <f>AN10+AQ10+AT10+AW10</f>
        <v>0</v>
      </c>
      <c r="BB10" s="89">
        <f>IF(AX10=0,0,IF(AX10&lt;=9,0,IF(AND(AX10&lt;9.75,AV10&lt;0.75,AX10-9&lt;0.75-AV10),AX10-9,IF(AND(AX10&lt;9.75,AV10&lt;0.75,AX10-9&gt;=0.75-AV10),0.75-AV10,IF(AND(AX10&gt;=9.75,AV10&lt;0.75),0.75-AV10,0)))))</f>
        <v>0</v>
      </c>
      <c r="BC10" s="85">
        <f t="shared" ref="BC10:BC40" si="25">(D10-C10)*24</f>
        <v>0</v>
      </c>
      <c r="BD10" s="86">
        <f t="shared" ref="BD10:BD40" si="26">IF(F10&lt;&gt;"",(F10-D10)*24,0)</f>
        <v>0</v>
      </c>
      <c r="BE10" s="83">
        <f>IF(BC10&lt;=6,0,IF(BC10&lt;=6.5,BC10-6,IF(BC10&gt;6.5,0.5)))</f>
        <v>0</v>
      </c>
      <c r="BF10" s="86">
        <f t="shared" ref="BF10:BF40" si="27">(D10-C10)*24+(G10-F10)*24</f>
        <v>0</v>
      </c>
      <c r="BG10" s="86">
        <f t="shared" ref="BG10:BG40" si="28">IF(I10&lt;&gt;"",(I10-G10)*24+BD10,BD10)</f>
        <v>0</v>
      </c>
      <c r="BH10" s="83">
        <f>IF(BF10=BC10,0,IF(BE10&gt;0,0,IF(BF10&lt;=6,0,IF(BF10&gt;6,0.5-BD10))))</f>
        <v>0</v>
      </c>
      <c r="BI10" s="86">
        <f t="shared" ref="BI10:BI40" si="29">(D10-C10)*24+(G10-F10)*24+(J10-I10)*24</f>
        <v>0</v>
      </c>
      <c r="BJ10" s="86">
        <f t="shared" ref="BJ10:BJ40" si="30">IF(L10&lt;&gt;"",(L10-J10)*24+BG10,BG10)</f>
        <v>0</v>
      </c>
      <c r="BK10" s="83">
        <f>IF(BI10=BF10,0,IF(BH10&gt;0,0,IF(BI10&lt;=6,0,IF(BI10&gt;6,0.5-BG10))))</f>
        <v>0</v>
      </c>
      <c r="BL10" s="86">
        <f t="shared" ref="BL10:BL40" si="31">(D10-C10)*24+(G10-F10)*24+(J10-I10)*24+(M10-L10)*24</f>
        <v>0</v>
      </c>
      <c r="BM10" s="87">
        <f t="shared" ref="BM10:BM40" si="32">IF(O10&lt;&gt;"",(O10-M10)*24+BJ10,BJ10)</f>
        <v>0</v>
      </c>
      <c r="BN10" s="83">
        <f>IF(BL10=BI10,0,IF(BK10&gt;0,0,IF(BL10&lt;=6,0,IF(BL10&gt;6,0.5-BJ10))))</f>
        <v>0</v>
      </c>
      <c r="BO10" s="87">
        <f t="shared" ref="BO10:BO40" si="33">(D10-C10)*24+(G10-F10)*24+(J10-I10)*24+(M10-L10)*24+(P10-O10)*24</f>
        <v>0</v>
      </c>
      <c r="BP10" s="83">
        <f>IF(BO10=BL10,0,IF(BN10&gt;0,0,IF(BO10&lt;=6,0,IF(BO10&gt;6,0.5-BM10))))</f>
        <v>0</v>
      </c>
      <c r="BQ10" s="88" t="str">
        <f>IF(BO10=0,"",IF(BO10&lt;6,"",IF(BC10&gt;6,"&gt;6h",IF(AND(BF10&gt;6,ROUND(BD10,2)&lt;0.5),"&gt;6h",IF(AND(BI10&gt;6,ROUND(BG10,2)&lt;0.5),"&gt;6h",IF(AND(BL10&gt;6,ROUND(BJ10,2)&lt;0.5),"&gt;6h",IF(AND(BO10&gt;6,ROUND(BM10,2)&lt;0.5),"&gt;6h","")))))))</f>
        <v/>
      </c>
      <c r="BR10" s="89">
        <f>BE10+BH10+BK10+BN10+BP10</f>
        <v>0</v>
      </c>
      <c r="BS10" s="89">
        <f>IF(BO10=0,0,IF(BO10&lt;=6,0,IF(AND(BO10&lt;6.5,BM10&lt;0.5,BO10-6&lt;0.5-BM10),BO10-6,IF(AND(BO10&lt;6.5,BM10&lt;0.5,BO10-6&gt;=0.5-BM10),0.5-BM10,IF(AND(BO10&gt;=6.5,BM10&lt;0.5),0.5-BM10,0)))))</f>
        <v>0</v>
      </c>
    </row>
    <row r="11" spans="1:72" x14ac:dyDescent="0.2">
      <c r="A11" s="69">
        <f>A10+1</f>
        <v>45048</v>
      </c>
      <c r="B11" s="90" t="str">
        <f>IF(ISERROR(VLOOKUP(A11,Feiertage!$A$3:$E$24,2,FALSE))=FALSE,"Feiertag","")</f>
        <v/>
      </c>
      <c r="C11" s="71"/>
      <c r="D11" s="71"/>
      <c r="E11" s="210"/>
      <c r="F11" s="71"/>
      <c r="G11" s="71"/>
      <c r="H11" s="210"/>
      <c r="I11" s="71"/>
      <c r="J11" s="71"/>
      <c r="K11" s="212"/>
      <c r="L11" s="71"/>
      <c r="M11" s="71"/>
      <c r="N11" s="210"/>
      <c r="O11" s="71"/>
      <c r="P11" s="71"/>
      <c r="Q11" s="72">
        <f t="shared" si="0"/>
        <v>0</v>
      </c>
      <c r="R11" s="73">
        <f t="shared" si="1"/>
        <v>-4</v>
      </c>
      <c r="S11" s="74">
        <f t="shared" ref="S11:S40" si="34">IF(OR(R11="",S10=""),"",R11+S10)</f>
        <v>-105.25000000000001</v>
      </c>
      <c r="T11" s="74">
        <f t="shared" ref="T11:T40" si="35">AD11</f>
        <v>0</v>
      </c>
      <c r="U11" s="75"/>
      <c r="V11" s="76" t="str">
        <f t="shared" si="2"/>
        <v/>
      </c>
      <c r="W11" s="76"/>
      <c r="X11" s="76" t="str">
        <f t="shared" ref="X11:X40" si="36">IF(BQ11&lt;&gt;"",BQ11&amp;" /","")&amp;IF(AZ11&lt;&gt;""," "&amp;AZ11&amp;" /","")&amp;IF(AJ11&lt;&gt;""," "&amp;AJ11&amp;" /","")&amp;IF(AI11&lt;&gt;"",AI11,"")</f>
        <v/>
      </c>
      <c r="Y11" s="77">
        <f t="shared" si="3"/>
        <v>0</v>
      </c>
      <c r="Z11" s="78">
        <f t="shared" si="4"/>
        <v>4</v>
      </c>
      <c r="AA11" s="79" t="str">
        <f>IF(WEEKDAY($A11)=1,"So",IF(WEEKDAY($A11)=7,"Sa",IF(B11="freier Tag",B11,IF(ISERROR(VLOOKUP(A11,Feiertage!$A$3:$E$14,2,FALSE))=FALSE,"Feiertag",IF(B11="","",B11)))))</f>
        <v/>
      </c>
      <c r="AB11" s="78">
        <f t="shared" ref="AB11:AB40" si="37">IF(OR((AA11="freier Tag"),(AA11="Gleittag"),(AA11="Sa"),(AA11="So"),(AA11="Tausch-Tag")),0,IF(OR((AA11="Urlaub"),(AA11="Sonderregelg."),(AA11="Arbeitsbefr."),(AA11="Krank"),(AA11="Feiertag")),Z11,Y11))</f>
        <v>0</v>
      </c>
      <c r="AC11" s="80">
        <f t="shared" ref="AC11:AC40" si="38">IF(BA11&gt;BR11,BA11,BR11)</f>
        <v>0</v>
      </c>
      <c r="AD11" s="80">
        <f t="shared" ref="AD11:AD40" si="39">IF(BB11&gt;BS11,ROUND(BB11,2),ROUND(BS11,2))</f>
        <v>0</v>
      </c>
      <c r="AE11" s="81" t="str">
        <f t="shared" si="5"/>
        <v/>
      </c>
      <c r="AF11" s="81" t="str">
        <f t="shared" si="6"/>
        <v/>
      </c>
      <c r="AG11" s="81" t="str">
        <f t="shared" si="7"/>
        <v/>
      </c>
      <c r="AH11" s="81" t="str">
        <f t="shared" si="8"/>
        <v/>
      </c>
      <c r="AI11" s="82" t="str">
        <f t="shared" si="9"/>
        <v/>
      </c>
      <c r="AJ11" s="86" t="str">
        <f t="shared" si="10"/>
        <v/>
      </c>
      <c r="AK11" s="91" t="str">
        <f t="shared" ref="AK11:AK40" si="40">IF(AND(ISNUMBER(P10),ISNUMBER(C11)),(C11-P10+1)*24,IF(AND(ISNUMBER(M10),ISNUMBER(C11)),(C11-M10+1)*24,IF(AND(ISNUMBER(J10),ISNUMBER(C11)),(C11-J10+1)*24,IF(AND(ISNUMBER(G10),ISNUMBER(C11)),(C11-G10+1)*24,IF(AND(ISNUMBER(D10),ISNUMBER(C11)),(C11-D10+1)*24,"0")))))</f>
        <v>0</v>
      </c>
      <c r="AL11" s="85">
        <f t="shared" si="11"/>
        <v>0</v>
      </c>
      <c r="AM11" s="86">
        <f t="shared" si="12"/>
        <v>0</v>
      </c>
      <c r="AN11" s="83">
        <f t="shared" si="13"/>
        <v>0</v>
      </c>
      <c r="AO11" s="86">
        <f t="shared" si="14"/>
        <v>0</v>
      </c>
      <c r="AP11" s="86">
        <f t="shared" si="15"/>
        <v>0</v>
      </c>
      <c r="AQ11" s="83">
        <f t="shared" si="16"/>
        <v>0</v>
      </c>
      <c r="AR11" s="86">
        <f t="shared" si="17"/>
        <v>0</v>
      </c>
      <c r="AS11" s="86">
        <f t="shared" si="18"/>
        <v>0</v>
      </c>
      <c r="AT11" s="83">
        <f t="shared" si="19"/>
        <v>0</v>
      </c>
      <c r="AU11" s="86">
        <f t="shared" si="20"/>
        <v>0</v>
      </c>
      <c r="AV11" s="87">
        <f t="shared" si="21"/>
        <v>0</v>
      </c>
      <c r="AW11" s="83">
        <f t="shared" si="22"/>
        <v>0</v>
      </c>
      <c r="AX11" s="87">
        <f t="shared" si="23"/>
        <v>0</v>
      </c>
      <c r="AY11" s="83">
        <f t="shared" si="24"/>
        <v>0</v>
      </c>
      <c r="AZ11" s="88" t="str">
        <f t="shared" ref="AZ11:AZ40" si="41">IF(AX11=0,"",IF(AX11&lt;9,"",IF(AND(AL11=9,ROUND(AM11,2)&lt;0.75),"&gt;9h",IF(AL11&gt;9,"&gt;9h",IF(AND(AO11&gt;9,ROUND(AM11,2)&lt;0.75),"&gt;9h",IF(AND(AR11&gt;9,ROUND(AP11,2)&lt;0.75),"&gt;9h",IF(AND(AU11&gt;9,ROUND(AS11,2)&lt;0.75),"&gt;9h",IF(AND(AX11&gt;9,ROUND(AV11,2)&lt;0.75),"&gt;9h",""))))))))</f>
        <v/>
      </c>
      <c r="BA11" s="89">
        <f t="shared" ref="BA11:BA40" si="42">AN11+AQ11+AT11+AW11</f>
        <v>0</v>
      </c>
      <c r="BB11" s="89">
        <f t="shared" ref="BB11:BB40" si="43">IF(AX11=0,0,IF(AX11&lt;=9,0,IF(AND(AX11&lt;9.75,AV11&lt;0.75,AX11-9&lt;0.75-AV11),AX11-9,IF(AND(AX11&lt;9.75,AV11&lt;0.75,AX11-9&gt;=0.75-AV11),0.75-AV11,IF(AND(AX11&gt;=9.75,AV11&lt;0.75),0.75-AV11,0)))))</f>
        <v>0</v>
      </c>
      <c r="BC11" s="85">
        <f t="shared" si="25"/>
        <v>0</v>
      </c>
      <c r="BD11" s="86">
        <f t="shared" si="26"/>
        <v>0</v>
      </c>
      <c r="BE11" s="83">
        <f t="shared" ref="BE11:BE40" si="44">IF(BC11&lt;=6,0,IF(BC11&lt;=6.5,BC11-6,IF(BC11&gt;6.5,0.5)))</f>
        <v>0</v>
      </c>
      <c r="BF11" s="86">
        <f t="shared" si="27"/>
        <v>0</v>
      </c>
      <c r="BG11" s="86">
        <f t="shared" si="28"/>
        <v>0</v>
      </c>
      <c r="BH11" s="83">
        <f t="shared" ref="BH11:BH40" si="45">IF(BF11=BC11,0,IF(BE11&gt;0,0,IF(BF11&lt;=6,0,IF(BF11&gt;6,0.5-BD11))))</f>
        <v>0</v>
      </c>
      <c r="BI11" s="86">
        <f t="shared" si="29"/>
        <v>0</v>
      </c>
      <c r="BJ11" s="86">
        <f t="shared" si="30"/>
        <v>0</v>
      </c>
      <c r="BK11" s="83">
        <f t="shared" ref="BK11:BK40" si="46">IF(BI11=BF11,0,IF(BH11&gt;0,0,IF(BI11&lt;=6,0,IF(BI11&gt;6,0.5-BG11))))</f>
        <v>0</v>
      </c>
      <c r="BL11" s="86">
        <f t="shared" si="31"/>
        <v>0</v>
      </c>
      <c r="BM11" s="87">
        <f t="shared" si="32"/>
        <v>0</v>
      </c>
      <c r="BN11" s="83">
        <f t="shared" ref="BN11:BN40" si="47">IF(BL11=BI11,0,IF(BK11&gt;0,0,IF(BL11&lt;=6,0,IF(BL11&gt;6,0.5-BJ11))))</f>
        <v>0</v>
      </c>
      <c r="BO11" s="87">
        <f t="shared" si="33"/>
        <v>0</v>
      </c>
      <c r="BP11" s="83">
        <f t="shared" ref="BP11:BP40" si="48">IF(BO11=BL11,0,IF(BN11&gt;0,0,IF(BO11&lt;=6,0,IF(BO11&gt;6,0.5-BM11))))</f>
        <v>0</v>
      </c>
      <c r="BQ11" s="88" t="str">
        <f t="shared" ref="BQ11:BQ40" si="49">IF(BO11=0,"",IF(BO11&lt;6,"",IF(BC11&gt;6,"&gt;6h",IF(AND(BF11&gt;6,ROUND(BD11,2)&lt;0.5),"&gt;6h",IF(AND(BI11&gt;6,ROUND(BG11,2)&lt;0.5),"&gt;6h",IF(AND(BL11&gt;6,ROUND(BJ11,2)&lt;0.5),"&gt;6h",IF(AND(BO11&gt;6,ROUND(BM11,2)&lt;0.5),"&gt;6h","")))))))</f>
        <v/>
      </c>
      <c r="BR11" s="89">
        <f t="shared" ref="BR11:BR40" si="50">BE11+BH11+BK11+BN11+BP11</f>
        <v>0</v>
      </c>
      <c r="BS11" s="89">
        <f t="shared" ref="BS11:BS40" si="51">IF(BO11=0,0,IF(BO11&lt;=6,0,IF(AND(BO11&lt;6.5,BM11&lt;0.5,BO11-6&lt;0.5-BM11),BO11-6,IF(AND(BO11&lt;6.5,BM11&lt;0.5,BO11-6&gt;=0.5-BM11),0.5-BM11,IF(AND(BO11&gt;=6.5,BM11&lt;0.5),0.5-BM11,0)))))</f>
        <v>0</v>
      </c>
    </row>
    <row r="12" spans="1:72" x14ac:dyDescent="0.2">
      <c r="A12" s="69">
        <f>A11+1</f>
        <v>45049</v>
      </c>
      <c r="B12" s="90" t="str">
        <f>IF(ISERROR(VLOOKUP(A12,Feiertage!$A$3:$E$24,2,FALSE))=FALSE,"Feiertag","")</f>
        <v/>
      </c>
      <c r="C12" s="71"/>
      <c r="D12" s="71"/>
      <c r="E12" s="210"/>
      <c r="F12" s="71"/>
      <c r="G12" s="71"/>
      <c r="H12" s="210"/>
      <c r="I12" s="71"/>
      <c r="J12" s="71"/>
      <c r="K12" s="212"/>
      <c r="L12" s="71"/>
      <c r="M12" s="71"/>
      <c r="N12" s="210"/>
      <c r="O12" s="71"/>
      <c r="P12" s="71"/>
      <c r="Q12" s="72">
        <f t="shared" si="0"/>
        <v>0</v>
      </c>
      <c r="R12" s="73">
        <f t="shared" si="1"/>
        <v>-4</v>
      </c>
      <c r="S12" s="74">
        <f t="shared" si="34"/>
        <v>-109.25000000000001</v>
      </c>
      <c r="T12" s="74">
        <f t="shared" si="35"/>
        <v>0</v>
      </c>
      <c r="U12" s="75"/>
      <c r="V12" s="76" t="str">
        <f t="shared" si="2"/>
        <v/>
      </c>
      <c r="W12" s="76"/>
      <c r="X12" s="76" t="str">
        <f t="shared" si="36"/>
        <v/>
      </c>
      <c r="Y12" s="77">
        <f t="shared" si="3"/>
        <v>0</v>
      </c>
      <c r="Z12" s="78">
        <f t="shared" si="4"/>
        <v>4</v>
      </c>
      <c r="AA12" s="79" t="str">
        <f>IF(WEEKDAY($A12)=1,"So",IF(WEEKDAY($A12)=7,"Sa",IF(B12="freier Tag",B12,IF(ISERROR(VLOOKUP(A12,Feiertage!$A$3:$E$14,2,FALSE))=FALSE,"Feiertag",IF(B12="","",B12)))))</f>
        <v/>
      </c>
      <c r="AB12" s="78">
        <f t="shared" si="37"/>
        <v>0</v>
      </c>
      <c r="AC12" s="80">
        <f t="shared" si="38"/>
        <v>0</v>
      </c>
      <c r="AD12" s="80">
        <f t="shared" si="39"/>
        <v>0</v>
      </c>
      <c r="AE12" s="81" t="str">
        <f t="shared" si="5"/>
        <v/>
      </c>
      <c r="AF12" s="81" t="str">
        <f t="shared" si="6"/>
        <v/>
      </c>
      <c r="AG12" s="81" t="str">
        <f t="shared" si="7"/>
        <v/>
      </c>
      <c r="AH12" s="81" t="str">
        <f t="shared" si="8"/>
        <v/>
      </c>
      <c r="AI12" s="82" t="str">
        <f t="shared" si="9"/>
        <v/>
      </c>
      <c r="AJ12" s="86" t="str">
        <f t="shared" si="10"/>
        <v/>
      </c>
      <c r="AK12" s="91" t="str">
        <f t="shared" si="40"/>
        <v>0</v>
      </c>
      <c r="AL12" s="85">
        <f t="shared" si="11"/>
        <v>0</v>
      </c>
      <c r="AM12" s="86">
        <f t="shared" si="12"/>
        <v>0</v>
      </c>
      <c r="AN12" s="83">
        <f t="shared" si="13"/>
        <v>0</v>
      </c>
      <c r="AO12" s="86">
        <f t="shared" si="14"/>
        <v>0</v>
      </c>
      <c r="AP12" s="86">
        <f t="shared" si="15"/>
        <v>0</v>
      </c>
      <c r="AQ12" s="83">
        <f t="shared" si="16"/>
        <v>0</v>
      </c>
      <c r="AR12" s="86">
        <f t="shared" si="17"/>
        <v>0</v>
      </c>
      <c r="AS12" s="86">
        <f t="shared" si="18"/>
        <v>0</v>
      </c>
      <c r="AT12" s="83">
        <f t="shared" si="19"/>
        <v>0</v>
      </c>
      <c r="AU12" s="86">
        <f t="shared" si="20"/>
        <v>0</v>
      </c>
      <c r="AV12" s="87">
        <f t="shared" si="21"/>
        <v>0</v>
      </c>
      <c r="AW12" s="83">
        <f t="shared" si="22"/>
        <v>0</v>
      </c>
      <c r="AX12" s="87">
        <f t="shared" si="23"/>
        <v>0</v>
      </c>
      <c r="AY12" s="83">
        <f t="shared" si="24"/>
        <v>0</v>
      </c>
      <c r="AZ12" s="88" t="str">
        <f t="shared" si="41"/>
        <v/>
      </c>
      <c r="BA12" s="89">
        <f t="shared" si="42"/>
        <v>0</v>
      </c>
      <c r="BB12" s="89">
        <f t="shared" si="43"/>
        <v>0</v>
      </c>
      <c r="BC12" s="85">
        <f t="shared" si="25"/>
        <v>0</v>
      </c>
      <c r="BD12" s="86">
        <f t="shared" si="26"/>
        <v>0</v>
      </c>
      <c r="BE12" s="83">
        <f t="shared" si="44"/>
        <v>0</v>
      </c>
      <c r="BF12" s="86">
        <f t="shared" si="27"/>
        <v>0</v>
      </c>
      <c r="BG12" s="86">
        <f t="shared" si="28"/>
        <v>0</v>
      </c>
      <c r="BH12" s="83">
        <f t="shared" si="45"/>
        <v>0</v>
      </c>
      <c r="BI12" s="86">
        <f t="shared" si="29"/>
        <v>0</v>
      </c>
      <c r="BJ12" s="86">
        <f t="shared" si="30"/>
        <v>0</v>
      </c>
      <c r="BK12" s="83">
        <f t="shared" si="46"/>
        <v>0</v>
      </c>
      <c r="BL12" s="86">
        <f t="shared" si="31"/>
        <v>0</v>
      </c>
      <c r="BM12" s="87">
        <f t="shared" si="32"/>
        <v>0</v>
      </c>
      <c r="BN12" s="83">
        <f t="shared" si="47"/>
        <v>0</v>
      </c>
      <c r="BO12" s="87">
        <f t="shared" si="33"/>
        <v>0</v>
      </c>
      <c r="BP12" s="83">
        <f t="shared" si="48"/>
        <v>0</v>
      </c>
      <c r="BQ12" s="88" t="str">
        <f t="shared" si="49"/>
        <v/>
      </c>
      <c r="BR12" s="89">
        <f t="shared" si="50"/>
        <v>0</v>
      </c>
      <c r="BS12" s="89">
        <f t="shared" si="51"/>
        <v>0</v>
      </c>
    </row>
    <row r="13" spans="1:72" x14ac:dyDescent="0.2">
      <c r="A13" s="69">
        <f t="shared" ref="A13:A40" si="52">A12+1</f>
        <v>45050</v>
      </c>
      <c r="B13" s="70" t="str">
        <f>IF(ISERROR(VLOOKUP(A13,Feiertage!$A$3:$E$24,2,FALSE))=FALSE,"Feiertag","")</f>
        <v/>
      </c>
      <c r="C13" s="71"/>
      <c r="D13" s="71"/>
      <c r="E13" s="210"/>
      <c r="F13" s="71"/>
      <c r="G13" s="71"/>
      <c r="H13" s="210"/>
      <c r="I13" s="71"/>
      <c r="J13" s="71"/>
      <c r="K13" s="212"/>
      <c r="L13" s="71"/>
      <c r="M13" s="71"/>
      <c r="N13" s="210"/>
      <c r="O13" s="71"/>
      <c r="P13" s="71"/>
      <c r="Q13" s="72">
        <f t="shared" si="0"/>
        <v>0</v>
      </c>
      <c r="R13" s="73">
        <f t="shared" si="1"/>
        <v>-4</v>
      </c>
      <c r="S13" s="74">
        <f t="shared" si="34"/>
        <v>-113.25000000000001</v>
      </c>
      <c r="T13" s="74">
        <f t="shared" si="35"/>
        <v>0</v>
      </c>
      <c r="U13" s="75"/>
      <c r="V13" s="76" t="str">
        <f t="shared" si="2"/>
        <v/>
      </c>
      <c r="W13" s="76"/>
      <c r="X13" s="76" t="str">
        <f t="shared" si="36"/>
        <v/>
      </c>
      <c r="Y13" s="77">
        <f t="shared" si="3"/>
        <v>0</v>
      </c>
      <c r="Z13" s="78">
        <f t="shared" si="4"/>
        <v>4</v>
      </c>
      <c r="AA13" s="79" t="str">
        <f>IF(WEEKDAY($A13)=1,"So",IF(WEEKDAY($A13)=7,"Sa",IF(B13="freier Tag",B13,IF(ISERROR(VLOOKUP(A13,Feiertage!$A$3:$E$14,2,FALSE))=FALSE,"Feiertag",IF(B13="","",B13)))))</f>
        <v/>
      </c>
      <c r="AB13" s="78">
        <f t="shared" si="37"/>
        <v>0</v>
      </c>
      <c r="AC13" s="80">
        <f t="shared" si="38"/>
        <v>0</v>
      </c>
      <c r="AD13" s="80">
        <f t="shared" si="39"/>
        <v>0</v>
      </c>
      <c r="AE13" s="81" t="str">
        <f t="shared" si="5"/>
        <v/>
      </c>
      <c r="AF13" s="81" t="str">
        <f t="shared" si="6"/>
        <v/>
      </c>
      <c r="AG13" s="81" t="str">
        <f t="shared" si="7"/>
        <v/>
      </c>
      <c r="AH13" s="81" t="str">
        <f t="shared" si="8"/>
        <v/>
      </c>
      <c r="AI13" s="82" t="str">
        <f t="shared" si="9"/>
        <v/>
      </c>
      <c r="AJ13" s="86" t="str">
        <f t="shared" si="10"/>
        <v/>
      </c>
      <c r="AK13" s="91" t="str">
        <f t="shared" si="40"/>
        <v>0</v>
      </c>
      <c r="AL13" s="85">
        <f t="shared" si="11"/>
        <v>0</v>
      </c>
      <c r="AM13" s="86">
        <f t="shared" si="12"/>
        <v>0</v>
      </c>
      <c r="AN13" s="83">
        <f t="shared" si="13"/>
        <v>0</v>
      </c>
      <c r="AO13" s="86">
        <f t="shared" si="14"/>
        <v>0</v>
      </c>
      <c r="AP13" s="86">
        <f t="shared" si="15"/>
        <v>0</v>
      </c>
      <c r="AQ13" s="83">
        <f t="shared" si="16"/>
        <v>0</v>
      </c>
      <c r="AR13" s="86">
        <f t="shared" si="17"/>
        <v>0</v>
      </c>
      <c r="AS13" s="86">
        <f t="shared" si="18"/>
        <v>0</v>
      </c>
      <c r="AT13" s="83">
        <f t="shared" si="19"/>
        <v>0</v>
      </c>
      <c r="AU13" s="86">
        <f t="shared" si="20"/>
        <v>0</v>
      </c>
      <c r="AV13" s="87">
        <f t="shared" si="21"/>
        <v>0</v>
      </c>
      <c r="AW13" s="83">
        <f t="shared" si="22"/>
        <v>0</v>
      </c>
      <c r="AX13" s="87">
        <f t="shared" si="23"/>
        <v>0</v>
      </c>
      <c r="AY13" s="83">
        <f t="shared" si="24"/>
        <v>0</v>
      </c>
      <c r="AZ13" s="88" t="str">
        <f t="shared" si="41"/>
        <v/>
      </c>
      <c r="BA13" s="89">
        <f t="shared" si="42"/>
        <v>0</v>
      </c>
      <c r="BB13" s="89">
        <f t="shared" si="43"/>
        <v>0</v>
      </c>
      <c r="BC13" s="85">
        <f t="shared" si="25"/>
        <v>0</v>
      </c>
      <c r="BD13" s="86">
        <f t="shared" si="26"/>
        <v>0</v>
      </c>
      <c r="BE13" s="83">
        <f t="shared" si="44"/>
        <v>0</v>
      </c>
      <c r="BF13" s="86">
        <f t="shared" si="27"/>
        <v>0</v>
      </c>
      <c r="BG13" s="86">
        <f t="shared" si="28"/>
        <v>0</v>
      </c>
      <c r="BH13" s="83">
        <f t="shared" si="45"/>
        <v>0</v>
      </c>
      <c r="BI13" s="86">
        <f t="shared" si="29"/>
        <v>0</v>
      </c>
      <c r="BJ13" s="86">
        <f t="shared" si="30"/>
        <v>0</v>
      </c>
      <c r="BK13" s="83">
        <f t="shared" si="46"/>
        <v>0</v>
      </c>
      <c r="BL13" s="86">
        <f t="shared" si="31"/>
        <v>0</v>
      </c>
      <c r="BM13" s="87">
        <f t="shared" si="32"/>
        <v>0</v>
      </c>
      <c r="BN13" s="83">
        <f t="shared" si="47"/>
        <v>0</v>
      </c>
      <c r="BO13" s="87">
        <f t="shared" si="33"/>
        <v>0</v>
      </c>
      <c r="BP13" s="83">
        <f t="shared" si="48"/>
        <v>0</v>
      </c>
      <c r="BQ13" s="88" t="str">
        <f t="shared" si="49"/>
        <v/>
      </c>
      <c r="BR13" s="89">
        <f t="shared" si="50"/>
        <v>0</v>
      </c>
      <c r="BS13" s="89">
        <f t="shared" si="51"/>
        <v>0</v>
      </c>
    </row>
    <row r="14" spans="1:72" x14ac:dyDescent="0.2">
      <c r="A14" s="69">
        <f t="shared" si="52"/>
        <v>45051</v>
      </c>
      <c r="B14" s="70" t="str">
        <f>IF(ISERROR(VLOOKUP(A14,Feiertage!$A$3:$E$24,2,FALSE))=FALSE,"Feiertag","")</f>
        <v/>
      </c>
      <c r="C14" s="71"/>
      <c r="D14" s="71"/>
      <c r="E14" s="210"/>
      <c r="F14" s="71"/>
      <c r="G14" s="71"/>
      <c r="H14" s="210"/>
      <c r="I14" s="71"/>
      <c r="J14" s="71"/>
      <c r="K14" s="212"/>
      <c r="L14" s="71"/>
      <c r="M14" s="71"/>
      <c r="N14" s="210"/>
      <c r="O14" s="71"/>
      <c r="P14" s="71"/>
      <c r="Q14" s="72">
        <f t="shared" si="0"/>
        <v>0</v>
      </c>
      <c r="R14" s="73">
        <f t="shared" si="1"/>
        <v>-4</v>
      </c>
      <c r="S14" s="74">
        <f t="shared" si="34"/>
        <v>-117.25000000000001</v>
      </c>
      <c r="T14" s="74">
        <f t="shared" si="35"/>
        <v>0</v>
      </c>
      <c r="U14" s="75"/>
      <c r="V14" s="76" t="str">
        <f t="shared" si="2"/>
        <v/>
      </c>
      <c r="W14" s="76"/>
      <c r="X14" s="76" t="str">
        <f t="shared" si="36"/>
        <v/>
      </c>
      <c r="Y14" s="77">
        <f t="shared" si="3"/>
        <v>0</v>
      </c>
      <c r="Z14" s="78">
        <f t="shared" si="4"/>
        <v>4</v>
      </c>
      <c r="AA14" s="79" t="str">
        <f>IF(WEEKDAY($A14)=1,"So",IF(WEEKDAY($A14)=7,"Sa",IF(B14="freier Tag",B14,IF(ISERROR(VLOOKUP(A14,Feiertage!$A$3:$E$14,2,FALSE))=FALSE,"Feiertag",IF(B14="","",B14)))))</f>
        <v/>
      </c>
      <c r="AB14" s="78">
        <f t="shared" si="37"/>
        <v>0</v>
      </c>
      <c r="AC14" s="80">
        <f t="shared" si="38"/>
        <v>0</v>
      </c>
      <c r="AD14" s="80">
        <f t="shared" si="39"/>
        <v>0</v>
      </c>
      <c r="AE14" s="81" t="str">
        <f t="shared" si="5"/>
        <v/>
      </c>
      <c r="AF14" s="81" t="str">
        <f t="shared" si="6"/>
        <v/>
      </c>
      <c r="AG14" s="81" t="str">
        <f t="shared" si="7"/>
        <v/>
      </c>
      <c r="AH14" s="81" t="str">
        <f t="shared" si="8"/>
        <v/>
      </c>
      <c r="AI14" s="82" t="str">
        <f t="shared" si="9"/>
        <v/>
      </c>
      <c r="AJ14" s="86" t="str">
        <f t="shared" si="10"/>
        <v/>
      </c>
      <c r="AK14" s="91" t="str">
        <f t="shared" si="40"/>
        <v>0</v>
      </c>
      <c r="AL14" s="85">
        <f t="shared" si="11"/>
        <v>0</v>
      </c>
      <c r="AM14" s="86">
        <f t="shared" si="12"/>
        <v>0</v>
      </c>
      <c r="AN14" s="83">
        <f t="shared" si="13"/>
        <v>0</v>
      </c>
      <c r="AO14" s="86">
        <f t="shared" si="14"/>
        <v>0</v>
      </c>
      <c r="AP14" s="86">
        <f t="shared" si="15"/>
        <v>0</v>
      </c>
      <c r="AQ14" s="83">
        <f t="shared" si="16"/>
        <v>0</v>
      </c>
      <c r="AR14" s="86">
        <f t="shared" si="17"/>
        <v>0</v>
      </c>
      <c r="AS14" s="86">
        <f t="shared" si="18"/>
        <v>0</v>
      </c>
      <c r="AT14" s="83">
        <f t="shared" si="19"/>
        <v>0</v>
      </c>
      <c r="AU14" s="86">
        <f t="shared" si="20"/>
        <v>0</v>
      </c>
      <c r="AV14" s="87">
        <f t="shared" si="21"/>
        <v>0</v>
      </c>
      <c r="AW14" s="83">
        <f t="shared" si="22"/>
        <v>0</v>
      </c>
      <c r="AX14" s="87">
        <f t="shared" si="23"/>
        <v>0</v>
      </c>
      <c r="AY14" s="83">
        <f t="shared" si="24"/>
        <v>0</v>
      </c>
      <c r="AZ14" s="88" t="str">
        <f t="shared" si="41"/>
        <v/>
      </c>
      <c r="BA14" s="89">
        <f t="shared" si="42"/>
        <v>0</v>
      </c>
      <c r="BB14" s="89">
        <f t="shared" si="43"/>
        <v>0</v>
      </c>
      <c r="BC14" s="85">
        <f t="shared" si="25"/>
        <v>0</v>
      </c>
      <c r="BD14" s="86">
        <f t="shared" si="26"/>
        <v>0</v>
      </c>
      <c r="BE14" s="83">
        <f t="shared" si="44"/>
        <v>0</v>
      </c>
      <c r="BF14" s="86">
        <f t="shared" si="27"/>
        <v>0</v>
      </c>
      <c r="BG14" s="86">
        <f t="shared" si="28"/>
        <v>0</v>
      </c>
      <c r="BH14" s="83">
        <f t="shared" si="45"/>
        <v>0</v>
      </c>
      <c r="BI14" s="86">
        <f t="shared" si="29"/>
        <v>0</v>
      </c>
      <c r="BJ14" s="86">
        <f t="shared" si="30"/>
        <v>0</v>
      </c>
      <c r="BK14" s="83">
        <f t="shared" si="46"/>
        <v>0</v>
      </c>
      <c r="BL14" s="86">
        <f t="shared" si="31"/>
        <v>0</v>
      </c>
      <c r="BM14" s="87">
        <f t="shared" si="32"/>
        <v>0</v>
      </c>
      <c r="BN14" s="83">
        <f t="shared" si="47"/>
        <v>0</v>
      </c>
      <c r="BO14" s="87">
        <f t="shared" si="33"/>
        <v>0</v>
      </c>
      <c r="BP14" s="83">
        <f t="shared" si="48"/>
        <v>0</v>
      </c>
      <c r="BQ14" s="88" t="str">
        <f t="shared" si="49"/>
        <v/>
      </c>
      <c r="BR14" s="89">
        <f t="shared" si="50"/>
        <v>0</v>
      </c>
      <c r="BS14" s="89">
        <f t="shared" si="51"/>
        <v>0</v>
      </c>
    </row>
    <row r="15" spans="1:72" x14ac:dyDescent="0.2">
      <c r="A15" s="69">
        <f t="shared" si="52"/>
        <v>45052</v>
      </c>
      <c r="B15" s="70" t="str">
        <f>IF(ISERROR(VLOOKUP(A15,Feiertage!$A$3:$E$24,2,FALSE))=FALSE,"Feiertag","")</f>
        <v/>
      </c>
      <c r="C15" s="71"/>
      <c r="D15" s="71"/>
      <c r="E15" s="210"/>
      <c r="F15" s="71"/>
      <c r="G15" s="71"/>
      <c r="H15" s="210"/>
      <c r="I15" s="71"/>
      <c r="J15" s="71"/>
      <c r="K15" s="212"/>
      <c r="L15" s="71"/>
      <c r="M15" s="71"/>
      <c r="N15" s="210"/>
      <c r="O15" s="71"/>
      <c r="P15" s="71"/>
      <c r="Q15" s="72">
        <f t="shared" si="0"/>
        <v>0</v>
      </c>
      <c r="R15" s="73">
        <f t="shared" si="1"/>
        <v>0</v>
      </c>
      <c r="S15" s="74">
        <f t="shared" si="34"/>
        <v>-117.25000000000001</v>
      </c>
      <c r="T15" s="74">
        <f t="shared" si="35"/>
        <v>0</v>
      </c>
      <c r="U15" s="75"/>
      <c r="V15" s="76" t="str">
        <f t="shared" si="2"/>
        <v/>
      </c>
      <c r="W15" s="76"/>
      <c r="X15" s="76" t="str">
        <f t="shared" si="36"/>
        <v/>
      </c>
      <c r="Y15" s="77">
        <f t="shared" si="3"/>
        <v>0</v>
      </c>
      <c r="Z15" s="78">
        <f t="shared" si="4"/>
        <v>0</v>
      </c>
      <c r="AA15" s="79" t="str">
        <f>IF(WEEKDAY($A15)=1,"So",IF(WEEKDAY($A15)=7,"Sa",IF(B15="freier Tag",B15,IF(ISERROR(VLOOKUP(A15,Feiertage!$A$3:$E$14,2,FALSE))=FALSE,"Feiertag",IF(B15="","",B15)))))</f>
        <v>Sa</v>
      </c>
      <c r="AB15" s="78">
        <f t="shared" si="37"/>
        <v>0</v>
      </c>
      <c r="AC15" s="80">
        <f t="shared" si="38"/>
        <v>0</v>
      </c>
      <c r="AD15" s="80">
        <f t="shared" si="39"/>
        <v>0</v>
      </c>
      <c r="AE15" s="81" t="str">
        <f t="shared" si="5"/>
        <v/>
      </c>
      <c r="AF15" s="81" t="str">
        <f t="shared" si="6"/>
        <v/>
      </c>
      <c r="AG15" s="81" t="str">
        <f t="shared" si="7"/>
        <v/>
      </c>
      <c r="AH15" s="81" t="str">
        <f t="shared" si="8"/>
        <v/>
      </c>
      <c r="AI15" s="82" t="str">
        <f t="shared" si="9"/>
        <v/>
      </c>
      <c r="AJ15" s="86" t="str">
        <f t="shared" si="10"/>
        <v/>
      </c>
      <c r="AK15" s="91" t="str">
        <f t="shared" si="40"/>
        <v>0</v>
      </c>
      <c r="AL15" s="85">
        <f t="shared" si="11"/>
        <v>0</v>
      </c>
      <c r="AM15" s="86">
        <f t="shared" si="12"/>
        <v>0</v>
      </c>
      <c r="AN15" s="83">
        <f t="shared" si="13"/>
        <v>0</v>
      </c>
      <c r="AO15" s="86">
        <f t="shared" si="14"/>
        <v>0</v>
      </c>
      <c r="AP15" s="86">
        <f t="shared" si="15"/>
        <v>0</v>
      </c>
      <c r="AQ15" s="83">
        <f t="shared" si="16"/>
        <v>0</v>
      </c>
      <c r="AR15" s="86">
        <f t="shared" si="17"/>
        <v>0</v>
      </c>
      <c r="AS15" s="86">
        <f t="shared" si="18"/>
        <v>0</v>
      </c>
      <c r="AT15" s="83">
        <f t="shared" si="19"/>
        <v>0</v>
      </c>
      <c r="AU15" s="86">
        <f t="shared" si="20"/>
        <v>0</v>
      </c>
      <c r="AV15" s="87">
        <f t="shared" si="21"/>
        <v>0</v>
      </c>
      <c r="AW15" s="83">
        <f t="shared" si="22"/>
        <v>0</v>
      </c>
      <c r="AX15" s="87">
        <f t="shared" si="23"/>
        <v>0</v>
      </c>
      <c r="AY15" s="83">
        <f t="shared" si="24"/>
        <v>0</v>
      </c>
      <c r="AZ15" s="88" t="str">
        <f t="shared" si="41"/>
        <v/>
      </c>
      <c r="BA15" s="89">
        <f t="shared" si="42"/>
        <v>0</v>
      </c>
      <c r="BB15" s="89">
        <f t="shared" si="43"/>
        <v>0</v>
      </c>
      <c r="BC15" s="85">
        <f t="shared" si="25"/>
        <v>0</v>
      </c>
      <c r="BD15" s="86">
        <f t="shared" si="26"/>
        <v>0</v>
      </c>
      <c r="BE15" s="83">
        <f t="shared" si="44"/>
        <v>0</v>
      </c>
      <c r="BF15" s="86">
        <f t="shared" si="27"/>
        <v>0</v>
      </c>
      <c r="BG15" s="86">
        <f t="shared" si="28"/>
        <v>0</v>
      </c>
      <c r="BH15" s="83">
        <f t="shared" si="45"/>
        <v>0</v>
      </c>
      <c r="BI15" s="86">
        <f t="shared" si="29"/>
        <v>0</v>
      </c>
      <c r="BJ15" s="86">
        <f t="shared" si="30"/>
        <v>0</v>
      </c>
      <c r="BK15" s="83">
        <f t="shared" si="46"/>
        <v>0</v>
      </c>
      <c r="BL15" s="86">
        <f t="shared" si="31"/>
        <v>0</v>
      </c>
      <c r="BM15" s="87">
        <f t="shared" si="32"/>
        <v>0</v>
      </c>
      <c r="BN15" s="83">
        <f t="shared" si="47"/>
        <v>0</v>
      </c>
      <c r="BO15" s="87">
        <f t="shared" si="33"/>
        <v>0</v>
      </c>
      <c r="BP15" s="83">
        <f t="shared" si="48"/>
        <v>0</v>
      </c>
      <c r="BQ15" s="88" t="str">
        <f t="shared" si="49"/>
        <v/>
      </c>
      <c r="BR15" s="89">
        <f t="shared" si="50"/>
        <v>0</v>
      </c>
      <c r="BS15" s="89">
        <f t="shared" si="51"/>
        <v>0</v>
      </c>
    </row>
    <row r="16" spans="1:72" x14ac:dyDescent="0.2">
      <c r="A16" s="69">
        <f t="shared" si="52"/>
        <v>45053</v>
      </c>
      <c r="B16" s="70" t="str">
        <f>IF(ISERROR(VLOOKUP(A16,Feiertage!$A$3:$E$24,2,FALSE))=FALSE,"Feiertag","")</f>
        <v/>
      </c>
      <c r="C16" s="71"/>
      <c r="D16" s="71"/>
      <c r="E16" s="210"/>
      <c r="F16" s="71"/>
      <c r="G16" s="71"/>
      <c r="H16" s="210"/>
      <c r="I16" s="71"/>
      <c r="J16" s="71"/>
      <c r="K16" s="212"/>
      <c r="L16" s="71"/>
      <c r="M16" s="71"/>
      <c r="N16" s="210"/>
      <c r="O16" s="71"/>
      <c r="P16" s="71"/>
      <c r="Q16" s="72">
        <f t="shared" si="0"/>
        <v>0</v>
      </c>
      <c r="R16" s="73">
        <f t="shared" si="1"/>
        <v>0</v>
      </c>
      <c r="S16" s="74">
        <f t="shared" si="34"/>
        <v>-117.25000000000001</v>
      </c>
      <c r="T16" s="74">
        <f t="shared" si="35"/>
        <v>0</v>
      </c>
      <c r="U16" s="75"/>
      <c r="V16" s="76" t="str">
        <f t="shared" si="2"/>
        <v/>
      </c>
      <c r="W16" s="76"/>
      <c r="X16" s="76" t="str">
        <f t="shared" si="36"/>
        <v/>
      </c>
      <c r="Y16" s="77">
        <f t="shared" si="3"/>
        <v>0</v>
      </c>
      <c r="Z16" s="78">
        <f t="shared" si="4"/>
        <v>0</v>
      </c>
      <c r="AA16" s="79" t="str">
        <f>IF(WEEKDAY($A16)=1,"So",IF(WEEKDAY($A16)=7,"Sa",IF(B16="freier Tag",B16,IF(ISERROR(VLOOKUP(A16,Feiertage!$A$3:$E$14,2,FALSE))=FALSE,"Feiertag",IF(B16="","",B16)))))</f>
        <v>So</v>
      </c>
      <c r="AB16" s="78">
        <f t="shared" si="37"/>
        <v>0</v>
      </c>
      <c r="AC16" s="80">
        <f t="shared" si="38"/>
        <v>0</v>
      </c>
      <c r="AD16" s="80">
        <f t="shared" si="39"/>
        <v>0</v>
      </c>
      <c r="AE16" s="81" t="str">
        <f t="shared" si="5"/>
        <v/>
      </c>
      <c r="AF16" s="81" t="str">
        <f t="shared" si="6"/>
        <v/>
      </c>
      <c r="AG16" s="81" t="str">
        <f t="shared" si="7"/>
        <v/>
      </c>
      <c r="AH16" s="81" t="str">
        <f t="shared" si="8"/>
        <v/>
      </c>
      <c r="AI16" s="82" t="str">
        <f t="shared" si="9"/>
        <v/>
      </c>
      <c r="AJ16" s="86" t="str">
        <f t="shared" si="10"/>
        <v/>
      </c>
      <c r="AK16" s="91" t="str">
        <f t="shared" si="40"/>
        <v>0</v>
      </c>
      <c r="AL16" s="85">
        <f t="shared" si="11"/>
        <v>0</v>
      </c>
      <c r="AM16" s="86">
        <f t="shared" si="12"/>
        <v>0</v>
      </c>
      <c r="AN16" s="83">
        <f t="shared" si="13"/>
        <v>0</v>
      </c>
      <c r="AO16" s="86">
        <f t="shared" si="14"/>
        <v>0</v>
      </c>
      <c r="AP16" s="86">
        <f t="shared" si="15"/>
        <v>0</v>
      </c>
      <c r="AQ16" s="83">
        <f t="shared" si="16"/>
        <v>0</v>
      </c>
      <c r="AR16" s="86">
        <f t="shared" si="17"/>
        <v>0</v>
      </c>
      <c r="AS16" s="86">
        <f t="shared" si="18"/>
        <v>0</v>
      </c>
      <c r="AT16" s="83">
        <f t="shared" si="19"/>
        <v>0</v>
      </c>
      <c r="AU16" s="86">
        <f t="shared" si="20"/>
        <v>0</v>
      </c>
      <c r="AV16" s="87">
        <f t="shared" si="21"/>
        <v>0</v>
      </c>
      <c r="AW16" s="83">
        <f t="shared" si="22"/>
        <v>0</v>
      </c>
      <c r="AX16" s="87">
        <f t="shared" si="23"/>
        <v>0</v>
      </c>
      <c r="AY16" s="83">
        <f t="shared" si="24"/>
        <v>0</v>
      </c>
      <c r="AZ16" s="88" t="str">
        <f t="shared" si="41"/>
        <v/>
      </c>
      <c r="BA16" s="89">
        <f t="shared" si="42"/>
        <v>0</v>
      </c>
      <c r="BB16" s="89">
        <f t="shared" si="43"/>
        <v>0</v>
      </c>
      <c r="BC16" s="85">
        <f t="shared" si="25"/>
        <v>0</v>
      </c>
      <c r="BD16" s="86">
        <f t="shared" si="26"/>
        <v>0</v>
      </c>
      <c r="BE16" s="83">
        <f t="shared" si="44"/>
        <v>0</v>
      </c>
      <c r="BF16" s="86">
        <f t="shared" si="27"/>
        <v>0</v>
      </c>
      <c r="BG16" s="86">
        <f t="shared" si="28"/>
        <v>0</v>
      </c>
      <c r="BH16" s="83">
        <f t="shared" si="45"/>
        <v>0</v>
      </c>
      <c r="BI16" s="86">
        <f t="shared" si="29"/>
        <v>0</v>
      </c>
      <c r="BJ16" s="86">
        <f t="shared" si="30"/>
        <v>0</v>
      </c>
      <c r="BK16" s="83">
        <f t="shared" si="46"/>
        <v>0</v>
      </c>
      <c r="BL16" s="86">
        <f t="shared" si="31"/>
        <v>0</v>
      </c>
      <c r="BM16" s="87">
        <f t="shared" si="32"/>
        <v>0</v>
      </c>
      <c r="BN16" s="83">
        <f t="shared" si="47"/>
        <v>0</v>
      </c>
      <c r="BO16" s="87">
        <f t="shared" si="33"/>
        <v>0</v>
      </c>
      <c r="BP16" s="83">
        <f t="shared" si="48"/>
        <v>0</v>
      </c>
      <c r="BQ16" s="88" t="str">
        <f t="shared" si="49"/>
        <v/>
      </c>
      <c r="BR16" s="89">
        <f t="shared" si="50"/>
        <v>0</v>
      </c>
      <c r="BS16" s="89">
        <f t="shared" si="51"/>
        <v>0</v>
      </c>
    </row>
    <row r="17" spans="1:76" x14ac:dyDescent="0.2">
      <c r="A17" s="69">
        <f t="shared" si="52"/>
        <v>45054</v>
      </c>
      <c r="B17" s="70" t="str">
        <f>IF(ISERROR(VLOOKUP(A17,Feiertage!$A$3:$E$24,2,FALSE))=FALSE,"Feiertag","")</f>
        <v/>
      </c>
      <c r="C17" s="71"/>
      <c r="D17" s="71"/>
      <c r="E17" s="210"/>
      <c r="F17" s="71"/>
      <c r="G17" s="71"/>
      <c r="H17" s="210"/>
      <c r="I17" s="71"/>
      <c r="J17" s="71"/>
      <c r="K17" s="212"/>
      <c r="L17" s="71"/>
      <c r="M17" s="71"/>
      <c r="N17" s="210"/>
      <c r="O17" s="71"/>
      <c r="P17" s="71"/>
      <c r="Q17" s="72">
        <f t="shared" si="0"/>
        <v>0</v>
      </c>
      <c r="R17" s="73">
        <f t="shared" si="1"/>
        <v>-4</v>
      </c>
      <c r="S17" s="74">
        <f t="shared" si="34"/>
        <v>-121.25000000000001</v>
      </c>
      <c r="T17" s="74">
        <f t="shared" si="35"/>
        <v>0</v>
      </c>
      <c r="U17" s="75"/>
      <c r="V17" s="76" t="str">
        <f t="shared" si="2"/>
        <v/>
      </c>
      <c r="W17" s="76"/>
      <c r="X17" s="76" t="str">
        <f t="shared" si="36"/>
        <v/>
      </c>
      <c r="Y17" s="77">
        <f t="shared" si="3"/>
        <v>0</v>
      </c>
      <c r="Z17" s="78">
        <f t="shared" si="4"/>
        <v>4</v>
      </c>
      <c r="AA17" s="79" t="str">
        <f>IF(WEEKDAY($A17)=1,"So",IF(WEEKDAY($A17)=7,"Sa",IF(B17="freier Tag",B17,IF(ISERROR(VLOOKUP(A17,Feiertage!$A$3:$E$14,2,FALSE))=FALSE,"Feiertag",IF(B17="","",B17)))))</f>
        <v/>
      </c>
      <c r="AB17" s="78">
        <f t="shared" si="37"/>
        <v>0</v>
      </c>
      <c r="AC17" s="80">
        <f t="shared" si="38"/>
        <v>0</v>
      </c>
      <c r="AD17" s="80">
        <f t="shared" si="39"/>
        <v>0</v>
      </c>
      <c r="AE17" s="81" t="str">
        <f t="shared" si="5"/>
        <v/>
      </c>
      <c r="AF17" s="81" t="str">
        <f t="shared" si="6"/>
        <v/>
      </c>
      <c r="AG17" s="81" t="str">
        <f t="shared" si="7"/>
        <v/>
      </c>
      <c r="AH17" s="81" t="str">
        <f t="shared" si="8"/>
        <v/>
      </c>
      <c r="AI17" s="82" t="str">
        <f t="shared" si="9"/>
        <v/>
      </c>
      <c r="AJ17" s="86" t="str">
        <f t="shared" si="10"/>
        <v/>
      </c>
      <c r="AK17" s="91" t="str">
        <f t="shared" si="40"/>
        <v>0</v>
      </c>
      <c r="AL17" s="85">
        <f t="shared" si="11"/>
        <v>0</v>
      </c>
      <c r="AM17" s="86">
        <f t="shared" si="12"/>
        <v>0</v>
      </c>
      <c r="AN17" s="83">
        <f t="shared" si="13"/>
        <v>0</v>
      </c>
      <c r="AO17" s="86">
        <f t="shared" si="14"/>
        <v>0</v>
      </c>
      <c r="AP17" s="86">
        <f t="shared" si="15"/>
        <v>0</v>
      </c>
      <c r="AQ17" s="83">
        <f t="shared" si="16"/>
        <v>0</v>
      </c>
      <c r="AR17" s="86">
        <f t="shared" si="17"/>
        <v>0</v>
      </c>
      <c r="AS17" s="86">
        <f t="shared" si="18"/>
        <v>0</v>
      </c>
      <c r="AT17" s="83">
        <f t="shared" si="19"/>
        <v>0</v>
      </c>
      <c r="AU17" s="86">
        <f t="shared" si="20"/>
        <v>0</v>
      </c>
      <c r="AV17" s="87">
        <f t="shared" si="21"/>
        <v>0</v>
      </c>
      <c r="AW17" s="83">
        <f t="shared" si="22"/>
        <v>0</v>
      </c>
      <c r="AX17" s="87">
        <f t="shared" si="23"/>
        <v>0</v>
      </c>
      <c r="AY17" s="83">
        <f t="shared" si="24"/>
        <v>0</v>
      </c>
      <c r="AZ17" s="88" t="str">
        <f t="shared" si="41"/>
        <v/>
      </c>
      <c r="BA17" s="89">
        <f t="shared" si="42"/>
        <v>0</v>
      </c>
      <c r="BB17" s="89">
        <f t="shared" si="43"/>
        <v>0</v>
      </c>
      <c r="BC17" s="85">
        <f t="shared" si="25"/>
        <v>0</v>
      </c>
      <c r="BD17" s="86">
        <f t="shared" si="26"/>
        <v>0</v>
      </c>
      <c r="BE17" s="83">
        <f t="shared" si="44"/>
        <v>0</v>
      </c>
      <c r="BF17" s="86">
        <f t="shared" si="27"/>
        <v>0</v>
      </c>
      <c r="BG17" s="86">
        <f t="shared" si="28"/>
        <v>0</v>
      </c>
      <c r="BH17" s="83">
        <f t="shared" si="45"/>
        <v>0</v>
      </c>
      <c r="BI17" s="86">
        <f t="shared" si="29"/>
        <v>0</v>
      </c>
      <c r="BJ17" s="86">
        <f t="shared" si="30"/>
        <v>0</v>
      </c>
      <c r="BK17" s="83">
        <f t="shared" si="46"/>
        <v>0</v>
      </c>
      <c r="BL17" s="86">
        <f t="shared" si="31"/>
        <v>0</v>
      </c>
      <c r="BM17" s="87">
        <f t="shared" si="32"/>
        <v>0</v>
      </c>
      <c r="BN17" s="83">
        <f t="shared" si="47"/>
        <v>0</v>
      </c>
      <c r="BO17" s="87">
        <f t="shared" si="33"/>
        <v>0</v>
      </c>
      <c r="BP17" s="83">
        <f t="shared" si="48"/>
        <v>0</v>
      </c>
      <c r="BQ17" s="88" t="str">
        <f t="shared" si="49"/>
        <v/>
      </c>
      <c r="BR17" s="92">
        <f t="shared" si="50"/>
        <v>0</v>
      </c>
      <c r="BS17" s="89">
        <f t="shared" si="51"/>
        <v>0</v>
      </c>
    </row>
    <row r="18" spans="1:76" x14ac:dyDescent="0.2">
      <c r="A18" s="69">
        <f t="shared" si="52"/>
        <v>45055</v>
      </c>
      <c r="B18" s="90" t="str">
        <f>IF(ISERROR(VLOOKUP(A18,Feiertage!$A$3:$E$24,2,FALSE))=FALSE,"Feiertag","")</f>
        <v/>
      </c>
      <c r="C18" s="71"/>
      <c r="D18" s="71"/>
      <c r="E18" s="210"/>
      <c r="F18" s="71"/>
      <c r="G18" s="71"/>
      <c r="H18" s="210"/>
      <c r="I18" s="71"/>
      <c r="J18" s="71"/>
      <c r="K18" s="212"/>
      <c r="L18" s="71"/>
      <c r="M18" s="71"/>
      <c r="N18" s="210"/>
      <c r="O18" s="71"/>
      <c r="P18" s="71"/>
      <c r="Q18" s="72">
        <f t="shared" si="0"/>
        <v>0</v>
      </c>
      <c r="R18" s="73">
        <f t="shared" si="1"/>
        <v>-4</v>
      </c>
      <c r="S18" s="74">
        <f t="shared" si="34"/>
        <v>-125.25000000000001</v>
      </c>
      <c r="T18" s="74">
        <f t="shared" si="35"/>
        <v>0</v>
      </c>
      <c r="U18" s="75"/>
      <c r="V18" s="76" t="str">
        <f t="shared" si="2"/>
        <v/>
      </c>
      <c r="W18" s="76"/>
      <c r="X18" s="76" t="str">
        <f t="shared" si="36"/>
        <v/>
      </c>
      <c r="Y18" s="77">
        <f t="shared" si="3"/>
        <v>0</v>
      </c>
      <c r="Z18" s="78">
        <f t="shared" si="4"/>
        <v>4</v>
      </c>
      <c r="AA18" s="79" t="str">
        <f>IF(WEEKDAY($A18)=1,"So",IF(WEEKDAY($A18)=7,"Sa",IF(B18="freier Tag",B18,IF(ISERROR(VLOOKUP(A18,Feiertage!$A$3:$E$14,2,FALSE))=FALSE,"Feiertag",IF(B18="","",B18)))))</f>
        <v/>
      </c>
      <c r="AB18" s="78">
        <f t="shared" si="37"/>
        <v>0</v>
      </c>
      <c r="AC18" s="80">
        <f t="shared" si="38"/>
        <v>0</v>
      </c>
      <c r="AD18" s="80">
        <f t="shared" si="39"/>
        <v>0</v>
      </c>
      <c r="AE18" s="81" t="str">
        <f t="shared" si="5"/>
        <v/>
      </c>
      <c r="AF18" s="81" t="str">
        <f t="shared" si="6"/>
        <v/>
      </c>
      <c r="AG18" s="81" t="str">
        <f t="shared" si="7"/>
        <v/>
      </c>
      <c r="AH18" s="81" t="str">
        <f t="shared" si="8"/>
        <v/>
      </c>
      <c r="AI18" s="82" t="str">
        <f t="shared" si="9"/>
        <v/>
      </c>
      <c r="AJ18" s="86" t="str">
        <f t="shared" si="10"/>
        <v/>
      </c>
      <c r="AK18" s="91" t="str">
        <f t="shared" si="40"/>
        <v>0</v>
      </c>
      <c r="AL18" s="85">
        <f t="shared" si="11"/>
        <v>0</v>
      </c>
      <c r="AM18" s="86">
        <f t="shared" si="12"/>
        <v>0</v>
      </c>
      <c r="AN18" s="83">
        <f t="shared" si="13"/>
        <v>0</v>
      </c>
      <c r="AO18" s="86">
        <f t="shared" si="14"/>
        <v>0</v>
      </c>
      <c r="AP18" s="86">
        <f t="shared" si="15"/>
        <v>0</v>
      </c>
      <c r="AQ18" s="83">
        <f t="shared" si="16"/>
        <v>0</v>
      </c>
      <c r="AR18" s="86">
        <f t="shared" si="17"/>
        <v>0</v>
      </c>
      <c r="AS18" s="86">
        <f t="shared" si="18"/>
        <v>0</v>
      </c>
      <c r="AT18" s="83">
        <f t="shared" si="19"/>
        <v>0</v>
      </c>
      <c r="AU18" s="86">
        <f t="shared" si="20"/>
        <v>0</v>
      </c>
      <c r="AV18" s="87">
        <f t="shared" si="21"/>
        <v>0</v>
      </c>
      <c r="AW18" s="83">
        <f t="shared" si="22"/>
        <v>0</v>
      </c>
      <c r="AX18" s="87">
        <f t="shared" si="23"/>
        <v>0</v>
      </c>
      <c r="AY18" s="83">
        <f t="shared" si="24"/>
        <v>0</v>
      </c>
      <c r="AZ18" s="88" t="str">
        <f t="shared" si="41"/>
        <v/>
      </c>
      <c r="BA18" s="89">
        <f t="shared" si="42"/>
        <v>0</v>
      </c>
      <c r="BB18" s="89">
        <f t="shared" si="43"/>
        <v>0</v>
      </c>
      <c r="BC18" s="85">
        <f t="shared" si="25"/>
        <v>0</v>
      </c>
      <c r="BD18" s="86">
        <f t="shared" si="26"/>
        <v>0</v>
      </c>
      <c r="BE18" s="83">
        <f t="shared" si="44"/>
        <v>0</v>
      </c>
      <c r="BF18" s="86">
        <f t="shared" si="27"/>
        <v>0</v>
      </c>
      <c r="BG18" s="86">
        <f t="shared" si="28"/>
        <v>0</v>
      </c>
      <c r="BH18" s="83">
        <f t="shared" si="45"/>
        <v>0</v>
      </c>
      <c r="BI18" s="86">
        <f t="shared" si="29"/>
        <v>0</v>
      </c>
      <c r="BJ18" s="86">
        <f t="shared" si="30"/>
        <v>0</v>
      </c>
      <c r="BK18" s="83">
        <f t="shared" si="46"/>
        <v>0</v>
      </c>
      <c r="BL18" s="86">
        <f t="shared" si="31"/>
        <v>0</v>
      </c>
      <c r="BM18" s="87">
        <f t="shared" si="32"/>
        <v>0</v>
      </c>
      <c r="BN18" s="83">
        <f t="shared" si="47"/>
        <v>0</v>
      </c>
      <c r="BO18" s="87">
        <f t="shared" si="33"/>
        <v>0</v>
      </c>
      <c r="BP18" s="83">
        <f t="shared" si="48"/>
        <v>0</v>
      </c>
      <c r="BQ18" s="88" t="str">
        <f t="shared" si="49"/>
        <v/>
      </c>
      <c r="BR18" s="92">
        <f t="shared" si="50"/>
        <v>0</v>
      </c>
      <c r="BS18" s="89">
        <f t="shared" si="51"/>
        <v>0</v>
      </c>
    </row>
    <row r="19" spans="1:76" x14ac:dyDescent="0.2">
      <c r="A19" s="69">
        <f t="shared" si="52"/>
        <v>45056</v>
      </c>
      <c r="B19" s="90" t="str">
        <f>IF(ISERROR(VLOOKUP(A19,Feiertage!$A$3:$E$24,2,FALSE))=FALSE,"Feiertag","")</f>
        <v/>
      </c>
      <c r="C19" s="71"/>
      <c r="D19" s="71"/>
      <c r="E19" s="210"/>
      <c r="F19" s="71"/>
      <c r="G19" s="71"/>
      <c r="H19" s="210"/>
      <c r="I19" s="71"/>
      <c r="J19" s="71"/>
      <c r="K19" s="212"/>
      <c r="L19" s="71"/>
      <c r="M19" s="71"/>
      <c r="N19" s="210"/>
      <c r="O19" s="71"/>
      <c r="P19" s="71"/>
      <c r="Q19" s="72">
        <f t="shared" si="0"/>
        <v>0</v>
      </c>
      <c r="R19" s="73">
        <f t="shared" si="1"/>
        <v>-4</v>
      </c>
      <c r="S19" s="74">
        <f t="shared" si="34"/>
        <v>-129.25</v>
      </c>
      <c r="T19" s="74">
        <f t="shared" si="35"/>
        <v>0</v>
      </c>
      <c r="U19" s="75"/>
      <c r="V19" s="76" t="str">
        <f t="shared" si="2"/>
        <v/>
      </c>
      <c r="W19" s="76"/>
      <c r="X19" s="76" t="str">
        <f t="shared" si="36"/>
        <v/>
      </c>
      <c r="Y19" s="77">
        <f t="shared" si="3"/>
        <v>0</v>
      </c>
      <c r="Z19" s="78">
        <f t="shared" si="4"/>
        <v>4</v>
      </c>
      <c r="AA19" s="79" t="str">
        <f>IF(WEEKDAY($A19)=1,"So",IF(WEEKDAY($A19)=7,"Sa",IF(B19="freier Tag",B19,IF(ISERROR(VLOOKUP(A19,Feiertage!$A$3:$E$14,2,FALSE))=FALSE,"Feiertag",IF(B19="","",B19)))))</f>
        <v/>
      </c>
      <c r="AB19" s="78">
        <f t="shared" si="37"/>
        <v>0</v>
      </c>
      <c r="AC19" s="80">
        <f t="shared" si="38"/>
        <v>0</v>
      </c>
      <c r="AD19" s="80">
        <f t="shared" si="39"/>
        <v>0</v>
      </c>
      <c r="AE19" s="81" t="str">
        <f t="shared" si="5"/>
        <v/>
      </c>
      <c r="AF19" s="81" t="str">
        <f t="shared" si="6"/>
        <v/>
      </c>
      <c r="AG19" s="81" t="str">
        <f t="shared" si="7"/>
        <v/>
      </c>
      <c r="AH19" s="81" t="str">
        <f t="shared" si="8"/>
        <v/>
      </c>
      <c r="AI19" s="82" t="str">
        <f t="shared" si="9"/>
        <v/>
      </c>
      <c r="AJ19" s="86" t="str">
        <f t="shared" si="10"/>
        <v/>
      </c>
      <c r="AK19" s="91" t="str">
        <f t="shared" si="40"/>
        <v>0</v>
      </c>
      <c r="AL19" s="85">
        <f t="shared" si="11"/>
        <v>0</v>
      </c>
      <c r="AM19" s="86">
        <f t="shared" si="12"/>
        <v>0</v>
      </c>
      <c r="AN19" s="83">
        <f t="shared" si="13"/>
        <v>0</v>
      </c>
      <c r="AO19" s="86">
        <f t="shared" si="14"/>
        <v>0</v>
      </c>
      <c r="AP19" s="86">
        <f t="shared" si="15"/>
        <v>0</v>
      </c>
      <c r="AQ19" s="83">
        <f t="shared" si="16"/>
        <v>0</v>
      </c>
      <c r="AR19" s="86">
        <f t="shared" si="17"/>
        <v>0</v>
      </c>
      <c r="AS19" s="86">
        <f t="shared" si="18"/>
        <v>0</v>
      </c>
      <c r="AT19" s="83">
        <f t="shared" si="19"/>
        <v>0</v>
      </c>
      <c r="AU19" s="86">
        <f t="shared" si="20"/>
        <v>0</v>
      </c>
      <c r="AV19" s="87">
        <f t="shared" si="21"/>
        <v>0</v>
      </c>
      <c r="AW19" s="83">
        <f t="shared" si="22"/>
        <v>0</v>
      </c>
      <c r="AX19" s="87">
        <f t="shared" si="23"/>
        <v>0</v>
      </c>
      <c r="AY19" s="83">
        <f t="shared" si="24"/>
        <v>0</v>
      </c>
      <c r="AZ19" s="88" t="str">
        <f t="shared" si="41"/>
        <v/>
      </c>
      <c r="BA19" s="89">
        <f t="shared" si="42"/>
        <v>0</v>
      </c>
      <c r="BB19" s="89">
        <f t="shared" si="43"/>
        <v>0</v>
      </c>
      <c r="BC19" s="85">
        <f t="shared" si="25"/>
        <v>0</v>
      </c>
      <c r="BD19" s="86">
        <f t="shared" si="26"/>
        <v>0</v>
      </c>
      <c r="BE19" s="83">
        <f t="shared" si="44"/>
        <v>0</v>
      </c>
      <c r="BF19" s="86">
        <f t="shared" si="27"/>
        <v>0</v>
      </c>
      <c r="BG19" s="86">
        <f t="shared" si="28"/>
        <v>0</v>
      </c>
      <c r="BH19" s="83">
        <f t="shared" si="45"/>
        <v>0</v>
      </c>
      <c r="BI19" s="86">
        <f t="shared" si="29"/>
        <v>0</v>
      </c>
      <c r="BJ19" s="86">
        <f t="shared" si="30"/>
        <v>0</v>
      </c>
      <c r="BK19" s="83">
        <f t="shared" si="46"/>
        <v>0</v>
      </c>
      <c r="BL19" s="86">
        <f t="shared" si="31"/>
        <v>0</v>
      </c>
      <c r="BM19" s="87">
        <f t="shared" si="32"/>
        <v>0</v>
      </c>
      <c r="BN19" s="83">
        <f t="shared" si="47"/>
        <v>0</v>
      </c>
      <c r="BO19" s="87">
        <f t="shared" si="33"/>
        <v>0</v>
      </c>
      <c r="BP19" s="83">
        <f t="shared" si="48"/>
        <v>0</v>
      </c>
      <c r="BQ19" s="88" t="str">
        <f t="shared" si="49"/>
        <v/>
      </c>
      <c r="BR19" s="92">
        <f t="shared" si="50"/>
        <v>0</v>
      </c>
      <c r="BS19" s="89">
        <f t="shared" si="51"/>
        <v>0</v>
      </c>
    </row>
    <row r="20" spans="1:76" x14ac:dyDescent="0.2">
      <c r="A20" s="69">
        <f t="shared" si="52"/>
        <v>45057</v>
      </c>
      <c r="B20" s="70" t="s">
        <v>266</v>
      </c>
      <c r="C20" s="71"/>
      <c r="D20" s="71"/>
      <c r="E20" s="210"/>
      <c r="F20" s="71"/>
      <c r="G20" s="71"/>
      <c r="H20" s="210"/>
      <c r="I20" s="71"/>
      <c r="J20" s="71"/>
      <c r="K20" s="212"/>
      <c r="L20" s="71"/>
      <c r="M20" s="71"/>
      <c r="N20" s="210"/>
      <c r="O20" s="71"/>
      <c r="P20" s="71"/>
      <c r="Q20" s="72">
        <f t="shared" si="0"/>
        <v>4</v>
      </c>
      <c r="R20" s="73">
        <f t="shared" si="1"/>
        <v>0</v>
      </c>
      <c r="S20" s="74">
        <f t="shared" si="34"/>
        <v>-129.25</v>
      </c>
      <c r="T20" s="74">
        <f t="shared" si="35"/>
        <v>0</v>
      </c>
      <c r="U20" s="75"/>
      <c r="V20" s="76" t="str">
        <f t="shared" si="2"/>
        <v/>
      </c>
      <c r="W20" s="76"/>
      <c r="X20" s="76" t="str">
        <f t="shared" si="36"/>
        <v/>
      </c>
      <c r="Y20" s="77">
        <f t="shared" si="3"/>
        <v>0</v>
      </c>
      <c r="Z20" s="78">
        <f t="shared" si="4"/>
        <v>4</v>
      </c>
      <c r="AA20" s="79" t="str">
        <f>IF(WEEKDAY($A20)=1,"So",IF(WEEKDAY($A20)=7,"Sa",IF(B20="freier Tag",B20,IF(ISERROR(VLOOKUP(A20,Feiertage!$A$3:$E$14,2,FALSE))=FALSE,"Feiertag",IF(B20="","",B20)))))</f>
        <v>Urlaub</v>
      </c>
      <c r="AB20" s="78">
        <f t="shared" si="37"/>
        <v>4</v>
      </c>
      <c r="AC20" s="80">
        <f t="shared" si="38"/>
        <v>0</v>
      </c>
      <c r="AD20" s="80">
        <f t="shared" si="39"/>
        <v>0</v>
      </c>
      <c r="AE20" s="81" t="str">
        <f t="shared" si="5"/>
        <v/>
      </c>
      <c r="AF20" s="81" t="str">
        <f t="shared" si="6"/>
        <v/>
      </c>
      <c r="AG20" s="81" t="str">
        <f t="shared" si="7"/>
        <v/>
      </c>
      <c r="AH20" s="81" t="str">
        <f t="shared" si="8"/>
        <v/>
      </c>
      <c r="AI20" s="82" t="str">
        <f t="shared" si="9"/>
        <v/>
      </c>
      <c r="AJ20" s="86" t="str">
        <f t="shared" si="10"/>
        <v/>
      </c>
      <c r="AK20" s="91" t="str">
        <f t="shared" si="40"/>
        <v>0</v>
      </c>
      <c r="AL20" s="85">
        <f t="shared" si="11"/>
        <v>0</v>
      </c>
      <c r="AM20" s="86">
        <f t="shared" si="12"/>
        <v>0</v>
      </c>
      <c r="AN20" s="83">
        <f t="shared" si="13"/>
        <v>0</v>
      </c>
      <c r="AO20" s="86">
        <f t="shared" si="14"/>
        <v>0</v>
      </c>
      <c r="AP20" s="86">
        <f t="shared" si="15"/>
        <v>0</v>
      </c>
      <c r="AQ20" s="83">
        <f t="shared" si="16"/>
        <v>0</v>
      </c>
      <c r="AR20" s="86">
        <f t="shared" si="17"/>
        <v>0</v>
      </c>
      <c r="AS20" s="86">
        <f t="shared" si="18"/>
        <v>0</v>
      </c>
      <c r="AT20" s="83">
        <f t="shared" si="19"/>
        <v>0</v>
      </c>
      <c r="AU20" s="86">
        <f t="shared" si="20"/>
        <v>0</v>
      </c>
      <c r="AV20" s="87">
        <f t="shared" si="21"/>
        <v>0</v>
      </c>
      <c r="AW20" s="83">
        <f t="shared" si="22"/>
        <v>0</v>
      </c>
      <c r="AX20" s="87">
        <f t="shared" si="23"/>
        <v>0</v>
      </c>
      <c r="AY20" s="83">
        <f t="shared" si="24"/>
        <v>0</v>
      </c>
      <c r="AZ20" s="88" t="str">
        <f t="shared" si="41"/>
        <v/>
      </c>
      <c r="BA20" s="89">
        <f t="shared" si="42"/>
        <v>0</v>
      </c>
      <c r="BB20" s="89">
        <f t="shared" si="43"/>
        <v>0</v>
      </c>
      <c r="BC20" s="85">
        <f t="shared" si="25"/>
        <v>0</v>
      </c>
      <c r="BD20" s="86">
        <f t="shared" si="26"/>
        <v>0</v>
      </c>
      <c r="BE20" s="83">
        <f t="shared" si="44"/>
        <v>0</v>
      </c>
      <c r="BF20" s="86">
        <f t="shared" si="27"/>
        <v>0</v>
      </c>
      <c r="BG20" s="86">
        <f t="shared" si="28"/>
        <v>0</v>
      </c>
      <c r="BH20" s="83">
        <f t="shared" si="45"/>
        <v>0</v>
      </c>
      <c r="BI20" s="86">
        <f t="shared" si="29"/>
        <v>0</v>
      </c>
      <c r="BJ20" s="86">
        <f t="shared" si="30"/>
        <v>0</v>
      </c>
      <c r="BK20" s="83">
        <f t="shared" si="46"/>
        <v>0</v>
      </c>
      <c r="BL20" s="86">
        <f t="shared" si="31"/>
        <v>0</v>
      </c>
      <c r="BM20" s="87">
        <f t="shared" si="32"/>
        <v>0</v>
      </c>
      <c r="BN20" s="83">
        <f t="shared" si="47"/>
        <v>0</v>
      </c>
      <c r="BO20" s="87">
        <f t="shared" si="33"/>
        <v>0</v>
      </c>
      <c r="BP20" s="83">
        <f t="shared" si="48"/>
        <v>0</v>
      </c>
      <c r="BQ20" s="88" t="str">
        <f t="shared" si="49"/>
        <v/>
      </c>
      <c r="BR20" s="92">
        <f t="shared" si="50"/>
        <v>0</v>
      </c>
      <c r="BS20" s="89">
        <f t="shared" si="51"/>
        <v>0</v>
      </c>
    </row>
    <row r="21" spans="1:76" x14ac:dyDescent="0.2">
      <c r="A21" s="69">
        <f t="shared" si="52"/>
        <v>45058</v>
      </c>
      <c r="B21" s="70" t="s">
        <v>266</v>
      </c>
      <c r="C21" s="71"/>
      <c r="D21" s="71"/>
      <c r="E21" s="210"/>
      <c r="F21" s="71"/>
      <c r="G21" s="71"/>
      <c r="H21" s="210"/>
      <c r="I21" s="71"/>
      <c r="J21" s="71"/>
      <c r="K21" s="212"/>
      <c r="L21" s="71"/>
      <c r="M21" s="71"/>
      <c r="N21" s="210"/>
      <c r="O21" s="71"/>
      <c r="P21" s="71"/>
      <c r="Q21" s="72">
        <f t="shared" si="0"/>
        <v>4</v>
      </c>
      <c r="R21" s="73">
        <f t="shared" si="1"/>
        <v>0</v>
      </c>
      <c r="S21" s="74">
        <f t="shared" si="34"/>
        <v>-129.25</v>
      </c>
      <c r="T21" s="74">
        <f t="shared" si="35"/>
        <v>0</v>
      </c>
      <c r="U21" s="75"/>
      <c r="V21" s="76" t="str">
        <f t="shared" si="2"/>
        <v/>
      </c>
      <c r="W21" s="76"/>
      <c r="X21" s="76" t="str">
        <f t="shared" si="36"/>
        <v/>
      </c>
      <c r="Y21" s="77">
        <f t="shared" si="3"/>
        <v>0</v>
      </c>
      <c r="Z21" s="78">
        <f t="shared" si="4"/>
        <v>4</v>
      </c>
      <c r="AA21" s="79" t="str">
        <f>IF(WEEKDAY($A21)=1,"So",IF(WEEKDAY($A21)=7,"Sa",IF(B21="freier Tag",B21,IF(ISERROR(VLOOKUP(A21,Feiertage!$A$3:$E$14,2,FALSE))=FALSE,"Feiertag",IF(B21="","",B21)))))</f>
        <v>Urlaub</v>
      </c>
      <c r="AB21" s="78">
        <f t="shared" si="37"/>
        <v>4</v>
      </c>
      <c r="AC21" s="80">
        <f t="shared" si="38"/>
        <v>0</v>
      </c>
      <c r="AD21" s="80">
        <f t="shared" si="39"/>
        <v>0</v>
      </c>
      <c r="AE21" s="81" t="str">
        <f t="shared" si="5"/>
        <v/>
      </c>
      <c r="AF21" s="81" t="str">
        <f t="shared" si="6"/>
        <v/>
      </c>
      <c r="AG21" s="81" t="str">
        <f t="shared" si="7"/>
        <v/>
      </c>
      <c r="AH21" s="81" t="str">
        <f t="shared" si="8"/>
        <v/>
      </c>
      <c r="AI21" s="82" t="str">
        <f t="shared" si="9"/>
        <v/>
      </c>
      <c r="AJ21" s="86" t="str">
        <f t="shared" si="10"/>
        <v/>
      </c>
      <c r="AK21" s="91" t="str">
        <f t="shared" si="40"/>
        <v>0</v>
      </c>
      <c r="AL21" s="85">
        <f t="shared" si="11"/>
        <v>0</v>
      </c>
      <c r="AM21" s="86">
        <f t="shared" si="12"/>
        <v>0</v>
      </c>
      <c r="AN21" s="83">
        <f t="shared" si="13"/>
        <v>0</v>
      </c>
      <c r="AO21" s="86">
        <f t="shared" si="14"/>
        <v>0</v>
      </c>
      <c r="AP21" s="86">
        <f t="shared" si="15"/>
        <v>0</v>
      </c>
      <c r="AQ21" s="83">
        <f t="shared" si="16"/>
        <v>0</v>
      </c>
      <c r="AR21" s="86">
        <f t="shared" si="17"/>
        <v>0</v>
      </c>
      <c r="AS21" s="86">
        <f t="shared" si="18"/>
        <v>0</v>
      </c>
      <c r="AT21" s="83">
        <f t="shared" si="19"/>
        <v>0</v>
      </c>
      <c r="AU21" s="86">
        <f t="shared" si="20"/>
        <v>0</v>
      </c>
      <c r="AV21" s="87">
        <f t="shared" si="21"/>
        <v>0</v>
      </c>
      <c r="AW21" s="83">
        <f t="shared" si="22"/>
        <v>0</v>
      </c>
      <c r="AX21" s="87">
        <f t="shared" si="23"/>
        <v>0</v>
      </c>
      <c r="AY21" s="83">
        <f t="shared" si="24"/>
        <v>0</v>
      </c>
      <c r="AZ21" s="88" t="str">
        <f t="shared" si="41"/>
        <v/>
      </c>
      <c r="BA21" s="89">
        <f t="shared" si="42"/>
        <v>0</v>
      </c>
      <c r="BB21" s="89">
        <f t="shared" si="43"/>
        <v>0</v>
      </c>
      <c r="BC21" s="85">
        <f t="shared" si="25"/>
        <v>0</v>
      </c>
      <c r="BD21" s="86">
        <f t="shared" si="26"/>
        <v>0</v>
      </c>
      <c r="BE21" s="83">
        <f t="shared" si="44"/>
        <v>0</v>
      </c>
      <c r="BF21" s="86">
        <f t="shared" si="27"/>
        <v>0</v>
      </c>
      <c r="BG21" s="86">
        <f t="shared" si="28"/>
        <v>0</v>
      </c>
      <c r="BH21" s="83">
        <f t="shared" si="45"/>
        <v>0</v>
      </c>
      <c r="BI21" s="86">
        <f t="shared" si="29"/>
        <v>0</v>
      </c>
      <c r="BJ21" s="86">
        <f t="shared" si="30"/>
        <v>0</v>
      </c>
      <c r="BK21" s="83">
        <f t="shared" si="46"/>
        <v>0</v>
      </c>
      <c r="BL21" s="86">
        <f t="shared" si="31"/>
        <v>0</v>
      </c>
      <c r="BM21" s="87">
        <f t="shared" si="32"/>
        <v>0</v>
      </c>
      <c r="BN21" s="83">
        <f t="shared" si="47"/>
        <v>0</v>
      </c>
      <c r="BO21" s="87">
        <f t="shared" si="33"/>
        <v>0</v>
      </c>
      <c r="BP21" s="83">
        <f t="shared" si="48"/>
        <v>0</v>
      </c>
      <c r="BQ21" s="88" t="str">
        <f t="shared" si="49"/>
        <v/>
      </c>
      <c r="BR21" s="92">
        <f t="shared" si="50"/>
        <v>0</v>
      </c>
      <c r="BS21" s="89">
        <f t="shared" si="51"/>
        <v>0</v>
      </c>
    </row>
    <row r="22" spans="1:76" x14ac:dyDescent="0.2">
      <c r="A22" s="69">
        <f t="shared" si="52"/>
        <v>45059</v>
      </c>
      <c r="B22" s="70" t="str">
        <f>IF(ISERROR(VLOOKUP(A22,Feiertage!$A$3:$E$24,2,FALSE))=FALSE,"Feiertag","")</f>
        <v/>
      </c>
      <c r="C22" s="71"/>
      <c r="D22" s="71"/>
      <c r="E22" s="210"/>
      <c r="F22" s="71"/>
      <c r="G22" s="71"/>
      <c r="H22" s="210"/>
      <c r="I22" s="71"/>
      <c r="J22" s="71"/>
      <c r="K22" s="212"/>
      <c r="L22" s="71"/>
      <c r="M22" s="71"/>
      <c r="N22" s="210"/>
      <c r="O22" s="71"/>
      <c r="P22" s="71"/>
      <c r="Q22" s="72">
        <f t="shared" si="0"/>
        <v>0</v>
      </c>
      <c r="R22" s="73">
        <f t="shared" si="1"/>
        <v>0</v>
      </c>
      <c r="S22" s="74">
        <f t="shared" si="34"/>
        <v>-129.25</v>
      </c>
      <c r="T22" s="74">
        <f t="shared" si="35"/>
        <v>0</v>
      </c>
      <c r="U22" s="75"/>
      <c r="V22" s="76" t="str">
        <f t="shared" si="2"/>
        <v/>
      </c>
      <c r="W22" s="76"/>
      <c r="X22" s="76" t="str">
        <f t="shared" si="36"/>
        <v/>
      </c>
      <c r="Y22" s="77">
        <f t="shared" si="3"/>
        <v>0</v>
      </c>
      <c r="Z22" s="78">
        <f t="shared" si="4"/>
        <v>0</v>
      </c>
      <c r="AA22" s="79" t="str">
        <f>IF(WEEKDAY($A22)=1,"So",IF(WEEKDAY($A22)=7,"Sa",IF(B22="freier Tag",B22,IF(ISERROR(VLOOKUP(A22,Feiertage!$A$3:$E$14,2,FALSE))=FALSE,"Feiertag",IF(B22="","",B22)))))</f>
        <v>Sa</v>
      </c>
      <c r="AB22" s="78">
        <f t="shared" si="37"/>
        <v>0</v>
      </c>
      <c r="AC22" s="80">
        <f t="shared" si="38"/>
        <v>0</v>
      </c>
      <c r="AD22" s="80">
        <f t="shared" si="39"/>
        <v>0</v>
      </c>
      <c r="AE22" s="81" t="str">
        <f t="shared" si="5"/>
        <v/>
      </c>
      <c r="AF22" s="81" t="str">
        <f t="shared" si="6"/>
        <v/>
      </c>
      <c r="AG22" s="81" t="str">
        <f t="shared" si="7"/>
        <v/>
      </c>
      <c r="AH22" s="81" t="str">
        <f t="shared" si="8"/>
        <v/>
      </c>
      <c r="AI22" s="82" t="str">
        <f t="shared" si="9"/>
        <v/>
      </c>
      <c r="AJ22" s="86" t="str">
        <f t="shared" si="10"/>
        <v/>
      </c>
      <c r="AK22" s="91" t="str">
        <f t="shared" si="40"/>
        <v>0</v>
      </c>
      <c r="AL22" s="85">
        <f t="shared" si="11"/>
        <v>0</v>
      </c>
      <c r="AM22" s="86">
        <f t="shared" si="12"/>
        <v>0</v>
      </c>
      <c r="AN22" s="83">
        <f t="shared" si="13"/>
        <v>0</v>
      </c>
      <c r="AO22" s="86">
        <f t="shared" si="14"/>
        <v>0</v>
      </c>
      <c r="AP22" s="86">
        <f t="shared" si="15"/>
        <v>0</v>
      </c>
      <c r="AQ22" s="83">
        <f t="shared" si="16"/>
        <v>0</v>
      </c>
      <c r="AR22" s="86">
        <f t="shared" si="17"/>
        <v>0</v>
      </c>
      <c r="AS22" s="86">
        <f t="shared" si="18"/>
        <v>0</v>
      </c>
      <c r="AT22" s="83">
        <f t="shared" si="19"/>
        <v>0</v>
      </c>
      <c r="AU22" s="86">
        <f t="shared" si="20"/>
        <v>0</v>
      </c>
      <c r="AV22" s="87">
        <f t="shared" si="21"/>
        <v>0</v>
      </c>
      <c r="AW22" s="83">
        <f t="shared" si="22"/>
        <v>0</v>
      </c>
      <c r="AX22" s="87">
        <f t="shared" si="23"/>
        <v>0</v>
      </c>
      <c r="AY22" s="83">
        <f t="shared" si="24"/>
        <v>0</v>
      </c>
      <c r="AZ22" s="88" t="str">
        <f t="shared" si="41"/>
        <v/>
      </c>
      <c r="BA22" s="89">
        <f t="shared" si="42"/>
        <v>0</v>
      </c>
      <c r="BB22" s="89">
        <f t="shared" si="43"/>
        <v>0</v>
      </c>
      <c r="BC22" s="85">
        <f t="shared" si="25"/>
        <v>0</v>
      </c>
      <c r="BD22" s="86">
        <f t="shared" si="26"/>
        <v>0</v>
      </c>
      <c r="BE22" s="83">
        <f t="shared" si="44"/>
        <v>0</v>
      </c>
      <c r="BF22" s="86">
        <f t="shared" si="27"/>
        <v>0</v>
      </c>
      <c r="BG22" s="86">
        <f t="shared" si="28"/>
        <v>0</v>
      </c>
      <c r="BH22" s="83">
        <f t="shared" si="45"/>
        <v>0</v>
      </c>
      <c r="BI22" s="86">
        <f t="shared" si="29"/>
        <v>0</v>
      </c>
      <c r="BJ22" s="86">
        <f t="shared" si="30"/>
        <v>0</v>
      </c>
      <c r="BK22" s="83">
        <f t="shared" si="46"/>
        <v>0</v>
      </c>
      <c r="BL22" s="86">
        <f t="shared" si="31"/>
        <v>0</v>
      </c>
      <c r="BM22" s="87">
        <f t="shared" si="32"/>
        <v>0</v>
      </c>
      <c r="BN22" s="83">
        <f t="shared" si="47"/>
        <v>0</v>
      </c>
      <c r="BO22" s="87">
        <f t="shared" si="33"/>
        <v>0</v>
      </c>
      <c r="BP22" s="83">
        <f t="shared" si="48"/>
        <v>0</v>
      </c>
      <c r="BQ22" s="88" t="str">
        <f t="shared" si="49"/>
        <v/>
      </c>
      <c r="BR22" s="92">
        <f t="shared" si="50"/>
        <v>0</v>
      </c>
      <c r="BS22" s="89">
        <f t="shared" si="51"/>
        <v>0</v>
      </c>
    </row>
    <row r="23" spans="1:76" x14ac:dyDescent="0.2">
      <c r="A23" s="69">
        <f t="shared" si="52"/>
        <v>45060</v>
      </c>
      <c r="B23" s="90" t="str">
        <f>IF(ISERROR(VLOOKUP(A23,Feiertage!$A$3:$E$24,2,FALSE))=FALSE,"Feiertag","")</f>
        <v/>
      </c>
      <c r="C23" s="71"/>
      <c r="D23" s="71"/>
      <c r="E23" s="210"/>
      <c r="F23" s="71"/>
      <c r="G23" s="71"/>
      <c r="H23" s="210"/>
      <c r="I23" s="71"/>
      <c r="J23" s="71"/>
      <c r="K23" s="212"/>
      <c r="L23" s="71"/>
      <c r="M23" s="71"/>
      <c r="N23" s="210"/>
      <c r="O23" s="71"/>
      <c r="P23" s="71"/>
      <c r="Q23" s="72">
        <f t="shared" si="0"/>
        <v>0</v>
      </c>
      <c r="R23" s="73">
        <f t="shared" si="1"/>
        <v>0</v>
      </c>
      <c r="S23" s="74">
        <f t="shared" si="34"/>
        <v>-129.25</v>
      </c>
      <c r="T23" s="74">
        <f t="shared" si="35"/>
        <v>0</v>
      </c>
      <c r="U23" s="75"/>
      <c r="V23" s="76" t="str">
        <f t="shared" si="2"/>
        <v/>
      </c>
      <c r="W23" s="76"/>
      <c r="X23" s="76" t="str">
        <f t="shared" si="36"/>
        <v/>
      </c>
      <c r="Y23" s="77">
        <f t="shared" si="3"/>
        <v>0</v>
      </c>
      <c r="Z23" s="78">
        <f t="shared" si="4"/>
        <v>0</v>
      </c>
      <c r="AA23" s="79" t="str">
        <f>IF(WEEKDAY($A23)=1,"So",IF(WEEKDAY($A23)=7,"Sa",IF(B23="freier Tag",B23,IF(ISERROR(VLOOKUP(A23,Feiertage!$A$3:$E$14,2,FALSE))=FALSE,"Feiertag",IF(B23="","",B23)))))</f>
        <v>So</v>
      </c>
      <c r="AB23" s="78">
        <f t="shared" si="37"/>
        <v>0</v>
      </c>
      <c r="AC23" s="80">
        <f t="shared" si="38"/>
        <v>0</v>
      </c>
      <c r="AD23" s="80">
        <f t="shared" si="39"/>
        <v>0</v>
      </c>
      <c r="AE23" s="81" t="str">
        <f t="shared" si="5"/>
        <v/>
      </c>
      <c r="AF23" s="81" t="str">
        <f t="shared" si="6"/>
        <v/>
      </c>
      <c r="AG23" s="81" t="str">
        <f t="shared" si="7"/>
        <v/>
      </c>
      <c r="AH23" s="81" t="str">
        <f t="shared" si="8"/>
        <v/>
      </c>
      <c r="AI23" s="82" t="str">
        <f t="shared" si="9"/>
        <v/>
      </c>
      <c r="AJ23" s="86" t="str">
        <f t="shared" si="10"/>
        <v/>
      </c>
      <c r="AK23" s="91" t="str">
        <f t="shared" si="40"/>
        <v>0</v>
      </c>
      <c r="AL23" s="85">
        <f t="shared" si="11"/>
        <v>0</v>
      </c>
      <c r="AM23" s="86">
        <f t="shared" si="12"/>
        <v>0</v>
      </c>
      <c r="AN23" s="83">
        <f>IF(AL23&lt;=9,,IF(AL23&lt;=9.75,AL23-9,IF(AL23&gt;9.75,0.75)))</f>
        <v>0</v>
      </c>
      <c r="AO23" s="86">
        <f t="shared" si="14"/>
        <v>0</v>
      </c>
      <c r="AP23" s="86">
        <f t="shared" si="15"/>
        <v>0</v>
      </c>
      <c r="AQ23" s="83">
        <f>IF(AO23=AL23,0,IF(AN23&gt;0,0,IF(AO23&lt;=9,0,IF(AO23&gt;9,0.75-AM23))))</f>
        <v>0</v>
      </c>
      <c r="AR23" s="86">
        <f t="shared" si="17"/>
        <v>0</v>
      </c>
      <c r="AS23" s="86">
        <f t="shared" si="18"/>
        <v>0</v>
      </c>
      <c r="AT23" s="83">
        <f>IF(AR23=AO23,0,IF(AQ23&gt;0,0,IF(AR23&lt;=9,0,IF(AR23&gt;9,0.75-AP23))))</f>
        <v>0</v>
      </c>
      <c r="AU23" s="86">
        <f t="shared" si="20"/>
        <v>0</v>
      </c>
      <c r="AV23" s="87">
        <f t="shared" si="21"/>
        <v>0</v>
      </c>
      <c r="AW23" s="83">
        <f>IF(AU23=AR23,0,IF(AT23&gt;0,0,IF(AU23&lt;=9,0,IF(AU23&gt;9,0.75-AS23))))</f>
        <v>0</v>
      </c>
      <c r="AX23" s="87">
        <f t="shared" si="23"/>
        <v>0</v>
      </c>
      <c r="AY23" s="83">
        <f>IF(AX23=AU23,0,IF(AW23&gt;0,0,IF(AX23&lt;=9,0,IF(AX23&gt;9,0.75-AV23))))</f>
        <v>0</v>
      </c>
      <c r="AZ23" s="88" t="str">
        <f t="shared" si="41"/>
        <v/>
      </c>
      <c r="BA23" s="89">
        <f t="shared" si="42"/>
        <v>0</v>
      </c>
      <c r="BB23" s="89">
        <f t="shared" si="43"/>
        <v>0</v>
      </c>
      <c r="BC23" s="85">
        <f t="shared" si="25"/>
        <v>0</v>
      </c>
      <c r="BD23" s="86">
        <f t="shared" si="26"/>
        <v>0</v>
      </c>
      <c r="BE23" s="83">
        <f t="shared" si="44"/>
        <v>0</v>
      </c>
      <c r="BF23" s="86">
        <f t="shared" si="27"/>
        <v>0</v>
      </c>
      <c r="BG23" s="86">
        <f t="shared" si="28"/>
        <v>0</v>
      </c>
      <c r="BH23" s="83">
        <f t="shared" si="45"/>
        <v>0</v>
      </c>
      <c r="BI23" s="86">
        <f t="shared" si="29"/>
        <v>0</v>
      </c>
      <c r="BJ23" s="86">
        <f t="shared" si="30"/>
        <v>0</v>
      </c>
      <c r="BK23" s="83">
        <f t="shared" si="46"/>
        <v>0</v>
      </c>
      <c r="BL23" s="86">
        <f t="shared" si="31"/>
        <v>0</v>
      </c>
      <c r="BM23" s="87">
        <f t="shared" si="32"/>
        <v>0</v>
      </c>
      <c r="BN23" s="83">
        <f t="shared" si="47"/>
        <v>0</v>
      </c>
      <c r="BO23" s="87">
        <f t="shared" si="33"/>
        <v>0</v>
      </c>
      <c r="BP23" s="83">
        <f t="shared" si="48"/>
        <v>0</v>
      </c>
      <c r="BQ23" s="88" t="str">
        <f t="shared" si="49"/>
        <v/>
      </c>
      <c r="BR23" s="92">
        <f t="shared" si="50"/>
        <v>0</v>
      </c>
      <c r="BS23" s="89">
        <f t="shared" si="51"/>
        <v>0</v>
      </c>
    </row>
    <row r="24" spans="1:76" x14ac:dyDescent="0.2">
      <c r="A24" s="69">
        <f t="shared" si="52"/>
        <v>45061</v>
      </c>
      <c r="B24" s="70" t="str">
        <f>IF(ISERROR(VLOOKUP(A24,Feiertage!$A$3:$E$24,2,FALSE))=FALSE,"Feiertag","")</f>
        <v/>
      </c>
      <c r="C24" s="71"/>
      <c r="D24" s="71"/>
      <c r="E24" s="210"/>
      <c r="F24" s="71"/>
      <c r="G24" s="71"/>
      <c r="H24" s="210"/>
      <c r="I24" s="71"/>
      <c r="J24" s="71"/>
      <c r="K24" s="212"/>
      <c r="L24" s="71"/>
      <c r="M24" s="71"/>
      <c r="N24" s="210"/>
      <c r="O24" s="71"/>
      <c r="P24" s="71"/>
      <c r="Q24" s="72">
        <f t="shared" si="0"/>
        <v>0</v>
      </c>
      <c r="R24" s="73">
        <f t="shared" si="1"/>
        <v>-4</v>
      </c>
      <c r="S24" s="74">
        <f t="shared" si="34"/>
        <v>-133.25</v>
      </c>
      <c r="T24" s="74">
        <f t="shared" si="35"/>
        <v>0</v>
      </c>
      <c r="U24" s="75"/>
      <c r="V24" s="76" t="str">
        <f t="shared" si="2"/>
        <v/>
      </c>
      <c r="W24" s="76"/>
      <c r="X24" s="76" t="str">
        <f t="shared" si="36"/>
        <v/>
      </c>
      <c r="Y24" s="77">
        <f t="shared" si="3"/>
        <v>0</v>
      </c>
      <c r="Z24" s="78">
        <f t="shared" si="4"/>
        <v>4</v>
      </c>
      <c r="AA24" s="79" t="str">
        <f>IF(WEEKDAY($A24)=1,"So",IF(WEEKDAY($A24)=7,"Sa",IF(B24="freier Tag",B24,IF(ISERROR(VLOOKUP(A24,Feiertage!$A$3:$E$14,2,FALSE))=FALSE,"Feiertag",IF(B24="","",B24)))))</f>
        <v/>
      </c>
      <c r="AB24" s="78">
        <f t="shared" si="37"/>
        <v>0</v>
      </c>
      <c r="AC24" s="80">
        <f t="shared" si="38"/>
        <v>0</v>
      </c>
      <c r="AD24" s="80">
        <f t="shared" si="39"/>
        <v>0</v>
      </c>
      <c r="AE24" s="81" t="str">
        <f t="shared" si="5"/>
        <v/>
      </c>
      <c r="AF24" s="81" t="str">
        <f t="shared" si="6"/>
        <v/>
      </c>
      <c r="AG24" s="81" t="str">
        <f t="shared" si="7"/>
        <v/>
      </c>
      <c r="AH24" s="81" t="str">
        <f t="shared" si="8"/>
        <v/>
      </c>
      <c r="AI24" s="82" t="str">
        <f t="shared" si="9"/>
        <v/>
      </c>
      <c r="AJ24" s="86" t="str">
        <f t="shared" si="10"/>
        <v/>
      </c>
      <c r="AK24" s="91" t="str">
        <f t="shared" si="40"/>
        <v>0</v>
      </c>
      <c r="AL24" s="85">
        <f t="shared" si="11"/>
        <v>0</v>
      </c>
      <c r="AM24" s="86">
        <f t="shared" si="12"/>
        <v>0</v>
      </c>
      <c r="AN24" s="83">
        <f t="shared" ref="AN24:AN40" si="53">IF(AL24&lt;=9,,IF(AL24&lt;=9.75,AL24-9,IF(AL24&gt;9.75,0.75)))</f>
        <v>0</v>
      </c>
      <c r="AO24" s="86">
        <f t="shared" si="14"/>
        <v>0</v>
      </c>
      <c r="AP24" s="86">
        <f t="shared" si="15"/>
        <v>0</v>
      </c>
      <c r="AQ24" s="83">
        <f t="shared" ref="AQ24:AQ40" si="54">IF(AO24=AL24,0,IF(AN24&gt;0,0,IF(AO24&lt;=9,0,IF(AO24&gt;9,0.75-AM24))))</f>
        <v>0</v>
      </c>
      <c r="AR24" s="86">
        <f t="shared" si="17"/>
        <v>0</v>
      </c>
      <c r="AS24" s="86">
        <f t="shared" si="18"/>
        <v>0</v>
      </c>
      <c r="AT24" s="83">
        <f t="shared" ref="AT24:AT40" si="55">IF(AR24=AO24,0,IF(AQ24&gt;0,0,IF(AR24&lt;=9,0,IF(AR24&gt;9,0.75-AP24))))</f>
        <v>0</v>
      </c>
      <c r="AU24" s="86">
        <f t="shared" si="20"/>
        <v>0</v>
      </c>
      <c r="AV24" s="87">
        <f t="shared" si="21"/>
        <v>0</v>
      </c>
      <c r="AW24" s="83">
        <f t="shared" ref="AW24:AW40" si="56">IF(AU24=AR24,0,IF(AT24&gt;0,0,IF(AU24&lt;=9,0,IF(AU24&gt;9,0.75-AS24))))</f>
        <v>0</v>
      </c>
      <c r="AX24" s="87">
        <f t="shared" si="23"/>
        <v>0</v>
      </c>
      <c r="AY24" s="83">
        <f t="shared" ref="AY24:AY40" si="57">IF(AX24=AU24,0,IF(AW24&gt;0,0,IF(AX24&lt;=9,0,IF(AX24&gt;9,0.75-AV24))))</f>
        <v>0</v>
      </c>
      <c r="AZ24" s="88" t="str">
        <f t="shared" si="41"/>
        <v/>
      </c>
      <c r="BA24" s="89">
        <f t="shared" si="42"/>
        <v>0</v>
      </c>
      <c r="BB24" s="89">
        <f t="shared" si="43"/>
        <v>0</v>
      </c>
      <c r="BC24" s="85">
        <f t="shared" si="25"/>
        <v>0</v>
      </c>
      <c r="BD24" s="86">
        <f t="shared" si="26"/>
        <v>0</v>
      </c>
      <c r="BE24" s="83">
        <f t="shared" si="44"/>
        <v>0</v>
      </c>
      <c r="BF24" s="86">
        <f t="shared" si="27"/>
        <v>0</v>
      </c>
      <c r="BG24" s="86">
        <f t="shared" si="28"/>
        <v>0</v>
      </c>
      <c r="BH24" s="83">
        <f t="shared" si="45"/>
        <v>0</v>
      </c>
      <c r="BI24" s="86">
        <f t="shared" si="29"/>
        <v>0</v>
      </c>
      <c r="BJ24" s="86">
        <f t="shared" si="30"/>
        <v>0</v>
      </c>
      <c r="BK24" s="83">
        <f t="shared" si="46"/>
        <v>0</v>
      </c>
      <c r="BL24" s="86">
        <f t="shared" si="31"/>
        <v>0</v>
      </c>
      <c r="BM24" s="87">
        <f t="shared" si="32"/>
        <v>0</v>
      </c>
      <c r="BN24" s="83">
        <f t="shared" si="47"/>
        <v>0</v>
      </c>
      <c r="BO24" s="87">
        <f t="shared" si="33"/>
        <v>0</v>
      </c>
      <c r="BP24" s="83">
        <f t="shared" si="48"/>
        <v>0</v>
      </c>
      <c r="BQ24" s="88" t="str">
        <f t="shared" si="49"/>
        <v/>
      </c>
      <c r="BR24" s="92">
        <f t="shared" si="50"/>
        <v>0</v>
      </c>
      <c r="BS24" s="89">
        <f t="shared" si="51"/>
        <v>0</v>
      </c>
      <c r="BX24" s="93"/>
    </row>
    <row r="25" spans="1:76" x14ac:dyDescent="0.2">
      <c r="A25" s="69">
        <f t="shared" si="52"/>
        <v>45062</v>
      </c>
      <c r="B25" s="70" t="str">
        <f>IF(ISERROR(VLOOKUP(A25,Feiertage!$A$3:$E$24,2,FALSE))=FALSE,"Feiertag","")</f>
        <v/>
      </c>
      <c r="C25" s="71"/>
      <c r="D25" s="71"/>
      <c r="E25" s="210"/>
      <c r="F25" s="71"/>
      <c r="G25" s="71"/>
      <c r="H25" s="210"/>
      <c r="I25" s="71"/>
      <c r="J25" s="71"/>
      <c r="K25" s="212"/>
      <c r="L25" s="71"/>
      <c r="M25" s="71"/>
      <c r="N25" s="210"/>
      <c r="O25" s="71"/>
      <c r="P25" s="71"/>
      <c r="Q25" s="72">
        <f t="shared" si="0"/>
        <v>0</v>
      </c>
      <c r="R25" s="73">
        <f t="shared" si="1"/>
        <v>-4</v>
      </c>
      <c r="S25" s="74">
        <f t="shared" si="34"/>
        <v>-137.25</v>
      </c>
      <c r="T25" s="74">
        <f t="shared" si="35"/>
        <v>0</v>
      </c>
      <c r="U25" s="75"/>
      <c r="V25" s="76" t="str">
        <f t="shared" si="2"/>
        <v/>
      </c>
      <c r="W25" s="76"/>
      <c r="X25" s="76" t="str">
        <f t="shared" si="36"/>
        <v/>
      </c>
      <c r="Y25" s="77">
        <f t="shared" si="3"/>
        <v>0</v>
      </c>
      <c r="Z25" s="78">
        <f t="shared" si="4"/>
        <v>4</v>
      </c>
      <c r="AA25" s="79" t="str">
        <f>IF(WEEKDAY($A25)=1,"So",IF(WEEKDAY($A25)=7,"Sa",IF(B25="freier Tag",B25,IF(ISERROR(VLOOKUP(A25,Feiertage!$A$3:$E$14,2,FALSE))=FALSE,"Feiertag",IF(B25="","",B25)))))</f>
        <v/>
      </c>
      <c r="AB25" s="78">
        <f t="shared" si="37"/>
        <v>0</v>
      </c>
      <c r="AC25" s="80">
        <f t="shared" si="38"/>
        <v>0</v>
      </c>
      <c r="AD25" s="80">
        <f t="shared" si="39"/>
        <v>0</v>
      </c>
      <c r="AE25" s="81" t="str">
        <f t="shared" si="5"/>
        <v/>
      </c>
      <c r="AF25" s="81" t="str">
        <f t="shared" si="6"/>
        <v/>
      </c>
      <c r="AG25" s="81" t="str">
        <f t="shared" si="7"/>
        <v/>
      </c>
      <c r="AH25" s="81" t="str">
        <f t="shared" si="8"/>
        <v/>
      </c>
      <c r="AI25" s="82" t="str">
        <f t="shared" si="9"/>
        <v/>
      </c>
      <c r="AJ25" s="86" t="str">
        <f t="shared" si="10"/>
        <v/>
      </c>
      <c r="AK25" s="91" t="str">
        <f t="shared" si="40"/>
        <v>0</v>
      </c>
      <c r="AL25" s="85">
        <f t="shared" si="11"/>
        <v>0</v>
      </c>
      <c r="AM25" s="86">
        <f t="shared" si="12"/>
        <v>0</v>
      </c>
      <c r="AN25" s="83">
        <f t="shared" si="53"/>
        <v>0</v>
      </c>
      <c r="AO25" s="86">
        <f t="shared" si="14"/>
        <v>0</v>
      </c>
      <c r="AP25" s="86">
        <f t="shared" si="15"/>
        <v>0</v>
      </c>
      <c r="AQ25" s="83">
        <f t="shared" si="54"/>
        <v>0</v>
      </c>
      <c r="AR25" s="86">
        <f t="shared" si="17"/>
        <v>0</v>
      </c>
      <c r="AS25" s="86">
        <f t="shared" si="18"/>
        <v>0</v>
      </c>
      <c r="AT25" s="83">
        <f t="shared" si="55"/>
        <v>0</v>
      </c>
      <c r="AU25" s="86">
        <f t="shared" si="20"/>
        <v>0</v>
      </c>
      <c r="AV25" s="87">
        <f t="shared" si="21"/>
        <v>0</v>
      </c>
      <c r="AW25" s="83">
        <f t="shared" si="56"/>
        <v>0</v>
      </c>
      <c r="AX25" s="87">
        <f t="shared" si="23"/>
        <v>0</v>
      </c>
      <c r="AY25" s="83">
        <f t="shared" si="57"/>
        <v>0</v>
      </c>
      <c r="AZ25" s="88" t="str">
        <f t="shared" si="41"/>
        <v/>
      </c>
      <c r="BA25" s="89">
        <f t="shared" si="42"/>
        <v>0</v>
      </c>
      <c r="BB25" s="89">
        <f t="shared" si="43"/>
        <v>0</v>
      </c>
      <c r="BC25" s="85">
        <f t="shared" si="25"/>
        <v>0</v>
      </c>
      <c r="BD25" s="86">
        <f t="shared" si="26"/>
        <v>0</v>
      </c>
      <c r="BE25" s="83">
        <f t="shared" si="44"/>
        <v>0</v>
      </c>
      <c r="BF25" s="86">
        <f t="shared" si="27"/>
        <v>0</v>
      </c>
      <c r="BG25" s="86">
        <f t="shared" si="28"/>
        <v>0</v>
      </c>
      <c r="BH25" s="83">
        <f t="shared" si="45"/>
        <v>0</v>
      </c>
      <c r="BI25" s="86">
        <f t="shared" si="29"/>
        <v>0</v>
      </c>
      <c r="BJ25" s="86">
        <f t="shared" si="30"/>
        <v>0</v>
      </c>
      <c r="BK25" s="83">
        <f t="shared" si="46"/>
        <v>0</v>
      </c>
      <c r="BL25" s="86">
        <f t="shared" si="31"/>
        <v>0</v>
      </c>
      <c r="BM25" s="87">
        <f t="shared" si="32"/>
        <v>0</v>
      </c>
      <c r="BN25" s="83">
        <f t="shared" si="47"/>
        <v>0</v>
      </c>
      <c r="BO25" s="87">
        <f t="shared" si="33"/>
        <v>0</v>
      </c>
      <c r="BP25" s="83">
        <f t="shared" si="48"/>
        <v>0</v>
      </c>
      <c r="BQ25" s="88" t="str">
        <f t="shared" si="49"/>
        <v/>
      </c>
      <c r="BR25" s="92">
        <f t="shared" si="50"/>
        <v>0</v>
      </c>
      <c r="BS25" s="89">
        <f t="shared" si="51"/>
        <v>0</v>
      </c>
    </row>
    <row r="26" spans="1:76" x14ac:dyDescent="0.2">
      <c r="A26" s="69">
        <f t="shared" si="52"/>
        <v>45063</v>
      </c>
      <c r="B26" s="70" t="str">
        <f>IF(ISERROR(VLOOKUP(A26,Feiertage!$A$3:$E$24,2,FALSE))=FALSE,"Feiertag","")</f>
        <v/>
      </c>
      <c r="C26" s="71"/>
      <c r="D26" s="71"/>
      <c r="E26" s="210"/>
      <c r="F26" s="71"/>
      <c r="G26" s="71"/>
      <c r="H26" s="210"/>
      <c r="I26" s="71"/>
      <c r="J26" s="71"/>
      <c r="K26" s="212"/>
      <c r="L26" s="71"/>
      <c r="M26" s="71"/>
      <c r="N26" s="210"/>
      <c r="O26" s="71"/>
      <c r="P26" s="71"/>
      <c r="Q26" s="72">
        <f t="shared" si="0"/>
        <v>0</v>
      </c>
      <c r="R26" s="73">
        <f t="shared" si="1"/>
        <v>-4</v>
      </c>
      <c r="S26" s="74">
        <f t="shared" si="34"/>
        <v>-141.25</v>
      </c>
      <c r="T26" s="74">
        <f t="shared" si="35"/>
        <v>0</v>
      </c>
      <c r="U26" s="75"/>
      <c r="V26" s="76" t="str">
        <f t="shared" si="2"/>
        <v/>
      </c>
      <c r="W26" s="76"/>
      <c r="X26" s="76" t="str">
        <f t="shared" si="36"/>
        <v/>
      </c>
      <c r="Y26" s="77">
        <f t="shared" si="3"/>
        <v>0</v>
      </c>
      <c r="Z26" s="78">
        <f t="shared" si="4"/>
        <v>4</v>
      </c>
      <c r="AA26" s="79" t="str">
        <f>IF(WEEKDAY($A26)=1,"So",IF(WEEKDAY($A26)=7,"Sa",IF(B26="freier Tag",B26,IF(ISERROR(VLOOKUP(A26,Feiertage!$A$3:$E$14,2,FALSE))=FALSE,"Feiertag",IF(B26="","",B26)))))</f>
        <v/>
      </c>
      <c r="AB26" s="78">
        <f t="shared" si="37"/>
        <v>0</v>
      </c>
      <c r="AC26" s="80">
        <f t="shared" si="38"/>
        <v>0</v>
      </c>
      <c r="AD26" s="80">
        <f t="shared" si="39"/>
        <v>0</v>
      </c>
      <c r="AE26" s="81" t="str">
        <f t="shared" si="5"/>
        <v/>
      </c>
      <c r="AF26" s="81" t="str">
        <f t="shared" si="6"/>
        <v/>
      </c>
      <c r="AG26" s="81" t="str">
        <f t="shared" si="7"/>
        <v/>
      </c>
      <c r="AH26" s="81" t="str">
        <f t="shared" si="8"/>
        <v/>
      </c>
      <c r="AI26" s="82" t="str">
        <f t="shared" si="9"/>
        <v/>
      </c>
      <c r="AJ26" s="86" t="str">
        <f t="shared" si="10"/>
        <v/>
      </c>
      <c r="AK26" s="91" t="str">
        <f t="shared" si="40"/>
        <v>0</v>
      </c>
      <c r="AL26" s="85">
        <f t="shared" si="11"/>
        <v>0</v>
      </c>
      <c r="AM26" s="86">
        <f t="shared" si="12"/>
        <v>0</v>
      </c>
      <c r="AN26" s="83">
        <f t="shared" si="53"/>
        <v>0</v>
      </c>
      <c r="AO26" s="86">
        <f t="shared" si="14"/>
        <v>0</v>
      </c>
      <c r="AP26" s="86">
        <f t="shared" si="15"/>
        <v>0</v>
      </c>
      <c r="AQ26" s="83">
        <f t="shared" si="54"/>
        <v>0</v>
      </c>
      <c r="AR26" s="86">
        <f t="shared" si="17"/>
        <v>0</v>
      </c>
      <c r="AS26" s="86">
        <f t="shared" si="18"/>
        <v>0</v>
      </c>
      <c r="AT26" s="83">
        <f t="shared" si="55"/>
        <v>0</v>
      </c>
      <c r="AU26" s="86">
        <f t="shared" si="20"/>
        <v>0</v>
      </c>
      <c r="AV26" s="87">
        <f t="shared" si="21"/>
        <v>0</v>
      </c>
      <c r="AW26" s="83">
        <f t="shared" si="56"/>
        <v>0</v>
      </c>
      <c r="AX26" s="87">
        <f t="shared" si="23"/>
        <v>0</v>
      </c>
      <c r="AY26" s="83">
        <f t="shared" si="57"/>
        <v>0</v>
      </c>
      <c r="AZ26" s="88" t="str">
        <f t="shared" si="41"/>
        <v/>
      </c>
      <c r="BA26" s="89">
        <f t="shared" si="42"/>
        <v>0</v>
      </c>
      <c r="BB26" s="89">
        <f t="shared" si="43"/>
        <v>0</v>
      </c>
      <c r="BC26" s="85">
        <f t="shared" si="25"/>
        <v>0</v>
      </c>
      <c r="BD26" s="86">
        <f t="shared" si="26"/>
        <v>0</v>
      </c>
      <c r="BE26" s="83">
        <f t="shared" si="44"/>
        <v>0</v>
      </c>
      <c r="BF26" s="86">
        <f t="shared" si="27"/>
        <v>0</v>
      </c>
      <c r="BG26" s="86">
        <f t="shared" si="28"/>
        <v>0</v>
      </c>
      <c r="BH26" s="83">
        <f t="shared" si="45"/>
        <v>0</v>
      </c>
      <c r="BI26" s="86">
        <f t="shared" si="29"/>
        <v>0</v>
      </c>
      <c r="BJ26" s="86">
        <f t="shared" si="30"/>
        <v>0</v>
      </c>
      <c r="BK26" s="83">
        <f t="shared" si="46"/>
        <v>0</v>
      </c>
      <c r="BL26" s="86">
        <f t="shared" si="31"/>
        <v>0</v>
      </c>
      <c r="BM26" s="87">
        <f t="shared" si="32"/>
        <v>0</v>
      </c>
      <c r="BN26" s="83">
        <f t="shared" si="47"/>
        <v>0</v>
      </c>
      <c r="BO26" s="87">
        <f t="shared" si="33"/>
        <v>0</v>
      </c>
      <c r="BP26" s="83">
        <f t="shared" si="48"/>
        <v>0</v>
      </c>
      <c r="BQ26" s="88" t="str">
        <f t="shared" si="49"/>
        <v/>
      </c>
      <c r="BR26" s="92">
        <f t="shared" si="50"/>
        <v>0</v>
      </c>
      <c r="BS26" s="89">
        <f t="shared" si="51"/>
        <v>0</v>
      </c>
    </row>
    <row r="27" spans="1:76" x14ac:dyDescent="0.2">
      <c r="A27" s="69">
        <f t="shared" si="52"/>
        <v>45064</v>
      </c>
      <c r="B27" s="70" t="str">
        <f>IF(ISERROR(VLOOKUP(A27,Feiertage!$A$3:$E$24,2,FALSE))=FALSE,"Feiertag","")</f>
        <v>Feiertag</v>
      </c>
      <c r="C27" s="71"/>
      <c r="D27" s="71"/>
      <c r="E27" s="210"/>
      <c r="F27" s="71"/>
      <c r="G27" s="71"/>
      <c r="H27" s="210"/>
      <c r="I27" s="71"/>
      <c r="J27" s="71"/>
      <c r="K27" s="212"/>
      <c r="L27" s="71"/>
      <c r="M27" s="71"/>
      <c r="N27" s="210"/>
      <c r="O27" s="71"/>
      <c r="P27" s="71"/>
      <c r="Q27" s="72">
        <f t="shared" si="0"/>
        <v>4</v>
      </c>
      <c r="R27" s="73">
        <f t="shared" si="1"/>
        <v>0</v>
      </c>
      <c r="S27" s="74">
        <f t="shared" si="34"/>
        <v>-141.25</v>
      </c>
      <c r="T27" s="74">
        <f t="shared" si="35"/>
        <v>0</v>
      </c>
      <c r="U27" s="75"/>
      <c r="V27" s="76" t="str">
        <f t="shared" si="2"/>
        <v/>
      </c>
      <c r="W27" s="76"/>
      <c r="X27" s="76" t="str">
        <f t="shared" si="36"/>
        <v/>
      </c>
      <c r="Y27" s="77">
        <f t="shared" si="3"/>
        <v>0</v>
      </c>
      <c r="Z27" s="78">
        <f t="shared" si="4"/>
        <v>4</v>
      </c>
      <c r="AA27" s="79" t="str">
        <f>IF(WEEKDAY($A27)=1,"So",IF(WEEKDAY($A27)=7,"Sa",IF(B27="freier Tag",B27,IF(ISERROR(VLOOKUP(A27,Feiertage!$A$3:$E$14,2,FALSE))=FALSE,"Feiertag",IF(B27="","",B27)))))</f>
        <v>Feiertag</v>
      </c>
      <c r="AB27" s="78">
        <f t="shared" si="37"/>
        <v>4</v>
      </c>
      <c r="AC27" s="80">
        <f t="shared" si="38"/>
        <v>0</v>
      </c>
      <c r="AD27" s="80">
        <f t="shared" si="39"/>
        <v>0</v>
      </c>
      <c r="AE27" s="81" t="str">
        <f t="shared" si="5"/>
        <v/>
      </c>
      <c r="AF27" s="81" t="str">
        <f t="shared" si="6"/>
        <v/>
      </c>
      <c r="AG27" s="81" t="str">
        <f t="shared" si="7"/>
        <v/>
      </c>
      <c r="AH27" s="81" t="str">
        <f t="shared" si="8"/>
        <v/>
      </c>
      <c r="AI27" s="82" t="str">
        <f t="shared" si="9"/>
        <v/>
      </c>
      <c r="AJ27" s="86" t="str">
        <f t="shared" si="10"/>
        <v/>
      </c>
      <c r="AK27" s="91" t="str">
        <f t="shared" si="40"/>
        <v>0</v>
      </c>
      <c r="AL27" s="85">
        <f t="shared" si="11"/>
        <v>0</v>
      </c>
      <c r="AM27" s="86">
        <f t="shared" si="12"/>
        <v>0</v>
      </c>
      <c r="AN27" s="83">
        <f t="shared" si="53"/>
        <v>0</v>
      </c>
      <c r="AO27" s="86">
        <f t="shared" si="14"/>
        <v>0</v>
      </c>
      <c r="AP27" s="86">
        <f t="shared" si="15"/>
        <v>0</v>
      </c>
      <c r="AQ27" s="83">
        <f t="shared" si="54"/>
        <v>0</v>
      </c>
      <c r="AR27" s="86">
        <f t="shared" si="17"/>
        <v>0</v>
      </c>
      <c r="AS27" s="86">
        <f t="shared" si="18"/>
        <v>0</v>
      </c>
      <c r="AT27" s="83">
        <f t="shared" si="55"/>
        <v>0</v>
      </c>
      <c r="AU27" s="86">
        <f t="shared" si="20"/>
        <v>0</v>
      </c>
      <c r="AV27" s="87">
        <f t="shared" si="21"/>
        <v>0</v>
      </c>
      <c r="AW27" s="83">
        <f t="shared" si="56"/>
        <v>0</v>
      </c>
      <c r="AX27" s="87">
        <f t="shared" si="23"/>
        <v>0</v>
      </c>
      <c r="AY27" s="83">
        <f t="shared" si="57"/>
        <v>0</v>
      </c>
      <c r="AZ27" s="88" t="str">
        <f t="shared" si="41"/>
        <v/>
      </c>
      <c r="BA27" s="89">
        <f t="shared" si="42"/>
        <v>0</v>
      </c>
      <c r="BB27" s="89">
        <f t="shared" si="43"/>
        <v>0</v>
      </c>
      <c r="BC27" s="85">
        <f t="shared" si="25"/>
        <v>0</v>
      </c>
      <c r="BD27" s="86">
        <f t="shared" si="26"/>
        <v>0</v>
      </c>
      <c r="BE27" s="83">
        <f t="shared" si="44"/>
        <v>0</v>
      </c>
      <c r="BF27" s="86">
        <f t="shared" si="27"/>
        <v>0</v>
      </c>
      <c r="BG27" s="86">
        <f t="shared" si="28"/>
        <v>0</v>
      </c>
      <c r="BH27" s="83">
        <f t="shared" si="45"/>
        <v>0</v>
      </c>
      <c r="BI27" s="86">
        <f t="shared" si="29"/>
        <v>0</v>
      </c>
      <c r="BJ27" s="86">
        <f t="shared" si="30"/>
        <v>0</v>
      </c>
      <c r="BK27" s="83">
        <f t="shared" si="46"/>
        <v>0</v>
      </c>
      <c r="BL27" s="86">
        <f t="shared" si="31"/>
        <v>0</v>
      </c>
      <c r="BM27" s="87">
        <f t="shared" si="32"/>
        <v>0</v>
      </c>
      <c r="BN27" s="83">
        <f t="shared" si="47"/>
        <v>0</v>
      </c>
      <c r="BO27" s="87">
        <f t="shared" si="33"/>
        <v>0</v>
      </c>
      <c r="BP27" s="83">
        <f t="shared" si="48"/>
        <v>0</v>
      </c>
      <c r="BQ27" s="88" t="str">
        <f t="shared" si="49"/>
        <v/>
      </c>
      <c r="BR27" s="92">
        <f t="shared" si="50"/>
        <v>0</v>
      </c>
      <c r="BS27" s="89">
        <f t="shared" si="51"/>
        <v>0</v>
      </c>
    </row>
    <row r="28" spans="1:76" x14ac:dyDescent="0.2">
      <c r="A28" s="69">
        <f t="shared" si="52"/>
        <v>45065</v>
      </c>
      <c r="B28" s="70" t="str">
        <f>IF(ISERROR(VLOOKUP(A28,Feiertage!$A$3:$E$24,2,FALSE))=FALSE,"Feiertag","")</f>
        <v/>
      </c>
      <c r="C28" s="71"/>
      <c r="D28" s="71"/>
      <c r="E28" s="210"/>
      <c r="F28" s="71"/>
      <c r="G28" s="71"/>
      <c r="H28" s="210"/>
      <c r="I28" s="71"/>
      <c r="J28" s="71"/>
      <c r="K28" s="212"/>
      <c r="L28" s="71"/>
      <c r="M28" s="71"/>
      <c r="N28" s="210"/>
      <c r="O28" s="71"/>
      <c r="P28" s="71"/>
      <c r="Q28" s="72">
        <f t="shared" si="0"/>
        <v>0</v>
      </c>
      <c r="R28" s="73">
        <f t="shared" si="1"/>
        <v>-4</v>
      </c>
      <c r="S28" s="74">
        <f t="shared" si="34"/>
        <v>-145.25</v>
      </c>
      <c r="T28" s="74">
        <f t="shared" si="35"/>
        <v>0</v>
      </c>
      <c r="U28" s="75"/>
      <c r="V28" s="76" t="str">
        <f t="shared" si="2"/>
        <v/>
      </c>
      <c r="W28" s="76"/>
      <c r="X28" s="76" t="str">
        <f t="shared" si="36"/>
        <v/>
      </c>
      <c r="Y28" s="77">
        <f t="shared" si="3"/>
        <v>0</v>
      </c>
      <c r="Z28" s="78">
        <f t="shared" si="4"/>
        <v>4</v>
      </c>
      <c r="AA28" s="79" t="str">
        <f>IF(WEEKDAY($A28)=1,"So",IF(WEEKDAY($A28)=7,"Sa",IF(B28="freier Tag",B28,IF(ISERROR(VLOOKUP(A28,Feiertage!$A$3:$E$14,2,FALSE))=FALSE,"Feiertag",IF(B28="","",B28)))))</f>
        <v/>
      </c>
      <c r="AB28" s="78">
        <f t="shared" si="37"/>
        <v>0</v>
      </c>
      <c r="AC28" s="80">
        <f t="shared" si="38"/>
        <v>0</v>
      </c>
      <c r="AD28" s="80">
        <f t="shared" si="39"/>
        <v>0</v>
      </c>
      <c r="AE28" s="81" t="str">
        <f t="shared" si="5"/>
        <v/>
      </c>
      <c r="AF28" s="81" t="str">
        <f t="shared" si="6"/>
        <v/>
      </c>
      <c r="AG28" s="81" t="str">
        <f t="shared" si="7"/>
        <v/>
      </c>
      <c r="AH28" s="81" t="str">
        <f t="shared" si="8"/>
        <v/>
      </c>
      <c r="AI28" s="82" t="str">
        <f t="shared" si="9"/>
        <v/>
      </c>
      <c r="AJ28" s="86" t="str">
        <f t="shared" si="10"/>
        <v/>
      </c>
      <c r="AK28" s="91" t="str">
        <f t="shared" si="40"/>
        <v>0</v>
      </c>
      <c r="AL28" s="85">
        <f t="shared" si="11"/>
        <v>0</v>
      </c>
      <c r="AM28" s="86">
        <f t="shared" si="12"/>
        <v>0</v>
      </c>
      <c r="AN28" s="83">
        <f t="shared" si="53"/>
        <v>0</v>
      </c>
      <c r="AO28" s="86">
        <f t="shared" si="14"/>
        <v>0</v>
      </c>
      <c r="AP28" s="86">
        <f t="shared" si="15"/>
        <v>0</v>
      </c>
      <c r="AQ28" s="83">
        <f t="shared" si="54"/>
        <v>0</v>
      </c>
      <c r="AR28" s="86">
        <f t="shared" si="17"/>
        <v>0</v>
      </c>
      <c r="AS28" s="86">
        <f t="shared" si="18"/>
        <v>0</v>
      </c>
      <c r="AT28" s="83">
        <f t="shared" si="55"/>
        <v>0</v>
      </c>
      <c r="AU28" s="86">
        <f t="shared" si="20"/>
        <v>0</v>
      </c>
      <c r="AV28" s="87">
        <f t="shared" si="21"/>
        <v>0</v>
      </c>
      <c r="AW28" s="83">
        <f t="shared" si="56"/>
        <v>0</v>
      </c>
      <c r="AX28" s="87">
        <f t="shared" si="23"/>
        <v>0</v>
      </c>
      <c r="AY28" s="83">
        <f t="shared" si="57"/>
        <v>0</v>
      </c>
      <c r="AZ28" s="88" t="str">
        <f t="shared" si="41"/>
        <v/>
      </c>
      <c r="BA28" s="89">
        <f t="shared" si="42"/>
        <v>0</v>
      </c>
      <c r="BB28" s="89">
        <f t="shared" si="43"/>
        <v>0</v>
      </c>
      <c r="BC28" s="85">
        <f t="shared" si="25"/>
        <v>0</v>
      </c>
      <c r="BD28" s="86">
        <f t="shared" si="26"/>
        <v>0</v>
      </c>
      <c r="BE28" s="83">
        <f>IF(BC28&lt;=6,0,IF(BC28&lt;=6.5,BC28-6,IF(BC28&gt;6.5,0.5)))</f>
        <v>0</v>
      </c>
      <c r="BF28" s="86">
        <f t="shared" si="27"/>
        <v>0</v>
      </c>
      <c r="BG28" s="86">
        <f t="shared" si="28"/>
        <v>0</v>
      </c>
      <c r="BH28" s="83">
        <f t="shared" si="45"/>
        <v>0</v>
      </c>
      <c r="BI28" s="86">
        <f t="shared" si="29"/>
        <v>0</v>
      </c>
      <c r="BJ28" s="86">
        <f t="shared" si="30"/>
        <v>0</v>
      </c>
      <c r="BK28" s="83">
        <f t="shared" si="46"/>
        <v>0</v>
      </c>
      <c r="BL28" s="86">
        <f t="shared" si="31"/>
        <v>0</v>
      </c>
      <c r="BM28" s="87">
        <f t="shared" si="32"/>
        <v>0</v>
      </c>
      <c r="BN28" s="83">
        <f t="shared" si="47"/>
        <v>0</v>
      </c>
      <c r="BO28" s="87">
        <f t="shared" si="33"/>
        <v>0</v>
      </c>
      <c r="BP28" s="83">
        <f t="shared" si="48"/>
        <v>0</v>
      </c>
      <c r="BQ28" s="88" t="str">
        <f t="shared" si="49"/>
        <v/>
      </c>
      <c r="BR28" s="92">
        <f t="shared" si="50"/>
        <v>0</v>
      </c>
      <c r="BS28" s="89">
        <f t="shared" si="51"/>
        <v>0</v>
      </c>
    </row>
    <row r="29" spans="1:76" x14ac:dyDescent="0.2">
      <c r="A29" s="69">
        <f t="shared" si="52"/>
        <v>45066</v>
      </c>
      <c r="B29" s="70" t="str">
        <f>IF(ISERROR(VLOOKUP(A29,Feiertage!$A$3:$E$24,2,FALSE))=FALSE,"Feiertag","")</f>
        <v/>
      </c>
      <c r="C29" s="71"/>
      <c r="D29" s="71"/>
      <c r="E29" s="210"/>
      <c r="F29" s="71"/>
      <c r="G29" s="71"/>
      <c r="H29" s="210"/>
      <c r="I29" s="71"/>
      <c r="J29" s="71"/>
      <c r="K29" s="212"/>
      <c r="L29" s="71"/>
      <c r="M29" s="71"/>
      <c r="N29" s="210"/>
      <c r="O29" s="71"/>
      <c r="P29" s="71"/>
      <c r="Q29" s="72">
        <f t="shared" si="0"/>
        <v>0</v>
      </c>
      <c r="R29" s="73">
        <f t="shared" si="1"/>
        <v>0</v>
      </c>
      <c r="S29" s="74">
        <f t="shared" si="34"/>
        <v>-145.25</v>
      </c>
      <c r="T29" s="74">
        <f t="shared" si="35"/>
        <v>0</v>
      </c>
      <c r="U29" s="75"/>
      <c r="V29" s="76" t="str">
        <f t="shared" si="2"/>
        <v/>
      </c>
      <c r="W29" s="76"/>
      <c r="X29" s="76" t="str">
        <f t="shared" si="36"/>
        <v/>
      </c>
      <c r="Y29" s="77">
        <f t="shared" si="3"/>
        <v>0</v>
      </c>
      <c r="Z29" s="78">
        <f t="shared" si="4"/>
        <v>0</v>
      </c>
      <c r="AA29" s="79" t="str">
        <f>IF(WEEKDAY($A29)=1,"So",IF(WEEKDAY($A29)=7,"Sa",IF(B29="freier Tag",B29,IF(ISERROR(VLOOKUP(A29,Feiertage!$A$3:$E$14,2,FALSE))=FALSE,"Feiertag",IF(B29="","",B29)))))</f>
        <v>Sa</v>
      </c>
      <c r="AB29" s="78">
        <f t="shared" si="37"/>
        <v>0</v>
      </c>
      <c r="AC29" s="80">
        <f t="shared" si="38"/>
        <v>0</v>
      </c>
      <c r="AD29" s="80">
        <f t="shared" si="39"/>
        <v>0</v>
      </c>
      <c r="AE29" s="81" t="str">
        <f t="shared" si="5"/>
        <v/>
      </c>
      <c r="AF29" s="81" t="str">
        <f t="shared" si="6"/>
        <v/>
      </c>
      <c r="AG29" s="81" t="str">
        <f t="shared" si="7"/>
        <v/>
      </c>
      <c r="AH29" s="81" t="str">
        <f t="shared" si="8"/>
        <v/>
      </c>
      <c r="AI29" s="82" t="str">
        <f t="shared" si="9"/>
        <v/>
      </c>
      <c r="AJ29" s="86" t="str">
        <f t="shared" si="10"/>
        <v/>
      </c>
      <c r="AK29" s="91" t="str">
        <f t="shared" si="40"/>
        <v>0</v>
      </c>
      <c r="AL29" s="85">
        <f t="shared" si="11"/>
        <v>0</v>
      </c>
      <c r="AM29" s="86">
        <f t="shared" si="12"/>
        <v>0</v>
      </c>
      <c r="AN29" s="83">
        <f t="shared" si="53"/>
        <v>0</v>
      </c>
      <c r="AO29" s="86">
        <f t="shared" si="14"/>
        <v>0</v>
      </c>
      <c r="AP29" s="86">
        <f t="shared" si="15"/>
        <v>0</v>
      </c>
      <c r="AQ29" s="83">
        <f t="shared" si="54"/>
        <v>0</v>
      </c>
      <c r="AR29" s="86">
        <f t="shared" si="17"/>
        <v>0</v>
      </c>
      <c r="AS29" s="86">
        <f t="shared" si="18"/>
        <v>0</v>
      </c>
      <c r="AT29" s="83">
        <f t="shared" si="55"/>
        <v>0</v>
      </c>
      <c r="AU29" s="86">
        <f t="shared" si="20"/>
        <v>0</v>
      </c>
      <c r="AV29" s="87">
        <f t="shared" si="21"/>
        <v>0</v>
      </c>
      <c r="AW29" s="83">
        <f t="shared" si="56"/>
        <v>0</v>
      </c>
      <c r="AX29" s="87">
        <f t="shared" si="23"/>
        <v>0</v>
      </c>
      <c r="AY29" s="83">
        <f t="shared" si="57"/>
        <v>0</v>
      </c>
      <c r="AZ29" s="88" t="str">
        <f t="shared" si="41"/>
        <v/>
      </c>
      <c r="BA29" s="89">
        <f t="shared" si="42"/>
        <v>0</v>
      </c>
      <c r="BB29" s="89">
        <f t="shared" si="43"/>
        <v>0</v>
      </c>
      <c r="BC29" s="85">
        <f t="shared" si="25"/>
        <v>0</v>
      </c>
      <c r="BD29" s="86">
        <f t="shared" si="26"/>
        <v>0</v>
      </c>
      <c r="BE29" s="83">
        <f t="shared" si="44"/>
        <v>0</v>
      </c>
      <c r="BF29" s="86">
        <f t="shared" si="27"/>
        <v>0</v>
      </c>
      <c r="BG29" s="86">
        <f t="shared" si="28"/>
        <v>0</v>
      </c>
      <c r="BH29" s="83">
        <f t="shared" si="45"/>
        <v>0</v>
      </c>
      <c r="BI29" s="86">
        <f t="shared" si="29"/>
        <v>0</v>
      </c>
      <c r="BJ29" s="86">
        <f t="shared" si="30"/>
        <v>0</v>
      </c>
      <c r="BK29" s="83">
        <f t="shared" si="46"/>
        <v>0</v>
      </c>
      <c r="BL29" s="86">
        <f t="shared" si="31"/>
        <v>0</v>
      </c>
      <c r="BM29" s="87">
        <f t="shared" si="32"/>
        <v>0</v>
      </c>
      <c r="BN29" s="83">
        <f t="shared" si="47"/>
        <v>0</v>
      </c>
      <c r="BO29" s="87">
        <f t="shared" si="33"/>
        <v>0</v>
      </c>
      <c r="BP29" s="83">
        <f t="shared" si="48"/>
        <v>0</v>
      </c>
      <c r="BQ29" s="88" t="str">
        <f t="shared" si="49"/>
        <v/>
      </c>
      <c r="BR29" s="92">
        <f t="shared" si="50"/>
        <v>0</v>
      </c>
      <c r="BS29" s="89">
        <f t="shared" si="51"/>
        <v>0</v>
      </c>
    </row>
    <row r="30" spans="1:76" x14ac:dyDescent="0.2">
      <c r="A30" s="69">
        <f t="shared" si="52"/>
        <v>45067</v>
      </c>
      <c r="B30" s="70" t="str">
        <f>IF(ISERROR(VLOOKUP(A30,Feiertage!$A$3:$E$24,2,FALSE))=FALSE,"Feiertag","")</f>
        <v/>
      </c>
      <c r="C30" s="71"/>
      <c r="D30" s="71"/>
      <c r="E30" s="210"/>
      <c r="F30" s="71"/>
      <c r="G30" s="71"/>
      <c r="H30" s="210"/>
      <c r="I30" s="71"/>
      <c r="J30" s="71"/>
      <c r="K30" s="212"/>
      <c r="L30" s="71"/>
      <c r="M30" s="71"/>
      <c r="N30" s="210"/>
      <c r="O30" s="71"/>
      <c r="P30" s="71"/>
      <c r="Q30" s="72">
        <f t="shared" si="0"/>
        <v>0</v>
      </c>
      <c r="R30" s="73">
        <f t="shared" si="1"/>
        <v>0</v>
      </c>
      <c r="S30" s="74">
        <f t="shared" si="34"/>
        <v>-145.25</v>
      </c>
      <c r="T30" s="74">
        <f t="shared" si="35"/>
        <v>0</v>
      </c>
      <c r="U30" s="75"/>
      <c r="V30" s="76" t="str">
        <f t="shared" si="2"/>
        <v/>
      </c>
      <c r="W30" s="76"/>
      <c r="X30" s="76" t="str">
        <f t="shared" si="36"/>
        <v/>
      </c>
      <c r="Y30" s="77">
        <f t="shared" si="3"/>
        <v>0</v>
      </c>
      <c r="Z30" s="78">
        <f t="shared" si="4"/>
        <v>0</v>
      </c>
      <c r="AA30" s="79" t="str">
        <f>IF(WEEKDAY($A30)=1,"So",IF(WEEKDAY($A30)=7,"Sa",IF(B30="freier Tag",B30,IF(ISERROR(VLOOKUP(A30,Feiertage!$A$3:$E$14,2,FALSE))=FALSE,"Feiertag",IF(B30="","",B30)))))</f>
        <v>So</v>
      </c>
      <c r="AB30" s="78">
        <f t="shared" si="37"/>
        <v>0</v>
      </c>
      <c r="AC30" s="80">
        <f t="shared" si="38"/>
        <v>0</v>
      </c>
      <c r="AD30" s="80">
        <f t="shared" si="39"/>
        <v>0</v>
      </c>
      <c r="AE30" s="81" t="str">
        <f t="shared" si="5"/>
        <v/>
      </c>
      <c r="AF30" s="81" t="str">
        <f t="shared" si="6"/>
        <v/>
      </c>
      <c r="AG30" s="81" t="str">
        <f t="shared" si="7"/>
        <v/>
      </c>
      <c r="AH30" s="81" t="str">
        <f t="shared" si="8"/>
        <v/>
      </c>
      <c r="AI30" s="82" t="str">
        <f t="shared" si="9"/>
        <v/>
      </c>
      <c r="AJ30" s="86" t="str">
        <f t="shared" si="10"/>
        <v/>
      </c>
      <c r="AK30" s="91" t="str">
        <f t="shared" si="40"/>
        <v>0</v>
      </c>
      <c r="AL30" s="85">
        <f t="shared" si="11"/>
        <v>0</v>
      </c>
      <c r="AM30" s="86">
        <f t="shared" si="12"/>
        <v>0</v>
      </c>
      <c r="AN30" s="83">
        <f t="shared" si="53"/>
        <v>0</v>
      </c>
      <c r="AO30" s="86">
        <f t="shared" si="14"/>
        <v>0</v>
      </c>
      <c r="AP30" s="86">
        <f t="shared" si="15"/>
        <v>0</v>
      </c>
      <c r="AQ30" s="83">
        <f t="shared" si="54"/>
        <v>0</v>
      </c>
      <c r="AR30" s="86">
        <f t="shared" si="17"/>
        <v>0</v>
      </c>
      <c r="AS30" s="86">
        <f t="shared" si="18"/>
        <v>0</v>
      </c>
      <c r="AT30" s="83">
        <f t="shared" si="55"/>
        <v>0</v>
      </c>
      <c r="AU30" s="86">
        <f t="shared" si="20"/>
        <v>0</v>
      </c>
      <c r="AV30" s="87">
        <f t="shared" si="21"/>
        <v>0</v>
      </c>
      <c r="AW30" s="83">
        <f t="shared" si="56"/>
        <v>0</v>
      </c>
      <c r="AX30" s="87">
        <f t="shared" si="23"/>
        <v>0</v>
      </c>
      <c r="AY30" s="83">
        <f t="shared" si="57"/>
        <v>0</v>
      </c>
      <c r="AZ30" s="88" t="str">
        <f t="shared" si="41"/>
        <v/>
      </c>
      <c r="BA30" s="89">
        <f t="shared" si="42"/>
        <v>0</v>
      </c>
      <c r="BB30" s="89">
        <f t="shared" si="43"/>
        <v>0</v>
      </c>
      <c r="BC30" s="85">
        <f t="shared" si="25"/>
        <v>0</v>
      </c>
      <c r="BD30" s="86">
        <f t="shared" si="26"/>
        <v>0</v>
      </c>
      <c r="BE30" s="83">
        <f t="shared" si="44"/>
        <v>0</v>
      </c>
      <c r="BF30" s="86">
        <f t="shared" si="27"/>
        <v>0</v>
      </c>
      <c r="BG30" s="86">
        <f t="shared" si="28"/>
        <v>0</v>
      </c>
      <c r="BH30" s="83">
        <f t="shared" si="45"/>
        <v>0</v>
      </c>
      <c r="BI30" s="86">
        <f t="shared" si="29"/>
        <v>0</v>
      </c>
      <c r="BJ30" s="86">
        <f t="shared" si="30"/>
        <v>0</v>
      </c>
      <c r="BK30" s="83">
        <f t="shared" si="46"/>
        <v>0</v>
      </c>
      <c r="BL30" s="86">
        <f t="shared" si="31"/>
        <v>0</v>
      </c>
      <c r="BM30" s="87">
        <f t="shared" si="32"/>
        <v>0</v>
      </c>
      <c r="BN30" s="83">
        <f t="shared" si="47"/>
        <v>0</v>
      </c>
      <c r="BO30" s="87">
        <f t="shared" si="33"/>
        <v>0</v>
      </c>
      <c r="BP30" s="83">
        <f t="shared" si="48"/>
        <v>0</v>
      </c>
      <c r="BQ30" s="88" t="str">
        <f t="shared" si="49"/>
        <v/>
      </c>
      <c r="BR30" s="92">
        <f t="shared" si="50"/>
        <v>0</v>
      </c>
      <c r="BS30" s="89">
        <f t="shared" si="51"/>
        <v>0</v>
      </c>
    </row>
    <row r="31" spans="1:76" x14ac:dyDescent="0.2">
      <c r="A31" s="69">
        <f t="shared" si="52"/>
        <v>45068</v>
      </c>
      <c r="B31" s="90" t="str">
        <f>IF(ISERROR(VLOOKUP(A31,Feiertage!$A$3:$E$24,2,FALSE))=FALSE,"Feiertag","")</f>
        <v/>
      </c>
      <c r="C31" s="71"/>
      <c r="D31" s="71"/>
      <c r="E31" s="210"/>
      <c r="F31" s="71"/>
      <c r="G31" s="71"/>
      <c r="H31" s="210"/>
      <c r="I31" s="71"/>
      <c r="J31" s="71"/>
      <c r="K31" s="212"/>
      <c r="L31" s="71"/>
      <c r="M31" s="71"/>
      <c r="N31" s="210"/>
      <c r="O31" s="71"/>
      <c r="P31" s="71"/>
      <c r="Q31" s="72">
        <f t="shared" si="0"/>
        <v>0</v>
      </c>
      <c r="R31" s="73">
        <f t="shared" si="1"/>
        <v>-4</v>
      </c>
      <c r="S31" s="74">
        <f t="shared" si="34"/>
        <v>-149.25</v>
      </c>
      <c r="T31" s="74">
        <f t="shared" si="35"/>
        <v>0</v>
      </c>
      <c r="U31" s="75"/>
      <c r="V31" s="76" t="str">
        <f t="shared" si="2"/>
        <v/>
      </c>
      <c r="W31" s="76"/>
      <c r="X31" s="76" t="str">
        <f t="shared" si="36"/>
        <v/>
      </c>
      <c r="Y31" s="77">
        <f t="shared" si="3"/>
        <v>0</v>
      </c>
      <c r="Z31" s="78">
        <f t="shared" si="4"/>
        <v>4</v>
      </c>
      <c r="AA31" s="79" t="str">
        <f>IF(WEEKDAY($A31)=1,"So",IF(WEEKDAY($A31)=7,"Sa",IF(B31="freier Tag",B31,IF(ISERROR(VLOOKUP(A31,Feiertage!$A$3:$E$14,2,FALSE))=FALSE,"Feiertag",IF(B31="","",B31)))))</f>
        <v/>
      </c>
      <c r="AB31" s="78">
        <f t="shared" si="37"/>
        <v>0</v>
      </c>
      <c r="AC31" s="80">
        <f t="shared" si="38"/>
        <v>0</v>
      </c>
      <c r="AD31" s="80">
        <f t="shared" si="39"/>
        <v>0</v>
      </c>
      <c r="AE31" s="81" t="str">
        <f t="shared" si="5"/>
        <v/>
      </c>
      <c r="AF31" s="81" t="str">
        <f t="shared" si="6"/>
        <v/>
      </c>
      <c r="AG31" s="81" t="str">
        <f t="shared" si="7"/>
        <v/>
      </c>
      <c r="AH31" s="81" t="str">
        <f t="shared" si="8"/>
        <v/>
      </c>
      <c r="AI31" s="82" t="str">
        <f t="shared" si="9"/>
        <v/>
      </c>
      <c r="AJ31" s="86" t="str">
        <f t="shared" si="10"/>
        <v/>
      </c>
      <c r="AK31" s="91" t="str">
        <f t="shared" si="40"/>
        <v>0</v>
      </c>
      <c r="AL31" s="85">
        <f t="shared" si="11"/>
        <v>0</v>
      </c>
      <c r="AM31" s="86">
        <f t="shared" si="12"/>
        <v>0</v>
      </c>
      <c r="AN31" s="83">
        <f t="shared" si="53"/>
        <v>0</v>
      </c>
      <c r="AO31" s="86">
        <f t="shared" si="14"/>
        <v>0</v>
      </c>
      <c r="AP31" s="86">
        <f t="shared" si="15"/>
        <v>0</v>
      </c>
      <c r="AQ31" s="83">
        <f t="shared" si="54"/>
        <v>0</v>
      </c>
      <c r="AR31" s="86">
        <f t="shared" si="17"/>
        <v>0</v>
      </c>
      <c r="AS31" s="86">
        <f t="shared" si="18"/>
        <v>0</v>
      </c>
      <c r="AT31" s="83">
        <f t="shared" si="55"/>
        <v>0</v>
      </c>
      <c r="AU31" s="86">
        <f t="shared" si="20"/>
        <v>0</v>
      </c>
      <c r="AV31" s="87">
        <f t="shared" si="21"/>
        <v>0</v>
      </c>
      <c r="AW31" s="83">
        <f t="shared" si="56"/>
        <v>0</v>
      </c>
      <c r="AX31" s="87">
        <f t="shared" si="23"/>
        <v>0</v>
      </c>
      <c r="AY31" s="83">
        <f t="shared" si="57"/>
        <v>0</v>
      </c>
      <c r="AZ31" s="88" t="str">
        <f t="shared" si="41"/>
        <v/>
      </c>
      <c r="BA31" s="89">
        <f t="shared" si="42"/>
        <v>0</v>
      </c>
      <c r="BB31" s="89">
        <f t="shared" si="43"/>
        <v>0</v>
      </c>
      <c r="BC31" s="85">
        <f t="shared" si="25"/>
        <v>0</v>
      </c>
      <c r="BD31" s="86">
        <f t="shared" si="26"/>
        <v>0</v>
      </c>
      <c r="BE31" s="83">
        <f t="shared" si="44"/>
        <v>0</v>
      </c>
      <c r="BF31" s="86">
        <f t="shared" si="27"/>
        <v>0</v>
      </c>
      <c r="BG31" s="86">
        <f t="shared" si="28"/>
        <v>0</v>
      </c>
      <c r="BH31" s="83">
        <f t="shared" si="45"/>
        <v>0</v>
      </c>
      <c r="BI31" s="86">
        <f t="shared" si="29"/>
        <v>0</v>
      </c>
      <c r="BJ31" s="86">
        <f t="shared" si="30"/>
        <v>0</v>
      </c>
      <c r="BK31" s="83">
        <f t="shared" si="46"/>
        <v>0</v>
      </c>
      <c r="BL31" s="86">
        <f t="shared" si="31"/>
        <v>0</v>
      </c>
      <c r="BM31" s="87">
        <f t="shared" si="32"/>
        <v>0</v>
      </c>
      <c r="BN31" s="83">
        <f t="shared" si="47"/>
        <v>0</v>
      </c>
      <c r="BO31" s="87">
        <f t="shared" si="33"/>
        <v>0</v>
      </c>
      <c r="BP31" s="83">
        <f t="shared" si="48"/>
        <v>0</v>
      </c>
      <c r="BQ31" s="88" t="str">
        <f t="shared" si="49"/>
        <v/>
      </c>
      <c r="BR31" s="92">
        <f t="shared" si="50"/>
        <v>0</v>
      </c>
      <c r="BS31" s="89">
        <f t="shared" si="51"/>
        <v>0</v>
      </c>
    </row>
    <row r="32" spans="1:76" x14ac:dyDescent="0.2">
      <c r="A32" s="69">
        <f t="shared" si="52"/>
        <v>45069</v>
      </c>
      <c r="B32" s="90" t="str">
        <f>IF(ISERROR(VLOOKUP(A32,Feiertage!$A$3:$E$24,2,FALSE))=FALSE,"Feiertag","")</f>
        <v/>
      </c>
      <c r="C32" s="71"/>
      <c r="D32" s="71"/>
      <c r="E32" s="210"/>
      <c r="F32" s="71"/>
      <c r="G32" s="71"/>
      <c r="H32" s="210"/>
      <c r="I32" s="71"/>
      <c r="J32" s="71"/>
      <c r="K32" s="212"/>
      <c r="L32" s="71"/>
      <c r="M32" s="71"/>
      <c r="N32" s="210"/>
      <c r="O32" s="71"/>
      <c r="P32" s="71"/>
      <c r="Q32" s="72">
        <f t="shared" si="0"/>
        <v>0</v>
      </c>
      <c r="R32" s="73">
        <f t="shared" si="1"/>
        <v>-4</v>
      </c>
      <c r="S32" s="74">
        <f t="shared" si="34"/>
        <v>-153.25</v>
      </c>
      <c r="T32" s="74">
        <f t="shared" si="35"/>
        <v>0</v>
      </c>
      <c r="U32" s="75"/>
      <c r="V32" s="76" t="str">
        <f t="shared" si="2"/>
        <v/>
      </c>
      <c r="W32" s="76"/>
      <c r="X32" s="76" t="str">
        <f t="shared" si="36"/>
        <v/>
      </c>
      <c r="Y32" s="77">
        <f t="shared" si="3"/>
        <v>0</v>
      </c>
      <c r="Z32" s="78">
        <f t="shared" si="4"/>
        <v>4</v>
      </c>
      <c r="AA32" s="79" t="str">
        <f>IF(WEEKDAY($A32)=1,"So",IF(WEEKDAY($A32)=7,"Sa",IF(B32="freier Tag",B32,IF(ISERROR(VLOOKUP(A32,Feiertage!$A$3:$E$14,2,FALSE))=FALSE,"Feiertag",IF(B32="","",B32)))))</f>
        <v/>
      </c>
      <c r="AB32" s="78">
        <f t="shared" si="37"/>
        <v>0</v>
      </c>
      <c r="AC32" s="80">
        <f t="shared" si="38"/>
        <v>0</v>
      </c>
      <c r="AD32" s="80">
        <f t="shared" si="39"/>
        <v>0</v>
      </c>
      <c r="AE32" s="81" t="str">
        <f t="shared" si="5"/>
        <v/>
      </c>
      <c r="AF32" s="81" t="str">
        <f t="shared" si="6"/>
        <v/>
      </c>
      <c r="AG32" s="81" t="str">
        <f t="shared" si="7"/>
        <v/>
      </c>
      <c r="AH32" s="81" t="str">
        <f t="shared" si="8"/>
        <v/>
      </c>
      <c r="AI32" s="82" t="str">
        <f t="shared" si="9"/>
        <v/>
      </c>
      <c r="AJ32" s="86" t="str">
        <f t="shared" si="10"/>
        <v/>
      </c>
      <c r="AK32" s="91" t="str">
        <f t="shared" si="40"/>
        <v>0</v>
      </c>
      <c r="AL32" s="85">
        <f t="shared" si="11"/>
        <v>0</v>
      </c>
      <c r="AM32" s="86">
        <f t="shared" si="12"/>
        <v>0</v>
      </c>
      <c r="AN32" s="83">
        <f t="shared" si="53"/>
        <v>0</v>
      </c>
      <c r="AO32" s="86">
        <f t="shared" si="14"/>
        <v>0</v>
      </c>
      <c r="AP32" s="86">
        <f t="shared" si="15"/>
        <v>0</v>
      </c>
      <c r="AQ32" s="83">
        <f t="shared" si="54"/>
        <v>0</v>
      </c>
      <c r="AR32" s="86">
        <f t="shared" si="17"/>
        <v>0</v>
      </c>
      <c r="AS32" s="86">
        <f t="shared" si="18"/>
        <v>0</v>
      </c>
      <c r="AT32" s="83">
        <f t="shared" si="55"/>
        <v>0</v>
      </c>
      <c r="AU32" s="86">
        <f t="shared" si="20"/>
        <v>0</v>
      </c>
      <c r="AV32" s="87">
        <f t="shared" si="21"/>
        <v>0</v>
      </c>
      <c r="AW32" s="83">
        <f t="shared" si="56"/>
        <v>0</v>
      </c>
      <c r="AX32" s="87">
        <f t="shared" si="23"/>
        <v>0</v>
      </c>
      <c r="AY32" s="83">
        <f t="shared" si="57"/>
        <v>0</v>
      </c>
      <c r="AZ32" s="88" t="str">
        <f t="shared" si="41"/>
        <v/>
      </c>
      <c r="BA32" s="89">
        <f t="shared" si="42"/>
        <v>0</v>
      </c>
      <c r="BB32" s="89">
        <f t="shared" si="43"/>
        <v>0</v>
      </c>
      <c r="BC32" s="85">
        <f t="shared" si="25"/>
        <v>0</v>
      </c>
      <c r="BD32" s="86">
        <f t="shared" si="26"/>
        <v>0</v>
      </c>
      <c r="BE32" s="83">
        <f t="shared" si="44"/>
        <v>0</v>
      </c>
      <c r="BF32" s="86">
        <f t="shared" si="27"/>
        <v>0</v>
      </c>
      <c r="BG32" s="86">
        <f t="shared" si="28"/>
        <v>0</v>
      </c>
      <c r="BH32" s="83">
        <f t="shared" si="45"/>
        <v>0</v>
      </c>
      <c r="BI32" s="86">
        <f t="shared" si="29"/>
        <v>0</v>
      </c>
      <c r="BJ32" s="86">
        <f t="shared" si="30"/>
        <v>0</v>
      </c>
      <c r="BK32" s="83">
        <f t="shared" si="46"/>
        <v>0</v>
      </c>
      <c r="BL32" s="86">
        <f t="shared" si="31"/>
        <v>0</v>
      </c>
      <c r="BM32" s="87">
        <f t="shared" si="32"/>
        <v>0</v>
      </c>
      <c r="BN32" s="83">
        <f t="shared" si="47"/>
        <v>0</v>
      </c>
      <c r="BO32" s="87">
        <f t="shared" si="33"/>
        <v>0</v>
      </c>
      <c r="BP32" s="83">
        <f t="shared" si="48"/>
        <v>0</v>
      </c>
      <c r="BQ32" s="88" t="str">
        <f t="shared" si="49"/>
        <v/>
      </c>
      <c r="BR32" s="92">
        <f t="shared" si="50"/>
        <v>0</v>
      </c>
      <c r="BS32" s="89">
        <f t="shared" si="51"/>
        <v>0</v>
      </c>
    </row>
    <row r="33" spans="1:72" x14ac:dyDescent="0.2">
      <c r="A33" s="69">
        <f t="shared" si="52"/>
        <v>45070</v>
      </c>
      <c r="B33" s="70" t="str">
        <f>IF(ISERROR(VLOOKUP(A33,Feiertage!$A$3:$E$24,2,FALSE))=FALSE,"Feiertag","")</f>
        <v/>
      </c>
      <c r="C33" s="71"/>
      <c r="D33" s="71"/>
      <c r="E33" s="210"/>
      <c r="F33" s="71"/>
      <c r="G33" s="71"/>
      <c r="H33" s="210"/>
      <c r="I33" s="71"/>
      <c r="J33" s="71"/>
      <c r="K33" s="212"/>
      <c r="L33" s="71"/>
      <c r="M33" s="71"/>
      <c r="N33" s="210"/>
      <c r="O33" s="71"/>
      <c r="P33" s="71"/>
      <c r="Q33" s="72">
        <f t="shared" si="0"/>
        <v>0</v>
      </c>
      <c r="R33" s="73">
        <f t="shared" si="1"/>
        <v>-4</v>
      </c>
      <c r="S33" s="74">
        <f t="shared" si="34"/>
        <v>-157.25</v>
      </c>
      <c r="T33" s="74">
        <f t="shared" si="35"/>
        <v>0</v>
      </c>
      <c r="U33" s="75"/>
      <c r="V33" s="76" t="str">
        <f t="shared" si="2"/>
        <v/>
      </c>
      <c r="W33" s="76"/>
      <c r="X33" s="76" t="str">
        <f t="shared" si="36"/>
        <v/>
      </c>
      <c r="Y33" s="77">
        <f t="shared" si="3"/>
        <v>0</v>
      </c>
      <c r="Z33" s="78">
        <f t="shared" si="4"/>
        <v>4</v>
      </c>
      <c r="AA33" s="79" t="str">
        <f>IF(WEEKDAY($A33)=1,"So",IF(WEEKDAY($A33)=7,"Sa",IF(B33="freier Tag",B33,IF(ISERROR(VLOOKUP(A33,Feiertage!$A$3:$E$14,2,FALSE))=FALSE,"Feiertag",IF(B33="","",B33)))))</f>
        <v/>
      </c>
      <c r="AB33" s="78">
        <f t="shared" si="37"/>
        <v>0</v>
      </c>
      <c r="AC33" s="80">
        <f t="shared" si="38"/>
        <v>0</v>
      </c>
      <c r="AD33" s="80">
        <f t="shared" si="39"/>
        <v>0</v>
      </c>
      <c r="AE33" s="81" t="str">
        <f t="shared" si="5"/>
        <v/>
      </c>
      <c r="AF33" s="81" t="str">
        <f t="shared" si="6"/>
        <v/>
      </c>
      <c r="AG33" s="81" t="str">
        <f t="shared" si="7"/>
        <v/>
      </c>
      <c r="AH33" s="81" t="str">
        <f t="shared" si="8"/>
        <v/>
      </c>
      <c r="AI33" s="82" t="str">
        <f t="shared" si="9"/>
        <v/>
      </c>
      <c r="AJ33" s="86" t="str">
        <f t="shared" si="10"/>
        <v/>
      </c>
      <c r="AK33" s="91" t="str">
        <f t="shared" si="40"/>
        <v>0</v>
      </c>
      <c r="AL33" s="85">
        <f t="shared" si="11"/>
        <v>0</v>
      </c>
      <c r="AM33" s="86">
        <f t="shared" si="12"/>
        <v>0</v>
      </c>
      <c r="AN33" s="83">
        <f t="shared" si="53"/>
        <v>0</v>
      </c>
      <c r="AO33" s="86">
        <f t="shared" si="14"/>
        <v>0</v>
      </c>
      <c r="AP33" s="86">
        <f t="shared" si="15"/>
        <v>0</v>
      </c>
      <c r="AQ33" s="83">
        <f t="shared" si="54"/>
        <v>0</v>
      </c>
      <c r="AR33" s="86">
        <f t="shared" si="17"/>
        <v>0</v>
      </c>
      <c r="AS33" s="86">
        <f t="shared" si="18"/>
        <v>0</v>
      </c>
      <c r="AT33" s="83">
        <f t="shared" si="55"/>
        <v>0</v>
      </c>
      <c r="AU33" s="86">
        <f t="shared" si="20"/>
        <v>0</v>
      </c>
      <c r="AV33" s="87">
        <f t="shared" si="21"/>
        <v>0</v>
      </c>
      <c r="AW33" s="83">
        <f t="shared" si="56"/>
        <v>0</v>
      </c>
      <c r="AX33" s="87">
        <f t="shared" si="23"/>
        <v>0</v>
      </c>
      <c r="AY33" s="83">
        <f t="shared" si="57"/>
        <v>0</v>
      </c>
      <c r="AZ33" s="88" t="str">
        <f t="shared" si="41"/>
        <v/>
      </c>
      <c r="BA33" s="89">
        <f t="shared" si="42"/>
        <v>0</v>
      </c>
      <c r="BB33" s="89">
        <f t="shared" si="43"/>
        <v>0</v>
      </c>
      <c r="BC33" s="85">
        <f t="shared" si="25"/>
        <v>0</v>
      </c>
      <c r="BD33" s="86">
        <f t="shared" si="26"/>
        <v>0</v>
      </c>
      <c r="BE33" s="83">
        <f t="shared" si="44"/>
        <v>0</v>
      </c>
      <c r="BF33" s="86">
        <f t="shared" si="27"/>
        <v>0</v>
      </c>
      <c r="BG33" s="86">
        <f t="shared" si="28"/>
        <v>0</v>
      </c>
      <c r="BH33" s="83">
        <f t="shared" si="45"/>
        <v>0</v>
      </c>
      <c r="BI33" s="86">
        <f t="shared" si="29"/>
        <v>0</v>
      </c>
      <c r="BJ33" s="86">
        <f t="shared" si="30"/>
        <v>0</v>
      </c>
      <c r="BK33" s="83">
        <f t="shared" si="46"/>
        <v>0</v>
      </c>
      <c r="BL33" s="86">
        <f t="shared" si="31"/>
        <v>0</v>
      </c>
      <c r="BM33" s="87">
        <f t="shared" si="32"/>
        <v>0</v>
      </c>
      <c r="BN33" s="83">
        <f t="shared" si="47"/>
        <v>0</v>
      </c>
      <c r="BO33" s="87">
        <f t="shared" si="33"/>
        <v>0</v>
      </c>
      <c r="BP33" s="83">
        <f t="shared" si="48"/>
        <v>0</v>
      </c>
      <c r="BQ33" s="88" t="str">
        <f t="shared" si="49"/>
        <v/>
      </c>
      <c r="BR33" s="92">
        <f t="shared" si="50"/>
        <v>0</v>
      </c>
      <c r="BS33" s="89">
        <f t="shared" si="51"/>
        <v>0</v>
      </c>
    </row>
    <row r="34" spans="1:72" x14ac:dyDescent="0.2">
      <c r="A34" s="69">
        <f t="shared" si="52"/>
        <v>45071</v>
      </c>
      <c r="B34" s="70" t="str">
        <f>IF(ISERROR(VLOOKUP(A34,Feiertage!$A$3:$E$24,2,FALSE))=FALSE,"Feiertag","")</f>
        <v/>
      </c>
      <c r="C34" s="71"/>
      <c r="D34" s="71"/>
      <c r="E34" s="210"/>
      <c r="F34" s="71"/>
      <c r="G34" s="71"/>
      <c r="H34" s="210"/>
      <c r="I34" s="71"/>
      <c r="J34" s="71"/>
      <c r="K34" s="212"/>
      <c r="L34" s="71"/>
      <c r="M34" s="71"/>
      <c r="N34" s="210"/>
      <c r="O34" s="71"/>
      <c r="P34" s="71"/>
      <c r="Q34" s="72">
        <f t="shared" si="0"/>
        <v>0</v>
      </c>
      <c r="R34" s="73">
        <f t="shared" si="1"/>
        <v>-4</v>
      </c>
      <c r="S34" s="74">
        <f t="shared" si="34"/>
        <v>-161.25</v>
      </c>
      <c r="T34" s="74">
        <f t="shared" si="35"/>
        <v>0</v>
      </c>
      <c r="U34" s="75"/>
      <c r="V34" s="76" t="str">
        <f t="shared" si="2"/>
        <v/>
      </c>
      <c r="W34" s="76"/>
      <c r="X34" s="76" t="str">
        <f t="shared" si="36"/>
        <v/>
      </c>
      <c r="Y34" s="77">
        <f t="shared" si="3"/>
        <v>0</v>
      </c>
      <c r="Z34" s="78">
        <f t="shared" si="4"/>
        <v>4</v>
      </c>
      <c r="AA34" s="79" t="str">
        <f>IF(WEEKDAY($A34)=1,"So",IF(WEEKDAY($A34)=7,"Sa",IF(B34="freier Tag",B34,IF(ISERROR(VLOOKUP(A34,Feiertage!$A$3:$E$14,2,FALSE))=FALSE,"Feiertag",IF(B34="","",B34)))))</f>
        <v/>
      </c>
      <c r="AB34" s="78">
        <f t="shared" si="37"/>
        <v>0</v>
      </c>
      <c r="AC34" s="80">
        <f t="shared" si="38"/>
        <v>0</v>
      </c>
      <c r="AD34" s="80">
        <f t="shared" si="39"/>
        <v>0</v>
      </c>
      <c r="AE34" s="81" t="str">
        <f t="shared" si="5"/>
        <v/>
      </c>
      <c r="AF34" s="81" t="str">
        <f t="shared" si="6"/>
        <v/>
      </c>
      <c r="AG34" s="81" t="str">
        <f t="shared" si="7"/>
        <v/>
      </c>
      <c r="AH34" s="81" t="str">
        <f t="shared" si="8"/>
        <v/>
      </c>
      <c r="AI34" s="82" t="str">
        <f t="shared" si="9"/>
        <v/>
      </c>
      <c r="AJ34" s="86" t="str">
        <f t="shared" si="10"/>
        <v/>
      </c>
      <c r="AK34" s="91" t="str">
        <f t="shared" si="40"/>
        <v>0</v>
      </c>
      <c r="AL34" s="85">
        <f t="shared" si="11"/>
        <v>0</v>
      </c>
      <c r="AM34" s="86">
        <f t="shared" si="12"/>
        <v>0</v>
      </c>
      <c r="AN34" s="83">
        <f t="shared" si="53"/>
        <v>0</v>
      </c>
      <c r="AO34" s="86">
        <f t="shared" si="14"/>
        <v>0</v>
      </c>
      <c r="AP34" s="86">
        <f t="shared" si="15"/>
        <v>0</v>
      </c>
      <c r="AQ34" s="83">
        <f t="shared" si="54"/>
        <v>0</v>
      </c>
      <c r="AR34" s="86">
        <f t="shared" si="17"/>
        <v>0</v>
      </c>
      <c r="AS34" s="86">
        <f t="shared" si="18"/>
        <v>0</v>
      </c>
      <c r="AT34" s="83">
        <f t="shared" si="55"/>
        <v>0</v>
      </c>
      <c r="AU34" s="86">
        <f t="shared" si="20"/>
        <v>0</v>
      </c>
      <c r="AV34" s="87">
        <f t="shared" si="21"/>
        <v>0</v>
      </c>
      <c r="AW34" s="83">
        <f t="shared" si="56"/>
        <v>0</v>
      </c>
      <c r="AX34" s="87">
        <f t="shared" si="23"/>
        <v>0</v>
      </c>
      <c r="AY34" s="83">
        <f t="shared" si="57"/>
        <v>0</v>
      </c>
      <c r="AZ34" s="88" t="str">
        <f t="shared" si="41"/>
        <v/>
      </c>
      <c r="BA34" s="89">
        <f t="shared" si="42"/>
        <v>0</v>
      </c>
      <c r="BB34" s="89">
        <f t="shared" si="43"/>
        <v>0</v>
      </c>
      <c r="BC34" s="85">
        <f t="shared" si="25"/>
        <v>0</v>
      </c>
      <c r="BD34" s="86">
        <f t="shared" si="26"/>
        <v>0</v>
      </c>
      <c r="BE34" s="83">
        <f t="shared" si="44"/>
        <v>0</v>
      </c>
      <c r="BF34" s="86">
        <f t="shared" si="27"/>
        <v>0</v>
      </c>
      <c r="BG34" s="86">
        <f t="shared" si="28"/>
        <v>0</v>
      </c>
      <c r="BH34" s="83">
        <f t="shared" si="45"/>
        <v>0</v>
      </c>
      <c r="BI34" s="86">
        <f t="shared" si="29"/>
        <v>0</v>
      </c>
      <c r="BJ34" s="86">
        <f t="shared" si="30"/>
        <v>0</v>
      </c>
      <c r="BK34" s="83">
        <f t="shared" si="46"/>
        <v>0</v>
      </c>
      <c r="BL34" s="86">
        <f t="shared" si="31"/>
        <v>0</v>
      </c>
      <c r="BM34" s="87">
        <f t="shared" si="32"/>
        <v>0</v>
      </c>
      <c r="BN34" s="83">
        <f t="shared" si="47"/>
        <v>0</v>
      </c>
      <c r="BO34" s="87">
        <f t="shared" si="33"/>
        <v>0</v>
      </c>
      <c r="BP34" s="83">
        <f t="shared" si="48"/>
        <v>0</v>
      </c>
      <c r="BQ34" s="88" t="str">
        <f t="shared" si="49"/>
        <v/>
      </c>
      <c r="BR34" s="92">
        <f t="shared" si="50"/>
        <v>0</v>
      </c>
      <c r="BS34" s="89">
        <f t="shared" si="51"/>
        <v>0</v>
      </c>
    </row>
    <row r="35" spans="1:72" x14ac:dyDescent="0.2">
      <c r="A35" s="69">
        <f t="shared" si="52"/>
        <v>45072</v>
      </c>
      <c r="B35" s="70" t="str">
        <f>IF(ISERROR(VLOOKUP(A35,Feiertage!$A$3:$E$24,2,FALSE))=FALSE,"Feiertag","")</f>
        <v/>
      </c>
      <c r="C35" s="71"/>
      <c r="D35" s="71"/>
      <c r="E35" s="210"/>
      <c r="F35" s="71"/>
      <c r="G35" s="71"/>
      <c r="H35" s="210"/>
      <c r="I35" s="71"/>
      <c r="J35" s="71"/>
      <c r="K35" s="212"/>
      <c r="L35" s="71"/>
      <c r="M35" s="71"/>
      <c r="N35" s="210"/>
      <c r="O35" s="71"/>
      <c r="P35" s="71"/>
      <c r="Q35" s="72">
        <f t="shared" si="0"/>
        <v>0</v>
      </c>
      <c r="R35" s="73">
        <f t="shared" si="1"/>
        <v>-4</v>
      </c>
      <c r="S35" s="74">
        <f t="shared" si="34"/>
        <v>-165.25</v>
      </c>
      <c r="T35" s="74">
        <f t="shared" si="35"/>
        <v>0</v>
      </c>
      <c r="U35" s="75"/>
      <c r="V35" s="76" t="str">
        <f t="shared" si="2"/>
        <v/>
      </c>
      <c r="W35" s="76"/>
      <c r="X35" s="76" t="str">
        <f t="shared" si="36"/>
        <v/>
      </c>
      <c r="Y35" s="77">
        <f t="shared" si="3"/>
        <v>0</v>
      </c>
      <c r="Z35" s="78">
        <f t="shared" si="4"/>
        <v>4</v>
      </c>
      <c r="AA35" s="79" t="str">
        <f>IF(WEEKDAY($A35)=1,"So",IF(WEEKDAY($A35)=7,"Sa",IF(B35="freier Tag",B35,IF(ISERROR(VLOOKUP(A35,Feiertage!$A$3:$E$14,2,FALSE))=FALSE,"Feiertag",IF(B35="","",B35)))))</f>
        <v/>
      </c>
      <c r="AB35" s="78">
        <f t="shared" si="37"/>
        <v>0</v>
      </c>
      <c r="AC35" s="80">
        <f t="shared" si="38"/>
        <v>0</v>
      </c>
      <c r="AD35" s="80">
        <f t="shared" si="39"/>
        <v>0</v>
      </c>
      <c r="AE35" s="81" t="str">
        <f t="shared" si="5"/>
        <v/>
      </c>
      <c r="AF35" s="81" t="str">
        <f t="shared" si="6"/>
        <v/>
      </c>
      <c r="AG35" s="81" t="str">
        <f t="shared" si="7"/>
        <v/>
      </c>
      <c r="AH35" s="81" t="str">
        <f t="shared" si="8"/>
        <v/>
      </c>
      <c r="AI35" s="82" t="str">
        <f t="shared" si="9"/>
        <v/>
      </c>
      <c r="AJ35" s="86" t="str">
        <f t="shared" si="10"/>
        <v/>
      </c>
      <c r="AK35" s="91" t="str">
        <f t="shared" si="40"/>
        <v>0</v>
      </c>
      <c r="AL35" s="85">
        <f t="shared" si="11"/>
        <v>0</v>
      </c>
      <c r="AM35" s="86">
        <f t="shared" si="12"/>
        <v>0</v>
      </c>
      <c r="AN35" s="83">
        <f t="shared" si="53"/>
        <v>0</v>
      </c>
      <c r="AO35" s="86">
        <f t="shared" si="14"/>
        <v>0</v>
      </c>
      <c r="AP35" s="86">
        <f t="shared" si="15"/>
        <v>0</v>
      </c>
      <c r="AQ35" s="83">
        <f t="shared" si="54"/>
        <v>0</v>
      </c>
      <c r="AR35" s="86">
        <f t="shared" si="17"/>
        <v>0</v>
      </c>
      <c r="AS35" s="86">
        <f t="shared" si="18"/>
        <v>0</v>
      </c>
      <c r="AT35" s="83">
        <f t="shared" si="55"/>
        <v>0</v>
      </c>
      <c r="AU35" s="86">
        <f t="shared" si="20"/>
        <v>0</v>
      </c>
      <c r="AV35" s="87">
        <f t="shared" si="21"/>
        <v>0</v>
      </c>
      <c r="AW35" s="83">
        <f t="shared" si="56"/>
        <v>0</v>
      </c>
      <c r="AX35" s="87">
        <f t="shared" si="23"/>
        <v>0</v>
      </c>
      <c r="AY35" s="83">
        <f t="shared" si="57"/>
        <v>0</v>
      </c>
      <c r="AZ35" s="88" t="str">
        <f t="shared" si="41"/>
        <v/>
      </c>
      <c r="BA35" s="89">
        <f t="shared" si="42"/>
        <v>0</v>
      </c>
      <c r="BB35" s="89">
        <f t="shared" si="43"/>
        <v>0</v>
      </c>
      <c r="BC35" s="85">
        <f t="shared" si="25"/>
        <v>0</v>
      </c>
      <c r="BD35" s="86">
        <f t="shared" si="26"/>
        <v>0</v>
      </c>
      <c r="BE35" s="83">
        <f t="shared" si="44"/>
        <v>0</v>
      </c>
      <c r="BF35" s="86">
        <f t="shared" si="27"/>
        <v>0</v>
      </c>
      <c r="BG35" s="86">
        <f t="shared" si="28"/>
        <v>0</v>
      </c>
      <c r="BH35" s="83">
        <f t="shared" si="45"/>
        <v>0</v>
      </c>
      <c r="BI35" s="86">
        <f t="shared" si="29"/>
        <v>0</v>
      </c>
      <c r="BJ35" s="86">
        <f t="shared" si="30"/>
        <v>0</v>
      </c>
      <c r="BK35" s="83">
        <f t="shared" si="46"/>
        <v>0</v>
      </c>
      <c r="BL35" s="86">
        <f t="shared" si="31"/>
        <v>0</v>
      </c>
      <c r="BM35" s="87">
        <f t="shared" si="32"/>
        <v>0</v>
      </c>
      <c r="BN35" s="83">
        <f t="shared" si="47"/>
        <v>0</v>
      </c>
      <c r="BO35" s="87">
        <f t="shared" si="33"/>
        <v>0</v>
      </c>
      <c r="BP35" s="83">
        <f t="shared" si="48"/>
        <v>0</v>
      </c>
      <c r="BQ35" s="88" t="str">
        <f t="shared" si="49"/>
        <v/>
      </c>
      <c r="BR35" s="92">
        <f t="shared" si="50"/>
        <v>0</v>
      </c>
      <c r="BS35" s="89">
        <f t="shared" si="51"/>
        <v>0</v>
      </c>
    </row>
    <row r="36" spans="1:72" x14ac:dyDescent="0.2">
      <c r="A36" s="69">
        <f t="shared" si="52"/>
        <v>45073</v>
      </c>
      <c r="B36" s="70" t="str">
        <f>IF(ISERROR(VLOOKUP(A36,Feiertage!$A$3:$E$24,2,FALSE))=FALSE,"Feiertag","")</f>
        <v/>
      </c>
      <c r="C36" s="71"/>
      <c r="D36" s="71"/>
      <c r="E36" s="210"/>
      <c r="F36" s="71"/>
      <c r="G36" s="71"/>
      <c r="H36" s="210"/>
      <c r="I36" s="71"/>
      <c r="J36" s="71"/>
      <c r="K36" s="212"/>
      <c r="L36" s="71"/>
      <c r="M36" s="71"/>
      <c r="N36" s="210"/>
      <c r="O36" s="71"/>
      <c r="P36" s="71"/>
      <c r="Q36" s="72">
        <f t="shared" si="0"/>
        <v>0</v>
      </c>
      <c r="R36" s="73">
        <f t="shared" si="1"/>
        <v>0</v>
      </c>
      <c r="S36" s="74">
        <f t="shared" si="34"/>
        <v>-165.25</v>
      </c>
      <c r="T36" s="74">
        <f t="shared" si="35"/>
        <v>0</v>
      </c>
      <c r="U36" s="75"/>
      <c r="V36" s="76" t="str">
        <f t="shared" si="2"/>
        <v/>
      </c>
      <c r="W36" s="76"/>
      <c r="X36" s="76" t="str">
        <f t="shared" si="36"/>
        <v/>
      </c>
      <c r="Y36" s="77">
        <f t="shared" si="3"/>
        <v>0</v>
      </c>
      <c r="Z36" s="78">
        <f t="shared" si="4"/>
        <v>0</v>
      </c>
      <c r="AA36" s="79" t="str">
        <f>IF(WEEKDAY($A36)=1,"So",IF(WEEKDAY($A36)=7,"Sa",IF(B36="freier Tag",B36,IF(ISERROR(VLOOKUP(A36,Feiertage!$A$3:$E$14,2,FALSE))=FALSE,"Feiertag",IF(B36="","",B36)))))</f>
        <v>Sa</v>
      </c>
      <c r="AB36" s="78">
        <f t="shared" si="37"/>
        <v>0</v>
      </c>
      <c r="AC36" s="80">
        <f t="shared" si="38"/>
        <v>0</v>
      </c>
      <c r="AD36" s="80">
        <f t="shared" si="39"/>
        <v>0</v>
      </c>
      <c r="AE36" s="81" t="str">
        <f t="shared" si="5"/>
        <v/>
      </c>
      <c r="AF36" s="81" t="str">
        <f t="shared" si="6"/>
        <v/>
      </c>
      <c r="AG36" s="81" t="str">
        <f t="shared" si="7"/>
        <v/>
      </c>
      <c r="AH36" s="81" t="str">
        <f t="shared" si="8"/>
        <v/>
      </c>
      <c r="AI36" s="82" t="str">
        <f t="shared" si="9"/>
        <v/>
      </c>
      <c r="AJ36" s="86" t="str">
        <f t="shared" si="10"/>
        <v/>
      </c>
      <c r="AK36" s="91" t="str">
        <f t="shared" si="40"/>
        <v>0</v>
      </c>
      <c r="AL36" s="85">
        <f t="shared" si="11"/>
        <v>0</v>
      </c>
      <c r="AM36" s="86">
        <f t="shared" si="12"/>
        <v>0</v>
      </c>
      <c r="AN36" s="83">
        <f t="shared" si="53"/>
        <v>0</v>
      </c>
      <c r="AO36" s="86">
        <f t="shared" si="14"/>
        <v>0</v>
      </c>
      <c r="AP36" s="86">
        <f t="shared" si="15"/>
        <v>0</v>
      </c>
      <c r="AQ36" s="83">
        <f t="shared" si="54"/>
        <v>0</v>
      </c>
      <c r="AR36" s="86">
        <f t="shared" si="17"/>
        <v>0</v>
      </c>
      <c r="AS36" s="86">
        <f t="shared" si="18"/>
        <v>0</v>
      </c>
      <c r="AT36" s="83">
        <f t="shared" si="55"/>
        <v>0</v>
      </c>
      <c r="AU36" s="86">
        <f t="shared" si="20"/>
        <v>0</v>
      </c>
      <c r="AV36" s="87">
        <f t="shared" si="21"/>
        <v>0</v>
      </c>
      <c r="AW36" s="83">
        <f t="shared" si="56"/>
        <v>0</v>
      </c>
      <c r="AX36" s="87">
        <f t="shared" si="23"/>
        <v>0</v>
      </c>
      <c r="AY36" s="83">
        <f t="shared" si="57"/>
        <v>0</v>
      </c>
      <c r="AZ36" s="88" t="str">
        <f t="shared" si="41"/>
        <v/>
      </c>
      <c r="BA36" s="89">
        <f t="shared" si="42"/>
        <v>0</v>
      </c>
      <c r="BB36" s="89">
        <f t="shared" si="43"/>
        <v>0</v>
      </c>
      <c r="BC36" s="85">
        <f t="shared" si="25"/>
        <v>0</v>
      </c>
      <c r="BD36" s="86">
        <f t="shared" si="26"/>
        <v>0</v>
      </c>
      <c r="BE36" s="83">
        <f t="shared" si="44"/>
        <v>0</v>
      </c>
      <c r="BF36" s="86">
        <f t="shared" si="27"/>
        <v>0</v>
      </c>
      <c r="BG36" s="86">
        <f t="shared" si="28"/>
        <v>0</v>
      </c>
      <c r="BH36" s="83">
        <f t="shared" si="45"/>
        <v>0</v>
      </c>
      <c r="BI36" s="86">
        <f t="shared" si="29"/>
        <v>0</v>
      </c>
      <c r="BJ36" s="86">
        <f t="shared" si="30"/>
        <v>0</v>
      </c>
      <c r="BK36" s="83">
        <f t="shared" si="46"/>
        <v>0</v>
      </c>
      <c r="BL36" s="86">
        <f t="shared" si="31"/>
        <v>0</v>
      </c>
      <c r="BM36" s="87">
        <f t="shared" si="32"/>
        <v>0</v>
      </c>
      <c r="BN36" s="83">
        <f t="shared" si="47"/>
        <v>0</v>
      </c>
      <c r="BO36" s="87">
        <f t="shared" si="33"/>
        <v>0</v>
      </c>
      <c r="BP36" s="83">
        <f t="shared" si="48"/>
        <v>0</v>
      </c>
      <c r="BQ36" s="88" t="str">
        <f t="shared" si="49"/>
        <v/>
      </c>
      <c r="BR36" s="92">
        <f t="shared" si="50"/>
        <v>0</v>
      </c>
      <c r="BS36" s="89">
        <f t="shared" si="51"/>
        <v>0</v>
      </c>
    </row>
    <row r="37" spans="1:72" x14ac:dyDescent="0.2">
      <c r="A37" s="69">
        <f t="shared" si="52"/>
        <v>45074</v>
      </c>
      <c r="B37" s="70" t="str">
        <f>IF(ISERROR(VLOOKUP(A37,Feiertage!$A$3:$E$24,2,FALSE))=FALSE,"Feiertag","")</f>
        <v/>
      </c>
      <c r="C37" s="71"/>
      <c r="D37" s="71"/>
      <c r="E37" s="210"/>
      <c r="F37" s="71"/>
      <c r="G37" s="71"/>
      <c r="H37" s="210"/>
      <c r="I37" s="71"/>
      <c r="J37" s="71"/>
      <c r="K37" s="212"/>
      <c r="L37" s="71"/>
      <c r="M37" s="71"/>
      <c r="N37" s="210"/>
      <c r="O37" s="71"/>
      <c r="P37" s="71"/>
      <c r="Q37" s="72">
        <f t="shared" si="0"/>
        <v>0</v>
      </c>
      <c r="R37" s="73">
        <f t="shared" si="1"/>
        <v>0</v>
      </c>
      <c r="S37" s="74">
        <f t="shared" si="34"/>
        <v>-165.25</v>
      </c>
      <c r="T37" s="74">
        <f t="shared" si="35"/>
        <v>0</v>
      </c>
      <c r="U37" s="75"/>
      <c r="V37" s="76" t="str">
        <f t="shared" si="2"/>
        <v/>
      </c>
      <c r="W37" s="76"/>
      <c r="X37" s="76" t="str">
        <f t="shared" si="36"/>
        <v/>
      </c>
      <c r="Y37" s="77">
        <f t="shared" si="3"/>
        <v>0</v>
      </c>
      <c r="Z37" s="78">
        <f t="shared" si="4"/>
        <v>0</v>
      </c>
      <c r="AA37" s="79" t="str">
        <f>IF(WEEKDAY($A37)=1,"So",IF(WEEKDAY($A37)=7,"Sa",IF(B37="freier Tag",B37,IF(ISERROR(VLOOKUP(A37,Feiertage!$A$3:$E$14,2,FALSE))=FALSE,"Feiertag",IF(B37="","",B37)))))</f>
        <v>So</v>
      </c>
      <c r="AB37" s="78">
        <f t="shared" si="37"/>
        <v>0</v>
      </c>
      <c r="AC37" s="80">
        <f t="shared" si="38"/>
        <v>0</v>
      </c>
      <c r="AD37" s="80">
        <f t="shared" si="39"/>
        <v>0</v>
      </c>
      <c r="AE37" s="81" t="str">
        <f t="shared" si="5"/>
        <v/>
      </c>
      <c r="AF37" s="81" t="str">
        <f t="shared" si="6"/>
        <v/>
      </c>
      <c r="AG37" s="81" t="str">
        <f t="shared" si="7"/>
        <v/>
      </c>
      <c r="AH37" s="81" t="str">
        <f t="shared" si="8"/>
        <v/>
      </c>
      <c r="AI37" s="82" t="str">
        <f t="shared" si="9"/>
        <v/>
      </c>
      <c r="AJ37" s="86" t="str">
        <f t="shared" si="10"/>
        <v/>
      </c>
      <c r="AK37" s="91" t="str">
        <f t="shared" si="40"/>
        <v>0</v>
      </c>
      <c r="AL37" s="85">
        <f t="shared" si="11"/>
        <v>0</v>
      </c>
      <c r="AM37" s="86">
        <f t="shared" si="12"/>
        <v>0</v>
      </c>
      <c r="AN37" s="83">
        <f t="shared" si="53"/>
        <v>0</v>
      </c>
      <c r="AO37" s="86">
        <f t="shared" si="14"/>
        <v>0</v>
      </c>
      <c r="AP37" s="86">
        <f t="shared" si="15"/>
        <v>0</v>
      </c>
      <c r="AQ37" s="83">
        <f t="shared" si="54"/>
        <v>0</v>
      </c>
      <c r="AR37" s="86">
        <f t="shared" si="17"/>
        <v>0</v>
      </c>
      <c r="AS37" s="86">
        <f t="shared" si="18"/>
        <v>0</v>
      </c>
      <c r="AT37" s="83">
        <f t="shared" si="55"/>
        <v>0</v>
      </c>
      <c r="AU37" s="86">
        <f t="shared" si="20"/>
        <v>0</v>
      </c>
      <c r="AV37" s="87">
        <f t="shared" si="21"/>
        <v>0</v>
      </c>
      <c r="AW37" s="83">
        <f t="shared" si="56"/>
        <v>0</v>
      </c>
      <c r="AX37" s="87">
        <f t="shared" si="23"/>
        <v>0</v>
      </c>
      <c r="AY37" s="83">
        <f t="shared" si="57"/>
        <v>0</v>
      </c>
      <c r="AZ37" s="88" t="str">
        <f t="shared" si="41"/>
        <v/>
      </c>
      <c r="BA37" s="89">
        <f t="shared" si="42"/>
        <v>0</v>
      </c>
      <c r="BB37" s="89">
        <f t="shared" si="43"/>
        <v>0</v>
      </c>
      <c r="BC37" s="85">
        <f t="shared" si="25"/>
        <v>0</v>
      </c>
      <c r="BD37" s="86">
        <f t="shared" si="26"/>
        <v>0</v>
      </c>
      <c r="BE37" s="83">
        <f t="shared" si="44"/>
        <v>0</v>
      </c>
      <c r="BF37" s="86">
        <f t="shared" si="27"/>
        <v>0</v>
      </c>
      <c r="BG37" s="86">
        <f t="shared" si="28"/>
        <v>0</v>
      </c>
      <c r="BH37" s="83">
        <f t="shared" si="45"/>
        <v>0</v>
      </c>
      <c r="BI37" s="86">
        <f t="shared" si="29"/>
        <v>0</v>
      </c>
      <c r="BJ37" s="86">
        <f t="shared" si="30"/>
        <v>0</v>
      </c>
      <c r="BK37" s="83">
        <f t="shared" si="46"/>
        <v>0</v>
      </c>
      <c r="BL37" s="86">
        <f t="shared" si="31"/>
        <v>0</v>
      </c>
      <c r="BM37" s="87">
        <f t="shared" si="32"/>
        <v>0</v>
      </c>
      <c r="BN37" s="83">
        <f t="shared" si="47"/>
        <v>0</v>
      </c>
      <c r="BO37" s="87">
        <f t="shared" si="33"/>
        <v>0</v>
      </c>
      <c r="BP37" s="83">
        <f t="shared" si="48"/>
        <v>0</v>
      </c>
      <c r="BQ37" s="88" t="str">
        <f t="shared" si="49"/>
        <v/>
      </c>
      <c r="BR37" s="92">
        <f t="shared" si="50"/>
        <v>0</v>
      </c>
      <c r="BS37" s="89">
        <f t="shared" si="51"/>
        <v>0</v>
      </c>
    </row>
    <row r="38" spans="1:72" x14ac:dyDescent="0.2">
      <c r="A38" s="69">
        <f t="shared" si="52"/>
        <v>45075</v>
      </c>
      <c r="B38" s="70" t="str">
        <f>IF(ISERROR(VLOOKUP(A38,Feiertage!$A$3:$E$24,2,FALSE))=FALSE,"Feiertag","")</f>
        <v>Feiertag</v>
      </c>
      <c r="C38" s="71"/>
      <c r="D38" s="71"/>
      <c r="E38" s="210"/>
      <c r="F38" s="71"/>
      <c r="G38" s="71"/>
      <c r="H38" s="210"/>
      <c r="I38" s="71"/>
      <c r="J38" s="71"/>
      <c r="K38" s="212"/>
      <c r="L38" s="71"/>
      <c r="M38" s="71"/>
      <c r="N38" s="210"/>
      <c r="O38" s="71"/>
      <c r="P38" s="71"/>
      <c r="Q38" s="72">
        <f t="shared" si="0"/>
        <v>4</v>
      </c>
      <c r="R38" s="73">
        <f t="shared" si="1"/>
        <v>0</v>
      </c>
      <c r="S38" s="74">
        <f t="shared" si="34"/>
        <v>-165.25</v>
      </c>
      <c r="T38" s="74">
        <f t="shared" si="35"/>
        <v>0</v>
      </c>
      <c r="U38" s="75"/>
      <c r="V38" s="76" t="str">
        <f t="shared" si="2"/>
        <v/>
      </c>
      <c r="W38" s="76"/>
      <c r="X38" s="76" t="str">
        <f t="shared" si="36"/>
        <v/>
      </c>
      <c r="Y38" s="77">
        <f t="shared" si="3"/>
        <v>0</v>
      </c>
      <c r="Z38" s="78">
        <f t="shared" si="4"/>
        <v>4</v>
      </c>
      <c r="AA38" s="79" t="str">
        <f>IF(WEEKDAY($A38)=1,"So",IF(WEEKDAY($A38)=7,"Sa",IF(B38="freier Tag",B38,IF(ISERROR(VLOOKUP(A38,Feiertage!$A$3:$E$14,2,FALSE))=FALSE,"Feiertag",IF(B38="","",B38)))))</f>
        <v>Feiertag</v>
      </c>
      <c r="AB38" s="78">
        <f t="shared" si="37"/>
        <v>4</v>
      </c>
      <c r="AC38" s="80">
        <f t="shared" si="38"/>
        <v>0</v>
      </c>
      <c r="AD38" s="80">
        <f t="shared" si="39"/>
        <v>0</v>
      </c>
      <c r="AE38" s="81" t="str">
        <f t="shared" si="5"/>
        <v/>
      </c>
      <c r="AF38" s="81" t="str">
        <f t="shared" si="6"/>
        <v/>
      </c>
      <c r="AG38" s="81" t="str">
        <f t="shared" si="7"/>
        <v/>
      </c>
      <c r="AH38" s="81" t="str">
        <f t="shared" si="8"/>
        <v/>
      </c>
      <c r="AI38" s="82" t="str">
        <f t="shared" si="9"/>
        <v/>
      </c>
      <c r="AJ38" s="86" t="str">
        <f t="shared" si="10"/>
        <v/>
      </c>
      <c r="AK38" s="91" t="str">
        <f t="shared" si="40"/>
        <v>0</v>
      </c>
      <c r="AL38" s="85">
        <f t="shared" si="11"/>
        <v>0</v>
      </c>
      <c r="AM38" s="86">
        <f t="shared" si="12"/>
        <v>0</v>
      </c>
      <c r="AN38" s="83">
        <f t="shared" si="53"/>
        <v>0</v>
      </c>
      <c r="AO38" s="86">
        <f t="shared" si="14"/>
        <v>0</v>
      </c>
      <c r="AP38" s="86">
        <f t="shared" si="15"/>
        <v>0</v>
      </c>
      <c r="AQ38" s="83">
        <f t="shared" si="54"/>
        <v>0</v>
      </c>
      <c r="AR38" s="86">
        <f t="shared" si="17"/>
        <v>0</v>
      </c>
      <c r="AS38" s="86">
        <f t="shared" si="18"/>
        <v>0</v>
      </c>
      <c r="AT38" s="83">
        <f t="shared" si="55"/>
        <v>0</v>
      </c>
      <c r="AU38" s="86">
        <f t="shared" si="20"/>
        <v>0</v>
      </c>
      <c r="AV38" s="87">
        <f t="shared" si="21"/>
        <v>0</v>
      </c>
      <c r="AW38" s="83">
        <f t="shared" si="56"/>
        <v>0</v>
      </c>
      <c r="AX38" s="87">
        <f t="shared" si="23"/>
        <v>0</v>
      </c>
      <c r="AY38" s="83">
        <f t="shared" si="57"/>
        <v>0</v>
      </c>
      <c r="AZ38" s="88" t="str">
        <f t="shared" si="41"/>
        <v/>
      </c>
      <c r="BA38" s="89">
        <f t="shared" si="42"/>
        <v>0</v>
      </c>
      <c r="BB38" s="89">
        <f t="shared" si="43"/>
        <v>0</v>
      </c>
      <c r="BC38" s="85">
        <f t="shared" si="25"/>
        <v>0</v>
      </c>
      <c r="BD38" s="86">
        <f t="shared" si="26"/>
        <v>0</v>
      </c>
      <c r="BE38" s="83">
        <f t="shared" si="44"/>
        <v>0</v>
      </c>
      <c r="BF38" s="86">
        <f t="shared" si="27"/>
        <v>0</v>
      </c>
      <c r="BG38" s="86">
        <f t="shared" si="28"/>
        <v>0</v>
      </c>
      <c r="BH38" s="83">
        <f t="shared" si="45"/>
        <v>0</v>
      </c>
      <c r="BI38" s="86">
        <f t="shared" si="29"/>
        <v>0</v>
      </c>
      <c r="BJ38" s="86">
        <f t="shared" si="30"/>
        <v>0</v>
      </c>
      <c r="BK38" s="83">
        <f t="shared" si="46"/>
        <v>0</v>
      </c>
      <c r="BL38" s="86">
        <f t="shared" si="31"/>
        <v>0</v>
      </c>
      <c r="BM38" s="87">
        <f t="shared" si="32"/>
        <v>0</v>
      </c>
      <c r="BN38" s="83">
        <f t="shared" si="47"/>
        <v>0</v>
      </c>
      <c r="BO38" s="87">
        <f t="shared" si="33"/>
        <v>0</v>
      </c>
      <c r="BP38" s="83">
        <f t="shared" si="48"/>
        <v>0</v>
      </c>
      <c r="BQ38" s="88" t="str">
        <f t="shared" si="49"/>
        <v/>
      </c>
      <c r="BR38" s="92">
        <f t="shared" si="50"/>
        <v>0</v>
      </c>
      <c r="BS38" s="89">
        <f t="shared" si="51"/>
        <v>0</v>
      </c>
    </row>
    <row r="39" spans="1:72" x14ac:dyDescent="0.2">
      <c r="A39" s="69">
        <f t="shared" si="52"/>
        <v>45076</v>
      </c>
      <c r="B39" s="90" t="str">
        <f>IF(ISERROR(VLOOKUP(A39,Feiertage!$A$3:$E$24,2,FALSE))=FALSE,"Feiertag","")</f>
        <v/>
      </c>
      <c r="C39" s="71"/>
      <c r="D39" s="71"/>
      <c r="E39" s="210"/>
      <c r="F39" s="71"/>
      <c r="G39" s="71"/>
      <c r="H39" s="210"/>
      <c r="I39" s="71"/>
      <c r="J39" s="71"/>
      <c r="K39" s="212"/>
      <c r="L39" s="71"/>
      <c r="M39" s="71"/>
      <c r="N39" s="210"/>
      <c r="O39" s="71"/>
      <c r="P39" s="71"/>
      <c r="Q39" s="72">
        <f t="shared" si="0"/>
        <v>0</v>
      </c>
      <c r="R39" s="73">
        <f t="shared" si="1"/>
        <v>-4</v>
      </c>
      <c r="S39" s="74">
        <f t="shared" si="34"/>
        <v>-169.25</v>
      </c>
      <c r="T39" s="74">
        <f t="shared" si="35"/>
        <v>0</v>
      </c>
      <c r="U39" s="75"/>
      <c r="V39" s="76" t="str">
        <f t="shared" si="2"/>
        <v/>
      </c>
      <c r="W39" s="76"/>
      <c r="X39" s="76" t="str">
        <f t="shared" si="36"/>
        <v/>
      </c>
      <c r="Y39" s="77">
        <f t="shared" si="3"/>
        <v>0</v>
      </c>
      <c r="Z39" s="78">
        <f t="shared" si="4"/>
        <v>4</v>
      </c>
      <c r="AA39" s="79" t="str">
        <f>IF(WEEKDAY($A39)=1,"So",IF(WEEKDAY($A39)=7,"Sa",IF(B39="freier Tag",B39,IF(ISERROR(VLOOKUP(A39,Feiertage!$A$3:$E$14,2,FALSE))=FALSE,"Feiertag",IF(B39="","",B39)))))</f>
        <v/>
      </c>
      <c r="AB39" s="78">
        <f t="shared" si="37"/>
        <v>0</v>
      </c>
      <c r="AC39" s="80">
        <f t="shared" si="38"/>
        <v>0</v>
      </c>
      <c r="AD39" s="80">
        <f t="shared" si="39"/>
        <v>0</v>
      </c>
      <c r="AE39" s="81" t="str">
        <f t="shared" si="5"/>
        <v/>
      </c>
      <c r="AF39" s="81" t="str">
        <f t="shared" si="6"/>
        <v/>
      </c>
      <c r="AG39" s="81" t="str">
        <f t="shared" si="7"/>
        <v/>
      </c>
      <c r="AH39" s="81" t="str">
        <f t="shared" si="8"/>
        <v/>
      </c>
      <c r="AI39" s="82" t="str">
        <f t="shared" si="9"/>
        <v/>
      </c>
      <c r="AJ39" s="86" t="str">
        <f t="shared" si="10"/>
        <v/>
      </c>
      <c r="AK39" s="91" t="str">
        <f t="shared" si="40"/>
        <v>0</v>
      </c>
      <c r="AL39" s="85">
        <f t="shared" si="11"/>
        <v>0</v>
      </c>
      <c r="AM39" s="86">
        <f t="shared" si="12"/>
        <v>0</v>
      </c>
      <c r="AN39" s="83">
        <f t="shared" si="53"/>
        <v>0</v>
      </c>
      <c r="AO39" s="86">
        <f t="shared" si="14"/>
        <v>0</v>
      </c>
      <c r="AP39" s="86">
        <f t="shared" si="15"/>
        <v>0</v>
      </c>
      <c r="AQ39" s="83">
        <f t="shared" si="54"/>
        <v>0</v>
      </c>
      <c r="AR39" s="86">
        <f t="shared" si="17"/>
        <v>0</v>
      </c>
      <c r="AS39" s="86">
        <f t="shared" si="18"/>
        <v>0</v>
      </c>
      <c r="AT39" s="83">
        <f t="shared" si="55"/>
        <v>0</v>
      </c>
      <c r="AU39" s="86">
        <f t="shared" si="20"/>
        <v>0</v>
      </c>
      <c r="AV39" s="87">
        <f t="shared" si="21"/>
        <v>0</v>
      </c>
      <c r="AW39" s="83">
        <f t="shared" si="56"/>
        <v>0</v>
      </c>
      <c r="AX39" s="87">
        <f t="shared" si="23"/>
        <v>0</v>
      </c>
      <c r="AY39" s="83">
        <f t="shared" si="57"/>
        <v>0</v>
      </c>
      <c r="AZ39" s="88" t="str">
        <f t="shared" si="41"/>
        <v/>
      </c>
      <c r="BA39" s="89">
        <f t="shared" si="42"/>
        <v>0</v>
      </c>
      <c r="BB39" s="89">
        <f t="shared" si="43"/>
        <v>0</v>
      </c>
      <c r="BC39" s="85">
        <f t="shared" si="25"/>
        <v>0</v>
      </c>
      <c r="BD39" s="86">
        <f t="shared" si="26"/>
        <v>0</v>
      </c>
      <c r="BE39" s="83">
        <f t="shared" si="44"/>
        <v>0</v>
      </c>
      <c r="BF39" s="86">
        <f t="shared" si="27"/>
        <v>0</v>
      </c>
      <c r="BG39" s="86">
        <f t="shared" si="28"/>
        <v>0</v>
      </c>
      <c r="BH39" s="83">
        <f t="shared" si="45"/>
        <v>0</v>
      </c>
      <c r="BI39" s="86">
        <f t="shared" si="29"/>
        <v>0</v>
      </c>
      <c r="BJ39" s="86">
        <f t="shared" si="30"/>
        <v>0</v>
      </c>
      <c r="BK39" s="83">
        <f t="shared" si="46"/>
        <v>0</v>
      </c>
      <c r="BL39" s="86">
        <f t="shared" si="31"/>
        <v>0</v>
      </c>
      <c r="BM39" s="87">
        <f t="shared" si="32"/>
        <v>0</v>
      </c>
      <c r="BN39" s="83">
        <f t="shared" si="47"/>
        <v>0</v>
      </c>
      <c r="BO39" s="87">
        <f t="shared" si="33"/>
        <v>0</v>
      </c>
      <c r="BP39" s="83">
        <f t="shared" si="48"/>
        <v>0</v>
      </c>
      <c r="BQ39" s="88" t="str">
        <f t="shared" si="49"/>
        <v/>
      </c>
      <c r="BR39" s="92">
        <f t="shared" si="50"/>
        <v>0</v>
      </c>
      <c r="BS39" s="89">
        <f t="shared" si="51"/>
        <v>0</v>
      </c>
    </row>
    <row r="40" spans="1:72" ht="13.5" thickBot="1" x14ac:dyDescent="0.25">
      <c r="A40" s="69">
        <f t="shared" si="52"/>
        <v>45077</v>
      </c>
      <c r="B40" s="70" t="str">
        <f>IF(ISERROR(VLOOKUP(A40,Feiertage!$A$3:$E$24,2,FALSE))=FALSE,"Feiertag","")</f>
        <v/>
      </c>
      <c r="C40" s="71"/>
      <c r="D40" s="71"/>
      <c r="E40" s="211"/>
      <c r="F40" s="71"/>
      <c r="G40" s="71"/>
      <c r="H40" s="211"/>
      <c r="I40" s="71"/>
      <c r="J40" s="71"/>
      <c r="K40" s="213"/>
      <c r="L40" s="71"/>
      <c r="M40" s="71"/>
      <c r="N40" s="211"/>
      <c r="O40" s="71"/>
      <c r="P40" s="71"/>
      <c r="Q40" s="72">
        <f t="shared" si="0"/>
        <v>0</v>
      </c>
      <c r="R40" s="73">
        <f t="shared" si="1"/>
        <v>-4</v>
      </c>
      <c r="S40" s="74">
        <f t="shared" si="34"/>
        <v>-173.25</v>
      </c>
      <c r="T40" s="74">
        <f t="shared" si="35"/>
        <v>0</v>
      </c>
      <c r="U40" s="75"/>
      <c r="V40" s="76" t="str">
        <f t="shared" si="2"/>
        <v/>
      </c>
      <c r="W40" s="76"/>
      <c r="X40" s="76" t="str">
        <f t="shared" si="36"/>
        <v/>
      </c>
      <c r="Y40" s="77">
        <f t="shared" si="3"/>
        <v>0</v>
      </c>
      <c r="Z40" s="78">
        <f t="shared" si="4"/>
        <v>4</v>
      </c>
      <c r="AA40" s="79" t="str">
        <f>IF(WEEKDAY($A40)=1,"So",IF(WEEKDAY($A40)=7,"Sa",IF(B40="freier Tag",B40,IF(ISERROR(VLOOKUP(A40,Feiertage!$A$3:$E$14,2,FALSE))=FALSE,"Feiertag",IF(B40="","",B40)))))</f>
        <v/>
      </c>
      <c r="AB40" s="78">
        <f t="shared" si="37"/>
        <v>0</v>
      </c>
      <c r="AC40" s="80">
        <f t="shared" si="38"/>
        <v>0</v>
      </c>
      <c r="AD40" s="80">
        <f t="shared" si="39"/>
        <v>0</v>
      </c>
      <c r="AE40" s="81" t="str">
        <f t="shared" si="5"/>
        <v/>
      </c>
      <c r="AF40" s="81" t="str">
        <f t="shared" si="6"/>
        <v/>
      </c>
      <c r="AG40" s="81" t="str">
        <f t="shared" si="7"/>
        <v/>
      </c>
      <c r="AH40" s="81" t="str">
        <f t="shared" si="8"/>
        <v/>
      </c>
      <c r="AI40" s="82" t="str">
        <f t="shared" si="9"/>
        <v/>
      </c>
      <c r="AJ40" s="86" t="str">
        <f t="shared" si="10"/>
        <v/>
      </c>
      <c r="AK40" s="91" t="str">
        <f t="shared" si="40"/>
        <v>0</v>
      </c>
      <c r="AL40" s="85">
        <f t="shared" si="11"/>
        <v>0</v>
      </c>
      <c r="AM40" s="86">
        <f t="shared" si="12"/>
        <v>0</v>
      </c>
      <c r="AN40" s="83">
        <f t="shared" si="53"/>
        <v>0</v>
      </c>
      <c r="AO40" s="86">
        <f t="shared" si="14"/>
        <v>0</v>
      </c>
      <c r="AP40" s="86">
        <f t="shared" si="15"/>
        <v>0</v>
      </c>
      <c r="AQ40" s="83">
        <f t="shared" si="54"/>
        <v>0</v>
      </c>
      <c r="AR40" s="86">
        <f t="shared" si="17"/>
        <v>0</v>
      </c>
      <c r="AS40" s="86">
        <f t="shared" si="18"/>
        <v>0</v>
      </c>
      <c r="AT40" s="83">
        <f t="shared" si="55"/>
        <v>0</v>
      </c>
      <c r="AU40" s="86">
        <f t="shared" si="20"/>
        <v>0</v>
      </c>
      <c r="AV40" s="87">
        <f t="shared" si="21"/>
        <v>0</v>
      </c>
      <c r="AW40" s="83">
        <f t="shared" si="56"/>
        <v>0</v>
      </c>
      <c r="AX40" s="87">
        <f t="shared" si="23"/>
        <v>0</v>
      </c>
      <c r="AY40" s="83">
        <f t="shared" si="57"/>
        <v>0</v>
      </c>
      <c r="AZ40" s="88" t="str">
        <f t="shared" si="41"/>
        <v/>
      </c>
      <c r="BA40" s="89">
        <f t="shared" si="42"/>
        <v>0</v>
      </c>
      <c r="BB40" s="89">
        <f t="shared" si="43"/>
        <v>0</v>
      </c>
      <c r="BC40" s="94">
        <f t="shared" si="25"/>
        <v>0</v>
      </c>
      <c r="BD40" s="95">
        <f t="shared" si="26"/>
        <v>0</v>
      </c>
      <c r="BE40" s="83">
        <f t="shared" si="44"/>
        <v>0</v>
      </c>
      <c r="BF40" s="95">
        <f t="shared" si="27"/>
        <v>0</v>
      </c>
      <c r="BG40" s="95">
        <f t="shared" si="28"/>
        <v>0</v>
      </c>
      <c r="BH40" s="83">
        <f t="shared" si="45"/>
        <v>0</v>
      </c>
      <c r="BI40" s="95">
        <f t="shared" si="29"/>
        <v>0</v>
      </c>
      <c r="BJ40" s="95">
        <f t="shared" si="30"/>
        <v>0</v>
      </c>
      <c r="BK40" s="83">
        <f t="shared" si="46"/>
        <v>0</v>
      </c>
      <c r="BL40" s="95">
        <f t="shared" si="31"/>
        <v>0</v>
      </c>
      <c r="BM40" s="96">
        <f t="shared" si="32"/>
        <v>0</v>
      </c>
      <c r="BN40" s="83">
        <f t="shared" si="47"/>
        <v>0</v>
      </c>
      <c r="BO40" s="96">
        <f t="shared" si="33"/>
        <v>0</v>
      </c>
      <c r="BP40" s="83">
        <f t="shared" si="48"/>
        <v>0</v>
      </c>
      <c r="BQ40" s="97" t="str">
        <f t="shared" si="49"/>
        <v/>
      </c>
      <c r="BR40" s="98">
        <f t="shared" si="50"/>
        <v>0</v>
      </c>
      <c r="BS40" s="89">
        <f t="shared" si="51"/>
        <v>0</v>
      </c>
    </row>
    <row r="41" spans="1:72" x14ac:dyDescent="0.2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9"/>
      <c r="Q41" s="15"/>
      <c r="R41" s="15"/>
      <c r="S41" s="100"/>
      <c r="T41" s="100"/>
      <c r="U41" s="101"/>
      <c r="V41" s="101"/>
      <c r="W41" s="101"/>
      <c r="X41" s="101"/>
      <c r="Y41" s="77"/>
      <c r="Z41" s="15"/>
      <c r="AA41" s="102"/>
      <c r="AB41" s="15"/>
      <c r="AC41" s="39"/>
      <c r="AD41" s="39"/>
      <c r="AE41" s="39"/>
      <c r="AF41" s="39"/>
      <c r="AG41" s="39"/>
      <c r="AH41" s="39"/>
      <c r="AI41" s="39"/>
      <c r="AJ41" s="15"/>
      <c r="AK41" s="102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5"/>
      <c r="BO41" s="15"/>
      <c r="BP41" s="15"/>
      <c r="BQ41" s="15"/>
      <c r="BR41" s="15"/>
      <c r="BS41" s="15"/>
    </row>
    <row r="42" spans="1:72" ht="17.100000000000001" customHeight="1" x14ac:dyDescent="0.2">
      <c r="A42" s="103" t="s">
        <v>197</v>
      </c>
      <c r="J42" s="104"/>
      <c r="K42" s="104"/>
      <c r="L42" s="104"/>
      <c r="M42" s="104"/>
      <c r="N42" s="104"/>
      <c r="P42" s="19"/>
      <c r="Q42" s="19" t="s">
        <v>198</v>
      </c>
      <c r="R42" s="19"/>
      <c r="S42" s="105">
        <f>SUM(Q10:Q40)</f>
        <v>20</v>
      </c>
      <c r="T42" s="150" t="str">
        <f t="shared" ref="T42:T47" si="58">CONCATENATE("( ",INT(ABS(S42)),"h ",ROUND(MOD(ABS(S42),1)*60,2),"min )")</f>
        <v>( 20h 0min )</v>
      </c>
      <c r="U42" s="19"/>
      <c r="V42" s="19"/>
      <c r="W42" s="19"/>
      <c r="X42" s="19"/>
      <c r="Y42" s="15"/>
      <c r="Z42" s="15"/>
      <c r="AB42" s="15"/>
      <c r="AE42" s="106"/>
      <c r="AF42" s="106"/>
      <c r="AG42" s="106"/>
      <c r="AH42" s="106"/>
      <c r="AI42" s="107"/>
      <c r="AJ42" s="15"/>
      <c r="AL42" s="24"/>
      <c r="AM42" s="24"/>
      <c r="AN42" s="24"/>
      <c r="AO42" s="24"/>
      <c r="AP42" s="24"/>
      <c r="AQ42" s="24"/>
      <c r="AR42" s="24"/>
      <c r="AS42" s="24"/>
      <c r="AT42" s="24"/>
      <c r="AU42" s="24"/>
      <c r="AV42" s="24"/>
      <c r="AW42" s="24"/>
      <c r="AX42" s="24"/>
      <c r="AY42" s="24"/>
      <c r="AZ42" s="24"/>
      <c r="BA42" s="24"/>
      <c r="BB42" s="24"/>
      <c r="BC42" s="24"/>
      <c r="BD42" s="24"/>
      <c r="BE42" s="108"/>
      <c r="BF42" s="24"/>
      <c r="BG42" s="24"/>
      <c r="BH42" s="24"/>
      <c r="BI42" s="24"/>
      <c r="BJ42" s="24"/>
      <c r="BK42" s="24"/>
      <c r="BL42" s="24"/>
      <c r="BM42" s="24"/>
      <c r="BN42" s="24"/>
      <c r="BO42" s="24"/>
      <c r="BP42" s="24"/>
      <c r="BQ42" s="24"/>
      <c r="BR42" s="24"/>
      <c r="BS42" s="24"/>
    </row>
    <row r="43" spans="1:72" ht="17.100000000000001" customHeight="1" x14ac:dyDescent="0.2">
      <c r="A43" s="176"/>
      <c r="B43" s="192"/>
      <c r="C43" s="192"/>
      <c r="D43" s="192"/>
      <c r="E43" s="192"/>
      <c r="F43" s="192"/>
      <c r="G43" s="192"/>
      <c r="H43" s="192"/>
      <c r="I43" s="192"/>
      <c r="J43" s="192"/>
      <c r="K43" s="192"/>
      <c r="L43" s="193"/>
      <c r="Q43" s="19" t="s">
        <v>199</v>
      </c>
      <c r="R43" s="19"/>
      <c r="S43" s="109">
        <f>SUM(Z10:Z40)</f>
        <v>92</v>
      </c>
      <c r="T43" s="150" t="str">
        <f t="shared" si="58"/>
        <v>( 92h 0min )</v>
      </c>
      <c r="U43" s="19"/>
      <c r="Z43" s="15"/>
      <c r="AB43" s="15"/>
      <c r="AC43" s="110"/>
      <c r="AD43" s="110"/>
      <c r="AE43" s="111"/>
      <c r="AF43" s="111"/>
      <c r="AG43" s="111"/>
      <c r="AH43" s="111"/>
      <c r="AI43" s="110"/>
      <c r="AJ43" s="15"/>
      <c r="BH43" s="112"/>
    </row>
    <row r="44" spans="1:72" ht="17.100000000000001" customHeight="1" x14ac:dyDescent="0.2">
      <c r="A44" s="190"/>
      <c r="B44" s="194"/>
      <c r="C44" s="194"/>
      <c r="D44" s="194"/>
      <c r="E44" s="194"/>
      <c r="F44" s="194"/>
      <c r="G44" s="194"/>
      <c r="H44" s="194"/>
      <c r="I44" s="194"/>
      <c r="J44" s="194"/>
      <c r="K44" s="194"/>
      <c r="L44" s="195"/>
      <c r="Q44" s="113" t="s">
        <v>200</v>
      </c>
      <c r="R44" s="114"/>
      <c r="S44" s="115">
        <f>S6</f>
        <v>-101.25000000000001</v>
      </c>
      <c r="T44" s="150" t="str">
        <f t="shared" si="58"/>
        <v>( 101h 15min )</v>
      </c>
      <c r="U44" s="19"/>
      <c r="V44" s="19"/>
      <c r="W44" s="19"/>
      <c r="X44" s="19"/>
      <c r="Y44" s="106"/>
      <c r="Z44" s="15"/>
      <c r="AA44" s="112" t="s">
        <v>201</v>
      </c>
      <c r="AB44" s="15"/>
      <c r="AC44" s="15"/>
      <c r="AD44" s="15"/>
      <c r="AE44" s="15"/>
      <c r="AF44" s="15"/>
      <c r="AG44" s="15"/>
      <c r="AH44" s="15"/>
      <c r="AI44" s="15"/>
      <c r="AJ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  <c r="AX44" s="15"/>
      <c r="AY44" s="15"/>
      <c r="AZ44" s="15"/>
      <c r="BA44" s="15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15"/>
      <c r="BN44" s="15"/>
      <c r="BO44" s="15"/>
      <c r="BP44" s="15"/>
      <c r="BQ44" s="15"/>
      <c r="BR44" s="15"/>
      <c r="BS44" s="15"/>
      <c r="BT44" s="15"/>
    </row>
    <row r="45" spans="1:72" ht="17.100000000000001" customHeight="1" thickBot="1" x14ac:dyDescent="0.25">
      <c r="A45" s="191"/>
      <c r="B45" s="196"/>
      <c r="C45" s="196"/>
      <c r="D45" s="196"/>
      <c r="E45" s="196"/>
      <c r="F45" s="196"/>
      <c r="G45" s="196"/>
      <c r="H45" s="196"/>
      <c r="I45" s="196"/>
      <c r="J45" s="196"/>
      <c r="K45" s="196"/>
      <c r="L45" s="197"/>
      <c r="Q45" s="116" t="s">
        <v>202</v>
      </c>
      <c r="R45" s="116"/>
      <c r="S45" s="117"/>
      <c r="T45" s="150" t="str">
        <f t="shared" si="58"/>
        <v>( 0h 0min )</v>
      </c>
      <c r="U45" s="19"/>
      <c r="V45" s="19"/>
      <c r="W45" s="19"/>
      <c r="X45" s="19"/>
      <c r="Y45" s="106"/>
      <c r="Z45" s="15"/>
      <c r="AB45" s="15"/>
      <c r="AC45" s="15" t="s">
        <v>203</v>
      </c>
      <c r="AD45" s="15"/>
      <c r="AE45" s="108"/>
      <c r="AF45" s="108"/>
      <c r="AG45" s="108"/>
      <c r="AH45" s="108"/>
      <c r="AI45" s="15"/>
      <c r="AJ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  <c r="AX45" s="15"/>
      <c r="AY45" s="15"/>
      <c r="AZ45" s="15"/>
      <c r="BA45" s="15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  <c r="BR45" s="15"/>
      <c r="BS45" s="15"/>
      <c r="BT45" s="15"/>
    </row>
    <row r="46" spans="1:72" ht="10.5" customHeight="1" thickTop="1" x14ac:dyDescent="0.2">
      <c r="B46" s="19"/>
      <c r="C46" s="19"/>
      <c r="D46" s="19"/>
      <c r="J46" s="14"/>
      <c r="K46" s="14"/>
      <c r="Q46" s="114"/>
      <c r="R46" s="114"/>
      <c r="S46" s="118"/>
      <c r="T46" s="151"/>
      <c r="U46" s="19"/>
      <c r="V46" s="19"/>
      <c r="W46" s="19"/>
      <c r="X46" s="19"/>
      <c r="Y46" s="15"/>
      <c r="Z46" s="15"/>
      <c r="AB46" s="15"/>
      <c r="AC46" s="57"/>
      <c r="AD46" s="57"/>
      <c r="AE46" s="57"/>
      <c r="AF46" s="57"/>
      <c r="AG46" s="57"/>
      <c r="AH46" s="57"/>
      <c r="AI46" s="57"/>
      <c r="AJ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15"/>
      <c r="AZ46" s="15"/>
      <c r="BA46" s="15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  <c r="BS46" s="15"/>
      <c r="BT46" s="15"/>
    </row>
    <row r="47" spans="1:72" ht="17.100000000000001" customHeight="1" x14ac:dyDescent="0.2">
      <c r="B47" s="153" t="s">
        <v>204</v>
      </c>
      <c r="C47" s="154"/>
      <c r="D47" s="154"/>
      <c r="F47" s="119"/>
      <c r="G47" s="119"/>
      <c r="H47" s="119"/>
      <c r="I47" s="119"/>
      <c r="J47" s="119"/>
      <c r="K47" s="14"/>
      <c r="Q47" s="120" t="s">
        <v>205</v>
      </c>
      <c r="R47" s="13"/>
      <c r="S47" s="121">
        <f>S42-S43+S44+S45</f>
        <v>-173.25</v>
      </c>
      <c r="T47" s="150" t="str">
        <f t="shared" si="58"/>
        <v>( 173h 15min )</v>
      </c>
      <c r="U47" s="19" t="str">
        <f>IF(S47&gt;0,"  Plusstunden","  Minusstunden")</f>
        <v xml:space="preserve">  Minusstunden</v>
      </c>
      <c r="W47" s="19"/>
      <c r="X47" s="19"/>
      <c r="Y47" s="15"/>
      <c r="Z47" s="15"/>
      <c r="AB47" s="15"/>
      <c r="AC47" s="15"/>
      <c r="AD47" s="15"/>
      <c r="AE47" s="15"/>
      <c r="AF47" s="15"/>
      <c r="AG47" s="15"/>
      <c r="AH47" s="15"/>
      <c r="AI47" s="15"/>
      <c r="AJ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  <c r="AX47" s="15"/>
      <c r="AY47" s="15"/>
      <c r="AZ47" s="15"/>
      <c r="BA47" s="15"/>
      <c r="BB47" s="15"/>
      <c r="BC47" s="15"/>
      <c r="BD47" s="15"/>
      <c r="BE47" s="15"/>
      <c r="BF47" s="15"/>
      <c r="BG47" s="15"/>
      <c r="BH47" s="15"/>
      <c r="BI47" s="15"/>
      <c r="BJ47" s="15"/>
      <c r="BK47" s="15"/>
      <c r="BL47" s="15"/>
      <c r="BM47" s="15"/>
      <c r="BN47" s="15"/>
      <c r="BO47" s="15"/>
      <c r="BP47" s="15"/>
      <c r="BQ47" s="15"/>
      <c r="BR47" s="15"/>
      <c r="BS47" s="15"/>
      <c r="BT47" s="15"/>
    </row>
    <row r="48" spans="1:72" x14ac:dyDescent="0.2">
      <c r="B48" s="155"/>
      <c r="C48" s="155"/>
      <c r="D48" s="155"/>
      <c r="J48" s="14"/>
      <c r="K48" s="14"/>
      <c r="S48" s="152" t="s">
        <v>206</v>
      </c>
      <c r="T48" s="152" t="s">
        <v>207</v>
      </c>
      <c r="Y48" s="15"/>
      <c r="Z48" s="15"/>
      <c r="AB48" s="15"/>
      <c r="AC48" s="108" t="s">
        <v>208</v>
      </c>
      <c r="AD48" s="108"/>
      <c r="AE48" s="15"/>
      <c r="AF48" s="15"/>
      <c r="AG48" s="15"/>
      <c r="AH48" s="15"/>
      <c r="AI48" s="15"/>
      <c r="AJ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15"/>
      <c r="AZ48" s="15"/>
      <c r="BA48" s="15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</row>
    <row r="49" spans="2:30" ht="15" x14ac:dyDescent="0.2">
      <c r="B49" s="153" t="s">
        <v>245</v>
      </c>
      <c r="C49" s="156"/>
      <c r="D49" s="156"/>
      <c r="F49" s="119"/>
      <c r="G49" s="119"/>
      <c r="H49" s="119"/>
      <c r="I49" s="119"/>
      <c r="J49" s="122"/>
      <c r="AC49" s="112" t="s">
        <v>209</v>
      </c>
      <c r="AD49" s="112"/>
    </row>
    <row r="51" spans="2:30" x14ac:dyDescent="0.2">
      <c r="V51" s="19"/>
    </row>
    <row r="52" spans="2:30" x14ac:dyDescent="0.2">
      <c r="V52" s="112"/>
    </row>
  </sheetData>
  <sheetProtection algorithmName="SHA-512" hashValue="ciNkNGnNgznykvOlGUk9JfT78Y6iEyXWe1xDc47kedwa7+Ev5cF/L2aZEA1nIGMcP8u1EoQD4Zq6w38TasoUjg==" saltValue="erPXsIXa/uu3vR1AcwnYdA==" spinCount="100000" sheet="1" selectLockedCells="1"/>
  <mergeCells count="11">
    <mergeCell ref="D1:G1"/>
    <mergeCell ref="D2:E2"/>
    <mergeCell ref="D3:E3"/>
    <mergeCell ref="D4:E4"/>
    <mergeCell ref="D5:E5"/>
    <mergeCell ref="BC7:BQ7"/>
    <mergeCell ref="E9:E40"/>
    <mergeCell ref="H9:H40"/>
    <mergeCell ref="K9:K40"/>
    <mergeCell ref="N9:N40"/>
    <mergeCell ref="AL7:AZ7"/>
  </mergeCells>
  <conditionalFormatting sqref="Q10:Q40">
    <cfRule type="cellIs" dxfId="113" priority="9" operator="greaterThan">
      <formula>10</formula>
    </cfRule>
  </conditionalFormatting>
  <conditionalFormatting sqref="L10:M40 I10:J40 F10:G40 O10:X40 A10:D40">
    <cfRule type="expression" dxfId="112" priority="10">
      <formula>OR(WEEKDAY($A10)=7,WEEKDAY($A10)=1)</formula>
    </cfRule>
  </conditionalFormatting>
  <conditionalFormatting sqref="W10">
    <cfRule type="expression" dxfId="111" priority="8">
      <formula>OR(WEEKDAY($A10)=7,WEEKDAY($A10)=1)</formula>
    </cfRule>
  </conditionalFormatting>
  <conditionalFormatting sqref="D4">
    <cfRule type="cellIs" dxfId="110" priority="5" operator="greaterThan">
      <formula>"&gt;=$D$4"</formula>
    </cfRule>
    <cfRule type="cellIs" dxfId="109" priority="6" operator="between">
      <formula>"&gt;0,5*$D$4"</formula>
      <formula>"&lt;$D$4"</formula>
    </cfRule>
  </conditionalFormatting>
  <conditionalFormatting sqref="S47">
    <cfRule type="cellIs" dxfId="108" priority="11" operator="between">
      <formula>-0.5*$D$3</formula>
      <formula>-$D$3</formula>
    </cfRule>
    <cfRule type="cellIs" dxfId="107" priority="12" operator="lessThan">
      <formula>-$D$3</formula>
    </cfRule>
    <cfRule type="cellIs" dxfId="106" priority="13" operator="between">
      <formula>0.5*$D$3</formula>
      <formula>$D$3</formula>
    </cfRule>
    <cfRule type="cellIs" dxfId="105" priority="14" operator="greaterThan">
      <formula>$D$3</formula>
    </cfRule>
  </conditionalFormatting>
  <conditionalFormatting sqref="D5:E5">
    <cfRule type="expression" dxfId="104" priority="4">
      <formula>$D$5&gt;10</formula>
    </cfRule>
  </conditionalFormatting>
  <conditionalFormatting sqref="T10:T40">
    <cfRule type="cellIs" dxfId="103" priority="2" operator="greaterThan">
      <formula>0</formula>
    </cfRule>
  </conditionalFormatting>
  <conditionalFormatting sqref="I10:J40 L10:M40 F10:G40 O10:X40 A10:D40">
    <cfRule type="expression" dxfId="102" priority="1">
      <formula>$B10="Feiertag"</formula>
    </cfRule>
  </conditionalFormatting>
  <dataValidations count="5">
    <dataValidation type="time" allowBlank="1" showInputMessage="1" showErrorMessage="1" errorTitle="Eingabefehler" error="Es sind nur Angaben von 6:00 bis 22:00 Uhr möglich." sqref="O10:P40 F10:G40 L10:M40 C10:D40 I10:J40" xr:uid="{00000000-0002-0000-0600-000000000000}">
      <formula1>0.25</formula1>
      <formula2>0.916666666666667</formula2>
    </dataValidation>
    <dataValidation type="whole" allowBlank="1" showInputMessage="1" showErrorMessage="1" errorTitle="Eingabefehler" error="Es sind nur Werte zwischen 1 und 5 zulässig!" sqref="D4" xr:uid="{00000000-0002-0000-0600-000001000000}">
      <formula1>1</formula1>
      <formula2>5</formula2>
    </dataValidation>
    <dataValidation type="list" allowBlank="1" showInputMessage="1" showErrorMessage="1" errorTitle="Falsche Eingabe" error="Es sind nur Einträge aus der vorgegebenen Liste möglich!" sqref="B10:B40" xr:uid="{00000000-0002-0000-0600-000002000000}">
      <formula1>"Arbeitsbefr.,Feiertag,freier Tag,Gleittag,Krank,Sonderregelg.,Tausch-Tag,Urlaub"</formula1>
    </dataValidation>
    <dataValidation type="decimal" allowBlank="1" showInputMessage="1" showErrorMessage="1" errorTitle="Eingabefehler" error="Es sind nur Werte zwischen1,00 und 42,00 zulässig!" sqref="D3:E3" xr:uid="{00000000-0002-0000-0600-000003000000}">
      <formula1>1</formula1>
      <formula2>41</formula2>
    </dataValidation>
    <dataValidation type="list" allowBlank="1" showErrorMessage="1" errorTitle="Falsche Eingabe" error="Es sind nur Einträge aus der vorgegebenen Liste möglich!" sqref="S5" xr:uid="{00000000-0002-0000-0600-000004000000}">
      <formula1>"Ja"</formula1>
    </dataValidation>
  </dataValidations>
  <printOptions horizontalCentered="1" verticalCentered="1"/>
  <pageMargins left="0.39370078740157483" right="0.19685039370078741" top="0.39370078740157483" bottom="0.39370078740157483" header="0.51181102362204722" footer="0.19685039370078741"/>
  <pageSetup paperSize="9" scale="83" orientation="landscape" r:id="rId1"/>
  <headerFooter alignWithMargins="0">
    <oddHeader>&amp;C&amp;"Arial,Fett"&amp;12Zeiterfassung</oddHead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7" id="{83D38AAD-D26E-4C0C-9948-F21FB7243F4E}">
            <xm:f>OR($A10=Feiertage!$A$3,$A10=Feiertage!$A$4,$A10=Feiertage!$A$5,$A10=Feiertage!$A$6,$A10=Feiertage!$A$7,$A10=Feiertage!$A$8,$A10=Feiertage!$A$9,$A10=Feiertage!$A$10,$A10=Feiertage!$A$11,$A10=Feiertage!$A$12,$A10=Feiertage!$A$13,$A10=Feiertage!$A$14)</xm:f>
            <x14:dxf>
              <fill>
                <patternFill>
                  <bgColor theme="0" tint="-0.24994659260841701"/>
                </patternFill>
              </fill>
            </x14:dxf>
          </x14:cfRule>
          <xm:sqref>L10:M40 F10:G40 I10:J40 O10:U40 A10:D40</xm:sqref>
        </x14:conditionalFormatting>
        <x14:conditionalFormatting xmlns:xm="http://schemas.microsoft.com/office/excel/2006/main">
          <x14:cfRule type="expression" priority="3" id="{9BEA6DF6-A1D9-48D0-9515-7FE18E2793A1}">
            <xm:f>OR($A10=Feiertage!$A$3,$A10=Feiertage!$A$4,$A10=Feiertage!$A$5,$A10=Feiertage!$A$6,$A10=Feiertage!$A$7,$A10=Feiertage!$A$8,$A10=Feiertage!$A$9,$A10=Feiertage!$A$10,$A10=Feiertage!$A$11,$A10=Feiertage!$A$12,$A10=Feiertage!$A$13,$A10=Feiertage!$A$14)</xm:f>
            <x14:dxf>
              <fill>
                <patternFill>
                  <bgColor theme="0" tint="-0.24994659260841701"/>
                </patternFill>
              </fill>
            </x14:dxf>
          </x14:cfRule>
          <xm:sqref>X10:X40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BX52"/>
  <sheetViews>
    <sheetView zoomScaleNormal="100" workbookViewId="0">
      <pane ySplit="9" topLeftCell="A16" activePane="bottomLeft" state="frozen"/>
      <selection activeCell="S5" sqref="S5"/>
      <selection pane="bottomLeft" activeCell="B25" sqref="B25"/>
    </sheetView>
  </sheetViews>
  <sheetFormatPr baseColWidth="10" defaultColWidth="11.42578125" defaultRowHeight="12.75" x14ac:dyDescent="0.2"/>
  <cols>
    <col min="1" max="1" width="8.7109375" style="14" customWidth="1"/>
    <col min="2" max="2" width="12.28515625" style="14" customWidth="1"/>
    <col min="3" max="4" width="8.5703125" style="14" customWidth="1"/>
    <col min="5" max="5" width="2.7109375" style="14" customWidth="1"/>
    <col min="6" max="7" width="8.5703125" style="14" customWidth="1"/>
    <col min="8" max="8" width="2.7109375" style="14" customWidth="1"/>
    <col min="9" max="9" width="8.5703125" style="14" customWidth="1"/>
    <col min="10" max="10" width="8.5703125" style="15" customWidth="1"/>
    <col min="11" max="11" width="2.7109375" style="15" customWidth="1"/>
    <col min="12" max="13" width="8.5703125" style="14" customWidth="1"/>
    <col min="14" max="14" width="2.7109375" style="14" hidden="1" customWidth="1"/>
    <col min="15" max="16" width="8.5703125" style="14" hidden="1" customWidth="1"/>
    <col min="17" max="18" width="11.42578125" style="14" customWidth="1"/>
    <col min="19" max="20" width="11.42578125" style="17" customWidth="1"/>
    <col min="21" max="22" width="11.42578125" style="14" customWidth="1"/>
    <col min="23" max="23" width="5.85546875" style="14" hidden="1" customWidth="1"/>
    <col min="24" max="29" width="11.42578125" style="14" hidden="1" customWidth="1"/>
    <col min="30" max="30" width="12.42578125" style="14" hidden="1" customWidth="1"/>
    <col min="31" max="34" width="11.42578125" style="14" hidden="1" customWidth="1"/>
    <col min="35" max="35" width="8.28515625" style="14" hidden="1" customWidth="1"/>
    <col min="36" max="36" width="13.28515625" style="14" hidden="1" customWidth="1"/>
    <col min="37" max="37" width="12.42578125" style="14" hidden="1" customWidth="1"/>
    <col min="38" max="69" width="11.42578125" style="14" hidden="1" customWidth="1"/>
    <col min="70" max="71" width="12.5703125" style="14" hidden="1" customWidth="1"/>
    <col min="72" max="72" width="12.5703125" style="14" customWidth="1"/>
    <col min="73" max="73" width="11.42578125" style="14" customWidth="1"/>
    <col min="74" max="16384" width="11.42578125" style="14"/>
  </cols>
  <sheetData>
    <row r="1" spans="1:72" ht="20.100000000000001" customHeight="1" x14ac:dyDescent="0.2">
      <c r="A1" s="12" t="s">
        <v>62</v>
      </c>
      <c r="B1" s="13"/>
      <c r="C1" s="13"/>
      <c r="D1" s="214" t="str">
        <f>'01'!D1:G1</f>
        <v>Lind, Ludwig Paul</v>
      </c>
      <c r="E1" s="215"/>
      <c r="F1" s="215"/>
      <c r="G1" s="216"/>
      <c r="J1" s="14"/>
      <c r="L1" s="15"/>
      <c r="Q1" s="16"/>
      <c r="U1" s="141" t="s">
        <v>61</v>
      </c>
      <c r="V1" s="142">
        <f>'01'!V1</f>
        <v>44866</v>
      </c>
    </row>
    <row r="2" spans="1:72" ht="20.100000000000001" customHeight="1" x14ac:dyDescent="0.2">
      <c r="A2" s="12" t="s">
        <v>63</v>
      </c>
      <c r="B2" s="18"/>
      <c r="C2" s="18"/>
      <c r="D2" s="217">
        <f>DATE(YEAR('01'!D2:E2),MONTH('01'!D2:E2)+5,1)</f>
        <v>45078</v>
      </c>
      <c r="E2" s="218"/>
      <c r="F2" s="15"/>
      <c r="G2" s="15"/>
      <c r="H2" s="15"/>
      <c r="I2" s="15"/>
      <c r="M2" s="19"/>
      <c r="P2" s="20"/>
      <c r="AK2" s="21"/>
    </row>
    <row r="3" spans="1:72" ht="20.100000000000001" customHeight="1" x14ac:dyDescent="0.2">
      <c r="A3" s="22" t="s">
        <v>64</v>
      </c>
      <c r="B3" s="23"/>
      <c r="C3" s="23"/>
      <c r="D3" s="219">
        <f>'05'!D3:E3</f>
        <v>20</v>
      </c>
      <c r="E3" s="220"/>
      <c r="F3" s="24"/>
      <c r="G3" s="15"/>
      <c r="H3" s="15"/>
      <c r="I3" s="15"/>
      <c r="P3" s="20"/>
      <c r="AK3" s="21"/>
    </row>
    <row r="4" spans="1:72" ht="20.100000000000001" customHeight="1" x14ac:dyDescent="0.2">
      <c r="A4" s="22" t="s">
        <v>65</v>
      </c>
      <c r="B4" s="23"/>
      <c r="C4" s="23"/>
      <c r="D4" s="221">
        <f>'05'!D4:E4</f>
        <v>5</v>
      </c>
      <c r="E4" s="222"/>
      <c r="F4" s="24"/>
      <c r="G4" s="25"/>
      <c r="H4" s="15"/>
      <c r="I4" s="15"/>
      <c r="P4" s="20"/>
      <c r="AK4" s="21"/>
    </row>
    <row r="5" spans="1:72" ht="20.100000000000001" customHeight="1" x14ac:dyDescent="0.2">
      <c r="A5" s="22" t="s">
        <v>66</v>
      </c>
      <c r="B5" s="23"/>
      <c r="C5" s="23"/>
      <c r="D5" s="223">
        <f>D3/D4</f>
        <v>4</v>
      </c>
      <c r="E5" s="224"/>
      <c r="F5" s="24" t="s">
        <v>67</v>
      </c>
      <c r="G5" s="25"/>
      <c r="H5" s="15"/>
      <c r="I5" s="15"/>
      <c r="P5" s="20"/>
      <c r="Q5" s="199" t="s">
        <v>250</v>
      </c>
      <c r="R5" s="32"/>
      <c r="S5" s="201"/>
      <c r="AK5" s="21"/>
      <c r="AL5" s="26"/>
      <c r="AM5" s="27"/>
      <c r="AN5" s="27"/>
      <c r="AO5" s="27"/>
      <c r="AP5" s="27"/>
      <c r="AQ5" s="27"/>
      <c r="AR5" s="27"/>
      <c r="AS5" s="27" t="s">
        <v>68</v>
      </c>
      <c r="AT5" s="27"/>
      <c r="AU5" s="27"/>
      <c r="AV5" s="27"/>
      <c r="AW5" s="27"/>
      <c r="AX5" s="27"/>
      <c r="AY5" s="27"/>
      <c r="AZ5" s="27"/>
      <c r="BA5" s="28"/>
      <c r="BB5" s="27"/>
      <c r="BC5" s="29"/>
      <c r="BD5" s="30"/>
      <c r="BE5" s="30"/>
      <c r="BF5" s="30"/>
      <c r="BG5" s="30"/>
      <c r="BH5" s="30"/>
      <c r="BI5" s="30"/>
      <c r="BJ5" s="30" t="s">
        <v>69</v>
      </c>
      <c r="BK5" s="30"/>
      <c r="BL5" s="30"/>
      <c r="BM5" s="30"/>
      <c r="BN5" s="30"/>
      <c r="BO5" s="30"/>
      <c r="BP5" s="30"/>
      <c r="BQ5" s="30"/>
      <c r="BR5" s="31"/>
      <c r="BS5" s="31"/>
    </row>
    <row r="6" spans="1:72" ht="13.5" thickBot="1" x14ac:dyDescent="0.25">
      <c r="A6" s="15"/>
      <c r="B6" s="15"/>
      <c r="C6" s="15"/>
      <c r="D6" s="15"/>
      <c r="E6" s="15"/>
      <c r="F6" s="15"/>
      <c r="G6" s="15"/>
      <c r="H6" s="15"/>
      <c r="I6" s="15"/>
      <c r="L6" s="15"/>
      <c r="M6" s="15"/>
      <c r="N6" s="15"/>
      <c r="O6" s="15"/>
      <c r="P6" s="19"/>
      <c r="Q6" s="22" t="s">
        <v>70</v>
      </c>
      <c r="R6" s="32"/>
      <c r="S6" s="157">
        <f>IF(S5="Ja",0,'05'!S47)</f>
        <v>-173.25</v>
      </c>
      <c r="T6" s="143" t="str">
        <f>CONCATENATE("( ",INT(ABS(S6)),"h ",ROUND(MOD(ABS(S6),1)*60,2),"min )")</f>
        <v>( 173h 15min )</v>
      </c>
      <c r="U6" s="144"/>
      <c r="V6" s="144"/>
      <c r="W6" s="15"/>
      <c r="X6" s="15"/>
      <c r="Y6" s="34"/>
      <c r="Z6" s="34"/>
      <c r="AB6" s="34"/>
      <c r="AC6" s="34"/>
      <c r="AD6" s="34"/>
      <c r="AE6" s="34" t="s">
        <v>71</v>
      </c>
      <c r="AF6" s="34" t="s">
        <v>72</v>
      </c>
      <c r="AG6" s="34" t="s">
        <v>73</v>
      </c>
      <c r="AH6" s="34" t="s">
        <v>74</v>
      </c>
      <c r="AI6" s="34"/>
      <c r="AJ6" s="34"/>
    </row>
    <row r="7" spans="1:72" s="44" customFormat="1" ht="51.75" hidden="1" thickBot="1" x14ac:dyDescent="0.25">
      <c r="A7" s="35" t="s">
        <v>75</v>
      </c>
      <c r="B7" s="36" t="s">
        <v>76</v>
      </c>
      <c r="C7" s="35" t="s">
        <v>77</v>
      </c>
      <c r="D7" s="35" t="s">
        <v>78</v>
      </c>
      <c r="E7" s="35"/>
      <c r="F7" s="35" t="s">
        <v>79</v>
      </c>
      <c r="G7" s="35" t="s">
        <v>80</v>
      </c>
      <c r="H7" s="35"/>
      <c r="I7" s="35" t="s">
        <v>81</v>
      </c>
      <c r="J7" s="35" t="s">
        <v>82</v>
      </c>
      <c r="K7" s="35"/>
      <c r="L7" s="35" t="s">
        <v>83</v>
      </c>
      <c r="M7" s="35" t="s">
        <v>84</v>
      </c>
      <c r="N7" s="35"/>
      <c r="O7" s="35" t="s">
        <v>85</v>
      </c>
      <c r="P7" s="35" t="s">
        <v>86</v>
      </c>
      <c r="Q7" s="36" t="s">
        <v>87</v>
      </c>
      <c r="R7" s="37" t="s">
        <v>88</v>
      </c>
      <c r="S7" s="38" t="s">
        <v>89</v>
      </c>
      <c r="T7" s="145"/>
      <c r="U7" s="146" t="s">
        <v>90</v>
      </c>
      <c r="V7" s="147" t="s">
        <v>91</v>
      </c>
      <c r="W7" s="36"/>
      <c r="X7" s="36" t="s">
        <v>91</v>
      </c>
      <c r="Y7" s="39" t="s">
        <v>92</v>
      </c>
      <c r="Z7" s="40" t="s">
        <v>93</v>
      </c>
      <c r="AA7" s="41" t="s">
        <v>94</v>
      </c>
      <c r="AB7" s="40"/>
      <c r="AC7" s="40"/>
      <c r="AD7" s="40"/>
      <c r="AE7" s="40"/>
      <c r="AF7" s="40"/>
      <c r="AG7" s="40"/>
      <c r="AH7" s="40"/>
      <c r="AI7" s="40" t="s">
        <v>95</v>
      </c>
      <c r="AJ7" s="40" t="s">
        <v>96</v>
      </c>
      <c r="AK7" s="42" t="s">
        <v>97</v>
      </c>
      <c r="AL7" s="206" t="s">
        <v>98</v>
      </c>
      <c r="AM7" s="207"/>
      <c r="AN7" s="207"/>
      <c r="AO7" s="207"/>
      <c r="AP7" s="207"/>
      <c r="AQ7" s="207"/>
      <c r="AR7" s="207"/>
      <c r="AS7" s="207"/>
      <c r="AT7" s="207"/>
      <c r="AU7" s="207"/>
      <c r="AV7" s="207"/>
      <c r="AW7" s="207"/>
      <c r="AX7" s="207"/>
      <c r="AY7" s="207"/>
      <c r="AZ7" s="208"/>
      <c r="BA7" s="43"/>
      <c r="BB7" s="43"/>
      <c r="BC7" s="206" t="s">
        <v>99</v>
      </c>
      <c r="BD7" s="207"/>
      <c r="BE7" s="207"/>
      <c r="BF7" s="207"/>
      <c r="BG7" s="207"/>
      <c r="BH7" s="207"/>
      <c r="BI7" s="207"/>
      <c r="BJ7" s="207"/>
      <c r="BK7" s="207"/>
      <c r="BL7" s="207"/>
      <c r="BM7" s="207"/>
      <c r="BN7" s="207"/>
      <c r="BO7" s="207"/>
      <c r="BP7" s="207"/>
      <c r="BQ7" s="208"/>
      <c r="BR7" s="43"/>
      <c r="BS7" s="43"/>
      <c r="BT7" s="14"/>
    </row>
    <row r="8" spans="1:72" s="44" customFormat="1" ht="13.5" hidden="1" thickBot="1" x14ac:dyDescent="0.25">
      <c r="A8" s="35" t="s">
        <v>100</v>
      </c>
      <c r="B8" s="36" t="s">
        <v>101</v>
      </c>
      <c r="C8" s="35" t="s">
        <v>102</v>
      </c>
      <c r="D8" s="35" t="s">
        <v>103</v>
      </c>
      <c r="E8" s="35"/>
      <c r="F8" s="35" t="s">
        <v>104</v>
      </c>
      <c r="G8" s="35" t="s">
        <v>105</v>
      </c>
      <c r="H8" s="35"/>
      <c r="I8" s="35" t="s">
        <v>106</v>
      </c>
      <c r="J8" s="35" t="s">
        <v>107</v>
      </c>
      <c r="K8" s="35"/>
      <c r="L8" s="35" t="s">
        <v>108</v>
      </c>
      <c r="M8" s="35" t="s">
        <v>109</v>
      </c>
      <c r="N8" s="35"/>
      <c r="O8" s="35" t="s">
        <v>110</v>
      </c>
      <c r="P8" s="35" t="s">
        <v>111</v>
      </c>
      <c r="Q8" s="36" t="s">
        <v>112</v>
      </c>
      <c r="R8" s="37" t="s">
        <v>113</v>
      </c>
      <c r="S8" s="35" t="s">
        <v>114</v>
      </c>
      <c r="T8" s="146"/>
      <c r="U8" s="146" t="s">
        <v>115</v>
      </c>
      <c r="V8" s="146" t="s">
        <v>116</v>
      </c>
      <c r="W8" s="35"/>
      <c r="X8" s="35" t="s">
        <v>116</v>
      </c>
      <c r="Y8" s="39" t="s">
        <v>117</v>
      </c>
      <c r="Z8" s="40" t="s">
        <v>118</v>
      </c>
      <c r="AA8" s="44" t="s">
        <v>119</v>
      </c>
      <c r="AB8" s="40"/>
      <c r="AC8" s="40"/>
      <c r="AD8" s="40"/>
      <c r="AE8" s="40"/>
      <c r="AF8" s="40"/>
      <c r="AG8" s="40"/>
      <c r="AH8" s="40"/>
      <c r="AI8" s="40" t="s">
        <v>120</v>
      </c>
      <c r="AJ8" s="40" t="s">
        <v>121</v>
      </c>
      <c r="AK8" s="44" t="s">
        <v>122</v>
      </c>
      <c r="AL8" s="45" t="s">
        <v>123</v>
      </c>
      <c r="AM8" s="46" t="s">
        <v>124</v>
      </c>
      <c r="AN8" s="46"/>
      <c r="AO8" s="46" t="s">
        <v>125</v>
      </c>
      <c r="AP8" s="46" t="s">
        <v>126</v>
      </c>
      <c r="AQ8" s="46"/>
      <c r="AR8" s="46" t="s">
        <v>127</v>
      </c>
      <c r="AS8" s="46" t="s">
        <v>128</v>
      </c>
      <c r="AT8" s="46"/>
      <c r="AU8" s="46" t="s">
        <v>129</v>
      </c>
      <c r="AV8" s="46" t="s">
        <v>130</v>
      </c>
      <c r="AW8" s="46"/>
      <c r="AX8" s="46" t="s">
        <v>131</v>
      </c>
      <c r="AY8" s="46"/>
      <c r="AZ8" s="47" t="s">
        <v>132</v>
      </c>
      <c r="BA8" s="46"/>
      <c r="BB8" s="46"/>
      <c r="BC8" s="48" t="s">
        <v>133</v>
      </c>
      <c r="BD8" s="49" t="s">
        <v>134</v>
      </c>
      <c r="BE8" s="49"/>
      <c r="BF8" s="49" t="s">
        <v>134</v>
      </c>
      <c r="BG8" s="49" t="s">
        <v>135</v>
      </c>
      <c r="BH8" s="49"/>
      <c r="BI8" s="49" t="s">
        <v>136</v>
      </c>
      <c r="BJ8" s="49" t="s">
        <v>137</v>
      </c>
      <c r="BK8" s="49"/>
      <c r="BL8" s="49" t="s">
        <v>138</v>
      </c>
      <c r="BM8" s="49" t="s">
        <v>139</v>
      </c>
      <c r="BN8" s="49"/>
      <c r="BO8" s="49" t="s">
        <v>140</v>
      </c>
      <c r="BP8" s="49"/>
      <c r="BQ8" s="50" t="s">
        <v>141</v>
      </c>
      <c r="BR8" s="46"/>
      <c r="BS8" s="46"/>
      <c r="BT8" s="14"/>
    </row>
    <row r="9" spans="1:72" ht="15.95" customHeight="1" x14ac:dyDescent="0.2">
      <c r="A9" s="51" t="s">
        <v>142</v>
      </c>
      <c r="B9" s="52" t="s">
        <v>143</v>
      </c>
      <c r="C9" s="53" t="s">
        <v>144</v>
      </c>
      <c r="D9" s="53" t="s">
        <v>145</v>
      </c>
      <c r="E9" s="209" t="s">
        <v>146</v>
      </c>
      <c r="F9" s="53" t="s">
        <v>147</v>
      </c>
      <c r="G9" s="53" t="s">
        <v>148</v>
      </c>
      <c r="H9" s="209" t="s">
        <v>146</v>
      </c>
      <c r="I9" s="53" t="s">
        <v>149</v>
      </c>
      <c r="J9" s="53" t="s">
        <v>150</v>
      </c>
      <c r="K9" s="209" t="s">
        <v>146</v>
      </c>
      <c r="L9" s="53" t="s">
        <v>151</v>
      </c>
      <c r="M9" s="53" t="s">
        <v>152</v>
      </c>
      <c r="N9" s="209" t="s">
        <v>146</v>
      </c>
      <c r="O9" s="53" t="s">
        <v>153</v>
      </c>
      <c r="P9" s="53" t="s">
        <v>154</v>
      </c>
      <c r="Q9" s="53" t="s">
        <v>155</v>
      </c>
      <c r="R9" s="54" t="s">
        <v>156</v>
      </c>
      <c r="S9" s="54" t="s">
        <v>157</v>
      </c>
      <c r="T9" s="53" t="s">
        <v>158</v>
      </c>
      <c r="U9" s="148" t="s">
        <v>159</v>
      </c>
      <c r="V9" s="149" t="s">
        <v>160</v>
      </c>
      <c r="W9" s="56" t="s">
        <v>161</v>
      </c>
      <c r="X9" s="55" t="s">
        <v>160</v>
      </c>
      <c r="Y9" s="57" t="s">
        <v>162</v>
      </c>
      <c r="Z9" s="57" t="s">
        <v>163</v>
      </c>
      <c r="AA9" s="58" t="s">
        <v>164</v>
      </c>
      <c r="AB9" s="59" t="s">
        <v>165</v>
      </c>
      <c r="AC9" s="60" t="s">
        <v>166</v>
      </c>
      <c r="AD9" s="56" t="s">
        <v>167</v>
      </c>
      <c r="AE9" s="56" t="s">
        <v>168</v>
      </c>
      <c r="AF9" s="56" t="s">
        <v>169</v>
      </c>
      <c r="AG9" s="56" t="s">
        <v>170</v>
      </c>
      <c r="AH9" s="56" t="s">
        <v>171</v>
      </c>
      <c r="AI9" s="55" t="s">
        <v>172</v>
      </c>
      <c r="AJ9" s="55" t="s">
        <v>173</v>
      </c>
      <c r="AK9" s="61" t="s">
        <v>174</v>
      </c>
      <c r="AL9" s="62" t="s">
        <v>175</v>
      </c>
      <c r="AM9" s="55" t="s">
        <v>176</v>
      </c>
      <c r="AN9" s="63" t="s">
        <v>177</v>
      </c>
      <c r="AO9" s="55" t="s">
        <v>178</v>
      </c>
      <c r="AP9" s="55" t="s">
        <v>179</v>
      </c>
      <c r="AQ9" s="63" t="s">
        <v>180</v>
      </c>
      <c r="AR9" s="55" t="s">
        <v>181</v>
      </c>
      <c r="AS9" s="55" t="s">
        <v>182</v>
      </c>
      <c r="AT9" s="63" t="s">
        <v>183</v>
      </c>
      <c r="AU9" s="55" t="s">
        <v>184</v>
      </c>
      <c r="AV9" s="64" t="s">
        <v>185</v>
      </c>
      <c r="AW9" s="63" t="s">
        <v>186</v>
      </c>
      <c r="AX9" s="64" t="s">
        <v>187</v>
      </c>
      <c r="AY9" s="56" t="s">
        <v>188</v>
      </c>
      <c r="AZ9" s="65" t="s">
        <v>189</v>
      </c>
      <c r="BA9" s="66" t="s">
        <v>190</v>
      </c>
      <c r="BB9" s="67" t="s">
        <v>191</v>
      </c>
      <c r="BC9" s="62" t="s">
        <v>175</v>
      </c>
      <c r="BD9" s="55" t="s">
        <v>176</v>
      </c>
      <c r="BE9" s="63" t="s">
        <v>177</v>
      </c>
      <c r="BF9" s="55" t="s">
        <v>178</v>
      </c>
      <c r="BG9" s="68" t="s">
        <v>192</v>
      </c>
      <c r="BH9" s="63" t="s">
        <v>180</v>
      </c>
      <c r="BI9" s="55" t="s">
        <v>181</v>
      </c>
      <c r="BJ9" s="55" t="s">
        <v>182</v>
      </c>
      <c r="BK9" s="63" t="s">
        <v>183</v>
      </c>
      <c r="BL9" s="55" t="s">
        <v>184</v>
      </c>
      <c r="BM9" s="64" t="s">
        <v>185</v>
      </c>
      <c r="BN9" s="63" t="s">
        <v>186</v>
      </c>
      <c r="BO9" s="64" t="s">
        <v>187</v>
      </c>
      <c r="BP9" s="56" t="s">
        <v>188</v>
      </c>
      <c r="BQ9" s="65" t="s">
        <v>189</v>
      </c>
      <c r="BR9" s="66" t="s">
        <v>193</v>
      </c>
      <c r="BS9" s="66" t="s">
        <v>194</v>
      </c>
    </row>
    <row r="10" spans="1:72" ht="12.75" customHeight="1" x14ac:dyDescent="0.2">
      <c r="A10" s="69">
        <f>D2</f>
        <v>45078</v>
      </c>
      <c r="B10" s="70" t="str">
        <f>IF(ISERROR(VLOOKUP(A10,Feiertage!$A$3:$E$24,2,FALSE))=FALSE,"Feiertag","")</f>
        <v/>
      </c>
      <c r="C10" s="71"/>
      <c r="D10" s="71"/>
      <c r="E10" s="210"/>
      <c r="F10" s="71"/>
      <c r="G10" s="71"/>
      <c r="H10" s="210"/>
      <c r="I10" s="71"/>
      <c r="J10" s="71"/>
      <c r="K10" s="212"/>
      <c r="L10" s="71"/>
      <c r="M10" s="71"/>
      <c r="N10" s="210"/>
      <c r="O10" s="71"/>
      <c r="P10" s="71"/>
      <c r="Q10" s="72">
        <f t="shared" ref="Q10:Q39" si="0">AB10-T10</f>
        <v>0</v>
      </c>
      <c r="R10" s="73">
        <f t="shared" ref="R10:R39" si="1">IF(OR(AA10="freier Tag",AA10="Tausch-Tag",AA10="sa",AA10="so"),0,Q10-$D$5)</f>
        <v>-4</v>
      </c>
      <c r="S10" s="74">
        <f>IF(OR(R10="",S6=""),"",R10+S6)</f>
        <v>-177.25</v>
      </c>
      <c r="T10" s="74">
        <f>AD10</f>
        <v>0</v>
      </c>
      <c r="U10" s="75"/>
      <c r="V10" s="76" t="str">
        <f t="shared" ref="V10:V40" si="2">IF(BQ10&lt;&gt;"",BQ10&amp;"/","")&amp;IF(AZ10&lt;&gt;"",AZ10&amp;"/","")&amp;IF(AJ10&lt;&gt;"",AJ10&amp;"/","")&amp;IF(AI10&lt;&gt;"",AI10&amp;"/","")&amp;IF(AE10&lt;&gt;"",AE10&amp;"/","")&amp;IF(AF10&lt;&gt;"",AF10&amp;"/","")&amp;IF(AH10&lt;&gt;"",AH10,"")</f>
        <v/>
      </c>
      <c r="W10" s="76"/>
      <c r="X10" s="76" t="str">
        <f>IF(BQ10&lt;&gt;"",BQ10&amp;" /","")&amp;IF(AZ10&lt;&gt;""," "&amp;AZ10&amp;" /","")&amp;IF(AJ10&lt;&gt;""," "&amp;AJ10&amp;" /","")&amp;IF(AI10&lt;&gt;""," "&amp;AI10&amp;" /","")&amp;IF(AE10&lt;&gt;""," "&amp;AE10&amp;" /","")&amp;IF(AF10&lt;&gt;""," "&amp;AF10&amp;" /","")&amp;IF(AG10&lt;&gt;"",AG10,"")</f>
        <v/>
      </c>
      <c r="Y10" s="77">
        <f t="shared" ref="Y10:Y40" si="3">24*((D10-C10)+(G10-F10)+(J10-I10)+(M10-L10)+(P10-O10))</f>
        <v>0</v>
      </c>
      <c r="Z10" s="78">
        <f t="shared" ref="Z10:Z40" si="4">IF(OR(AA10="freier Tag",AA10="Sa",AA10="So",AA10="Tausch-Tag"),0,$D$5)</f>
        <v>4</v>
      </c>
      <c r="AA10" s="79" t="str">
        <f>IF(WEEKDAY($A10)=1,"So",IF(WEEKDAY($A10)=7,"Sa",IF(B10="freier Tag",B10,IF(ISERROR(VLOOKUP(A10,Feiertage!$A$3:$E$14,2,FALSE))=FALSE,"Feiertag",IF(B10="","",B10)))))</f>
        <v/>
      </c>
      <c r="AB10" s="78">
        <f>IF(OR((AA10="freier Tag"),(AA10="Gleittag"),(AA10="Sa"),(AA10="So"),(AA10="Tausch-Tag")),0,IF(OR((AA10="Urlaub"),(AA10="Sonderregelg."),(AA10="Arbeitsbefr."),(AA10="Krank"),(AA10="Feiertag")),Z10,Y10))</f>
        <v>0</v>
      </c>
      <c r="AC10" s="80">
        <f>IF(BA10&gt;BR10,BA10,BR10)</f>
        <v>0</v>
      </c>
      <c r="AD10" s="80">
        <f>IF(BB10&gt;BS10,ROUND(BB10,2),ROUND(BS10,2))</f>
        <v>0</v>
      </c>
      <c r="AE10" s="81" t="str">
        <f t="shared" ref="AE10:AE40" si="5">IF(C10="","",IF(D10="","",IF(D10&lt;C10,"Zeit1",IF(F10="","",IF(G10="","",IF(G10&lt;F10,"Zeit2",IF(I10="","",IF(J10="","",IF(J10&lt;I10,"Zeit3",IF(L10="","",IF(M10="","",IF(M10&lt;L10,"Zeit4",IF(O10="","",IF(P10="","",IF(P10&lt;O10,"Zeit5","")))))))))))))))</f>
        <v/>
      </c>
      <c r="AF10" s="81" t="str">
        <f t="shared" ref="AF10:AF40" si="6">IF(D10="","",IF(F10="","",IF(F10&lt;D10,"Zeit1",IF(G10="","",IF(I10="","",IF(I10&lt;G10,"Zeit2",IF(J10="","",IF(L10="","",IF(L10&lt;J10,"Zeit3",IF(M10="","",IF(O10="","",IF(O10&lt;M10,"Zeit4",""))))))))))))</f>
        <v/>
      </c>
      <c r="AG10" s="81" t="str">
        <f t="shared" ref="AG10:AG40" si="7">IF(OR(ISBLANK(C10)&lt;&gt;ISBLANK(D10),ISBLANK(F10)&lt;&gt;ISBLANK(G10),ISBLANK(I10)&lt;&gt;ISBLANK(J10),ISBLANK(L10)&lt;&gt;ISBLANK(M10),ISBLANK(O10)&lt;&gt;ISBLANK(P10))=TRUE,"Eingabe","")</f>
        <v/>
      </c>
      <c r="AH10" s="81" t="str">
        <f t="shared" ref="AH10:AH40" si="8">IF((ISBLANK(C10)&lt;&gt;ISBLANK(D10))=TRUE,"Leer1",IF((ISBLANK(F10)&lt;&gt;ISBLANK(G10))=TRUE,"Leer2",IF((ISBLANK(I10)&lt;&gt;ISBLANK(J10))=TRUE,"Leer3",IF((ISBLANK(L10)&lt;&gt;ISBLANK(M10))=TRUE,"Leer4",IF((ISBLANK(O10)&lt;&gt;ISBLANK(P10))=TRUE,"Leer5","")))))</f>
        <v/>
      </c>
      <c r="AI10" s="82" t="str">
        <f t="shared" ref="AI10:AI40" si="9">IF(Q10&gt;10,"&gt;10h","")</f>
        <v/>
      </c>
      <c r="AJ10" s="83" t="str">
        <f t="shared" ref="AJ10:AJ40" si="10">IF(AK10&lt;12,"&lt;12h","")</f>
        <v/>
      </c>
      <c r="AK10" s="84" t="str">
        <f>IF(AND(ISNUMBER('05'!P40),ISNUMBER(C10)),(C10-'05'!P40+1)*24,IF(AND(ISNUMBER('05'!M40),ISNUMBER(C10)),(C10-'05'!M40+1)*24,IF(AND(ISNUMBER('05'!J40),ISNUMBER(C10)),(C10-'05'!J40+1)*24,IF(AND(ISNUMBER('05'!G40),ISNUMBER(C10)),(C10-'05'!G40+1)*24,IF(AND(ISNUMBER('05'!D40),ISNUMBER(C10)),(C10-'05'!D40+1)*24,"0")))))</f>
        <v>0</v>
      </c>
      <c r="AL10" s="85">
        <f t="shared" ref="AL10:AL40" si="11">(D10-C10)*24</f>
        <v>0</v>
      </c>
      <c r="AM10" s="86">
        <f t="shared" ref="AM10:AM40" si="12">IF(F10&lt;&gt;"",(F10-D10)*24,0)</f>
        <v>0</v>
      </c>
      <c r="AN10" s="83">
        <f t="shared" ref="AN10:AN22" si="13">IF(AL10&lt;=9,,IF(AL10&lt;=9.75,AL10-9,IF(AL10&gt;9.75,0.75)))</f>
        <v>0</v>
      </c>
      <c r="AO10" s="86">
        <f t="shared" ref="AO10:AO40" si="14">(D10-C10)*24+(G10-F10)*24</f>
        <v>0</v>
      </c>
      <c r="AP10" s="86">
        <f t="shared" ref="AP10:AP40" si="15">IF(I10&lt;&gt;"",(I10-G10)*24+AM10,AM10)</f>
        <v>0</v>
      </c>
      <c r="AQ10" s="83">
        <f t="shared" ref="AQ10:AQ22" si="16">IF(AO10=AL10,0,IF(AN10&gt;0,0,IF(AO10&lt;=9,0,IF(AO10&gt;9,0.75-AM10))))</f>
        <v>0</v>
      </c>
      <c r="AR10" s="86">
        <f t="shared" ref="AR10:AR40" si="17">(D10-C10)*24+(G10-F10)*24+(J10-I10)*24</f>
        <v>0</v>
      </c>
      <c r="AS10" s="86">
        <f t="shared" ref="AS10:AS40" si="18">IF(L10&lt;&gt;"",(L10-J10)*24+AP10,AP10)</f>
        <v>0</v>
      </c>
      <c r="AT10" s="83">
        <f t="shared" ref="AT10:AT22" si="19">IF(AR10=AO10,0,IF(AQ10&gt;0,0,IF(AR10&lt;=9,0,IF(AR10&gt;9,0.75-AP10))))</f>
        <v>0</v>
      </c>
      <c r="AU10" s="86">
        <f t="shared" ref="AU10:AU40" si="20">(D10-C10)*24+(G10-F10)*24+(J10-I10)*24+(M10-L10)*24</f>
        <v>0</v>
      </c>
      <c r="AV10" s="87">
        <f t="shared" ref="AV10:AV40" si="21">IF(O10&lt;&gt;"",(O10-M10)*24+AS10,AS10)</f>
        <v>0</v>
      </c>
      <c r="AW10" s="83">
        <f t="shared" ref="AW10:AW22" si="22">IF(AU10=AR10,0,IF(AT10&gt;0,0,IF(AU10&lt;=9,0,IF(AU10&gt;9,0.75-AS10))))</f>
        <v>0</v>
      </c>
      <c r="AX10" s="87">
        <f t="shared" ref="AX10:AX40" si="23">(D10-C10)*24+(G10-F10)*24+(J10-I10)*24+(M10-L10)*24+(P10-O10)*24</f>
        <v>0</v>
      </c>
      <c r="AY10" s="83">
        <f t="shared" ref="AY10:AY22" si="24">IF(AX10=AU10,0,IF(AW10&gt;0,0,IF(AX10&lt;=9,0,IF(AX10&gt;9,0.75-AV10))))</f>
        <v>0</v>
      </c>
      <c r="AZ10" s="88" t="str">
        <f>IF(AX10=0,"",IF(AX10&lt;9,"",IF(AND(AL10=9,ROUND(AM10,2)&lt;0.75),"&gt;9h",IF(AL10&gt;9,"&gt;9h",IF(AND(AO10&gt;9,ROUND(AM10,2)&lt;0.75),"&gt;9h",IF(AND(AR10&gt;9,ROUND(AP10,2)&lt;0.75),"&gt;9h",IF(AND(AU10&gt;9,ROUND(AS10,2)&lt;0.75),"&gt;9h",IF(AND(AX10&gt;9,ROUND(AV10,2)&lt;0.75),"&gt;9h",""))))))))</f>
        <v/>
      </c>
      <c r="BA10" s="89">
        <f>AN10+AQ10+AT10+AW10</f>
        <v>0</v>
      </c>
      <c r="BB10" s="89">
        <f>IF(AX10=0,0,IF(AX10&lt;=9,0,IF(AND(AX10&lt;9.75,AV10&lt;0.75,AX10-9&lt;0.75-AV10),AX10-9,IF(AND(AX10&lt;9.75,AV10&lt;0.75,AX10-9&gt;=0.75-AV10),0.75-AV10,IF(AND(AX10&gt;=9.75,AV10&lt;0.75),0.75-AV10,0)))))</f>
        <v>0</v>
      </c>
      <c r="BC10" s="85">
        <f t="shared" ref="BC10:BC40" si="25">(D10-C10)*24</f>
        <v>0</v>
      </c>
      <c r="BD10" s="86">
        <f t="shared" ref="BD10:BD40" si="26">IF(F10&lt;&gt;"",(F10-D10)*24,0)</f>
        <v>0</v>
      </c>
      <c r="BE10" s="83">
        <f>IF(BC10&lt;=6,0,IF(BC10&lt;=6.5,BC10-6,IF(BC10&gt;6.5,0.5)))</f>
        <v>0</v>
      </c>
      <c r="BF10" s="86">
        <f t="shared" ref="BF10:BF40" si="27">(D10-C10)*24+(G10-F10)*24</f>
        <v>0</v>
      </c>
      <c r="BG10" s="86">
        <f t="shared" ref="BG10:BG40" si="28">IF(I10&lt;&gt;"",(I10-G10)*24+BD10,BD10)</f>
        <v>0</v>
      </c>
      <c r="BH10" s="83">
        <f>IF(BF10=BC10,0,IF(BE10&gt;0,0,IF(BF10&lt;=6,0,IF(BF10&gt;6,0.5-BD10))))</f>
        <v>0</v>
      </c>
      <c r="BI10" s="86">
        <f t="shared" ref="BI10:BI40" si="29">(D10-C10)*24+(G10-F10)*24+(J10-I10)*24</f>
        <v>0</v>
      </c>
      <c r="BJ10" s="86">
        <f t="shared" ref="BJ10:BJ40" si="30">IF(L10&lt;&gt;"",(L10-J10)*24+BG10,BG10)</f>
        <v>0</v>
      </c>
      <c r="BK10" s="83">
        <f>IF(BI10=BF10,0,IF(BH10&gt;0,0,IF(BI10&lt;=6,0,IF(BI10&gt;6,0.5-BG10))))</f>
        <v>0</v>
      </c>
      <c r="BL10" s="86">
        <f t="shared" ref="BL10:BL40" si="31">(D10-C10)*24+(G10-F10)*24+(J10-I10)*24+(M10-L10)*24</f>
        <v>0</v>
      </c>
      <c r="BM10" s="87">
        <f t="shared" ref="BM10:BM40" si="32">IF(O10&lt;&gt;"",(O10-M10)*24+BJ10,BJ10)</f>
        <v>0</v>
      </c>
      <c r="BN10" s="83">
        <f>IF(BL10=BI10,0,IF(BK10&gt;0,0,IF(BL10&lt;=6,0,IF(BL10&gt;6,0.5-BJ10))))</f>
        <v>0</v>
      </c>
      <c r="BO10" s="87">
        <f t="shared" ref="BO10:BO40" si="33">(D10-C10)*24+(G10-F10)*24+(J10-I10)*24+(M10-L10)*24+(P10-O10)*24</f>
        <v>0</v>
      </c>
      <c r="BP10" s="83">
        <f>IF(BO10=BL10,0,IF(BN10&gt;0,0,IF(BO10&lt;=6,0,IF(BO10&gt;6,0.5-BM10))))</f>
        <v>0</v>
      </c>
      <c r="BQ10" s="88" t="str">
        <f>IF(BO10=0,"",IF(BO10&lt;6,"",IF(BC10&gt;6,"&gt;6h",IF(AND(BF10&gt;6,ROUND(BD10,2)&lt;0.5),"&gt;6h",IF(AND(BI10&gt;6,ROUND(BG10,2)&lt;0.5),"&gt;6h",IF(AND(BL10&gt;6,ROUND(BJ10,2)&lt;0.5),"&gt;6h",IF(AND(BO10&gt;6,ROUND(BM10,2)&lt;0.5),"&gt;6h","")))))))</f>
        <v/>
      </c>
      <c r="BR10" s="89">
        <f>BE10+BH10+BK10+BN10+BP10</f>
        <v>0</v>
      </c>
      <c r="BS10" s="89">
        <f>IF(BO10=0,0,IF(BO10&lt;=6,0,IF(AND(BO10&lt;6.5,BM10&lt;0.5,BO10-6&lt;0.5-BM10),BO10-6,IF(AND(BO10&lt;6.5,BM10&lt;0.5,BO10-6&gt;=0.5-BM10),0.5-BM10,IF(AND(BO10&gt;=6.5,BM10&lt;0.5),0.5-BM10,0)))))</f>
        <v>0</v>
      </c>
    </row>
    <row r="11" spans="1:72" x14ac:dyDescent="0.2">
      <c r="A11" s="69">
        <f>A10+1</f>
        <v>45079</v>
      </c>
      <c r="B11" s="90" t="str">
        <f>IF(ISERROR(VLOOKUP(A11,Feiertage!$A$3:$E$24,2,FALSE))=FALSE,"Feiertag","")</f>
        <v/>
      </c>
      <c r="C11" s="71"/>
      <c r="D11" s="71"/>
      <c r="E11" s="210"/>
      <c r="F11" s="71"/>
      <c r="G11" s="71"/>
      <c r="H11" s="210"/>
      <c r="I11" s="71"/>
      <c r="J11" s="71"/>
      <c r="K11" s="212"/>
      <c r="L11" s="71"/>
      <c r="M11" s="71"/>
      <c r="N11" s="210"/>
      <c r="O11" s="71"/>
      <c r="P11" s="71"/>
      <c r="Q11" s="72">
        <f t="shared" si="0"/>
        <v>0</v>
      </c>
      <c r="R11" s="73">
        <f t="shared" si="1"/>
        <v>-4</v>
      </c>
      <c r="S11" s="74">
        <f t="shared" ref="S11:S39" si="34">IF(OR(R11="",S10=""),"",R11+S10)</f>
        <v>-181.25</v>
      </c>
      <c r="T11" s="74">
        <f t="shared" ref="T11:T39" si="35">AD11</f>
        <v>0</v>
      </c>
      <c r="U11" s="75"/>
      <c r="V11" s="76" t="str">
        <f t="shared" si="2"/>
        <v/>
      </c>
      <c r="W11" s="76"/>
      <c r="X11" s="76" t="str">
        <f t="shared" ref="X11:X40" si="36">IF(BQ11&lt;&gt;"",BQ11&amp;" /","")&amp;IF(AZ11&lt;&gt;""," "&amp;AZ11&amp;" /","")&amp;IF(AJ11&lt;&gt;""," "&amp;AJ11&amp;" /","")&amp;IF(AI11&lt;&gt;"",AI11,"")</f>
        <v/>
      </c>
      <c r="Y11" s="77">
        <f t="shared" si="3"/>
        <v>0</v>
      </c>
      <c r="Z11" s="78">
        <f t="shared" si="4"/>
        <v>4</v>
      </c>
      <c r="AA11" s="79" t="str">
        <f>IF(WEEKDAY($A11)=1,"So",IF(WEEKDAY($A11)=7,"Sa",IF(B11="freier Tag",B11,IF(ISERROR(VLOOKUP(A11,Feiertage!$A$3:$E$14,2,FALSE))=FALSE,"Feiertag",IF(B11="","",B11)))))</f>
        <v/>
      </c>
      <c r="AB11" s="78">
        <f t="shared" ref="AB11:AB40" si="37">IF(OR((AA11="freier Tag"),(AA11="Gleittag"),(AA11="Sa"),(AA11="So"),(AA11="Tausch-Tag")),0,IF(OR((AA11="Urlaub"),(AA11="Sonderregelg."),(AA11="Arbeitsbefr."),(AA11="Krank"),(AA11="Feiertag")),Z11,Y11))</f>
        <v>0</v>
      </c>
      <c r="AC11" s="80">
        <f t="shared" ref="AC11:AC40" si="38">IF(BA11&gt;BR11,BA11,BR11)</f>
        <v>0</v>
      </c>
      <c r="AD11" s="80">
        <f t="shared" ref="AD11:AD40" si="39">IF(BB11&gt;BS11,ROUND(BB11,2),ROUND(BS11,2))</f>
        <v>0</v>
      </c>
      <c r="AE11" s="81" t="str">
        <f t="shared" si="5"/>
        <v/>
      </c>
      <c r="AF11" s="81" t="str">
        <f t="shared" si="6"/>
        <v/>
      </c>
      <c r="AG11" s="81" t="str">
        <f t="shared" si="7"/>
        <v/>
      </c>
      <c r="AH11" s="81" t="str">
        <f t="shared" si="8"/>
        <v/>
      </c>
      <c r="AI11" s="82" t="str">
        <f t="shared" si="9"/>
        <v/>
      </c>
      <c r="AJ11" s="86" t="str">
        <f t="shared" si="10"/>
        <v/>
      </c>
      <c r="AK11" s="91" t="str">
        <f t="shared" ref="AK11:AK40" si="40">IF(AND(ISNUMBER(P10),ISNUMBER(C11)),(C11-P10+1)*24,IF(AND(ISNUMBER(M10),ISNUMBER(C11)),(C11-M10+1)*24,IF(AND(ISNUMBER(J10),ISNUMBER(C11)),(C11-J10+1)*24,IF(AND(ISNUMBER(G10),ISNUMBER(C11)),(C11-G10+1)*24,IF(AND(ISNUMBER(D10),ISNUMBER(C11)),(C11-D10+1)*24,"0")))))</f>
        <v>0</v>
      </c>
      <c r="AL11" s="85">
        <f t="shared" si="11"/>
        <v>0</v>
      </c>
      <c r="AM11" s="86">
        <f t="shared" si="12"/>
        <v>0</v>
      </c>
      <c r="AN11" s="83">
        <f t="shared" si="13"/>
        <v>0</v>
      </c>
      <c r="AO11" s="86">
        <f t="shared" si="14"/>
        <v>0</v>
      </c>
      <c r="AP11" s="86">
        <f t="shared" si="15"/>
        <v>0</v>
      </c>
      <c r="AQ11" s="83">
        <f t="shared" si="16"/>
        <v>0</v>
      </c>
      <c r="AR11" s="86">
        <f t="shared" si="17"/>
        <v>0</v>
      </c>
      <c r="AS11" s="86">
        <f t="shared" si="18"/>
        <v>0</v>
      </c>
      <c r="AT11" s="83">
        <f t="shared" si="19"/>
        <v>0</v>
      </c>
      <c r="AU11" s="86">
        <f t="shared" si="20"/>
        <v>0</v>
      </c>
      <c r="AV11" s="87">
        <f t="shared" si="21"/>
        <v>0</v>
      </c>
      <c r="AW11" s="83">
        <f t="shared" si="22"/>
        <v>0</v>
      </c>
      <c r="AX11" s="87">
        <f t="shared" si="23"/>
        <v>0</v>
      </c>
      <c r="AY11" s="83">
        <f t="shared" si="24"/>
        <v>0</v>
      </c>
      <c r="AZ11" s="88" t="str">
        <f t="shared" ref="AZ11:AZ40" si="41">IF(AX11=0,"",IF(AX11&lt;9,"",IF(AND(AL11=9,ROUND(AM11,2)&lt;0.75),"&gt;9h",IF(AL11&gt;9,"&gt;9h",IF(AND(AO11&gt;9,ROUND(AM11,2)&lt;0.75),"&gt;9h",IF(AND(AR11&gt;9,ROUND(AP11,2)&lt;0.75),"&gt;9h",IF(AND(AU11&gt;9,ROUND(AS11,2)&lt;0.75),"&gt;9h",IF(AND(AX11&gt;9,ROUND(AV11,2)&lt;0.75),"&gt;9h",""))))))))</f>
        <v/>
      </c>
      <c r="BA11" s="89">
        <f t="shared" ref="BA11:BA40" si="42">AN11+AQ11+AT11+AW11</f>
        <v>0</v>
      </c>
      <c r="BB11" s="89">
        <f t="shared" ref="BB11:BB40" si="43">IF(AX11=0,0,IF(AX11&lt;=9,0,IF(AND(AX11&lt;9.75,AV11&lt;0.75,AX11-9&lt;0.75-AV11),AX11-9,IF(AND(AX11&lt;9.75,AV11&lt;0.75,AX11-9&gt;=0.75-AV11),0.75-AV11,IF(AND(AX11&gt;=9.75,AV11&lt;0.75),0.75-AV11,0)))))</f>
        <v>0</v>
      </c>
      <c r="BC11" s="85">
        <f t="shared" si="25"/>
        <v>0</v>
      </c>
      <c r="BD11" s="86">
        <f t="shared" si="26"/>
        <v>0</v>
      </c>
      <c r="BE11" s="83">
        <f t="shared" ref="BE11:BE40" si="44">IF(BC11&lt;=6,0,IF(BC11&lt;=6.5,BC11-6,IF(BC11&gt;6.5,0.5)))</f>
        <v>0</v>
      </c>
      <c r="BF11" s="86">
        <f t="shared" si="27"/>
        <v>0</v>
      </c>
      <c r="BG11" s="86">
        <f t="shared" si="28"/>
        <v>0</v>
      </c>
      <c r="BH11" s="83">
        <f t="shared" ref="BH11:BH40" si="45">IF(BF11=BC11,0,IF(BE11&gt;0,0,IF(BF11&lt;=6,0,IF(BF11&gt;6,0.5-BD11))))</f>
        <v>0</v>
      </c>
      <c r="BI11" s="86">
        <f t="shared" si="29"/>
        <v>0</v>
      </c>
      <c r="BJ11" s="86">
        <f t="shared" si="30"/>
        <v>0</v>
      </c>
      <c r="BK11" s="83">
        <f t="shared" ref="BK11:BK40" si="46">IF(BI11=BF11,0,IF(BH11&gt;0,0,IF(BI11&lt;=6,0,IF(BI11&gt;6,0.5-BG11))))</f>
        <v>0</v>
      </c>
      <c r="BL11" s="86">
        <f t="shared" si="31"/>
        <v>0</v>
      </c>
      <c r="BM11" s="87">
        <f t="shared" si="32"/>
        <v>0</v>
      </c>
      <c r="BN11" s="83">
        <f t="shared" ref="BN11:BN40" si="47">IF(BL11=BI11,0,IF(BK11&gt;0,0,IF(BL11&lt;=6,0,IF(BL11&gt;6,0.5-BJ11))))</f>
        <v>0</v>
      </c>
      <c r="BO11" s="87">
        <f t="shared" si="33"/>
        <v>0</v>
      </c>
      <c r="BP11" s="83">
        <f t="shared" ref="BP11:BP40" si="48">IF(BO11=BL11,0,IF(BN11&gt;0,0,IF(BO11&lt;=6,0,IF(BO11&gt;6,0.5-BM11))))</f>
        <v>0</v>
      </c>
      <c r="BQ11" s="88" t="str">
        <f t="shared" ref="BQ11:BQ40" si="49">IF(BO11=0,"",IF(BO11&lt;6,"",IF(BC11&gt;6,"&gt;6h",IF(AND(BF11&gt;6,ROUND(BD11,2)&lt;0.5),"&gt;6h",IF(AND(BI11&gt;6,ROUND(BG11,2)&lt;0.5),"&gt;6h",IF(AND(BL11&gt;6,ROUND(BJ11,2)&lt;0.5),"&gt;6h",IF(AND(BO11&gt;6,ROUND(BM11,2)&lt;0.5),"&gt;6h","")))))))</f>
        <v/>
      </c>
      <c r="BR11" s="89">
        <f t="shared" ref="BR11:BR40" si="50">BE11+BH11+BK11+BN11+BP11</f>
        <v>0</v>
      </c>
      <c r="BS11" s="89">
        <f t="shared" ref="BS11:BS40" si="51">IF(BO11=0,0,IF(BO11&lt;=6,0,IF(AND(BO11&lt;6.5,BM11&lt;0.5,BO11-6&lt;0.5-BM11),BO11-6,IF(AND(BO11&lt;6.5,BM11&lt;0.5,BO11-6&gt;=0.5-BM11),0.5-BM11,IF(AND(BO11&gt;=6.5,BM11&lt;0.5),0.5-BM11,0)))))</f>
        <v>0</v>
      </c>
    </row>
    <row r="12" spans="1:72" x14ac:dyDescent="0.2">
      <c r="A12" s="69">
        <f>A11+1</f>
        <v>45080</v>
      </c>
      <c r="B12" s="70" t="str">
        <f>IF(ISERROR(VLOOKUP(A12,Feiertage!$A$3:$E$24,2,FALSE))=FALSE,"Feiertag","")</f>
        <v/>
      </c>
      <c r="C12" s="71"/>
      <c r="D12" s="71"/>
      <c r="E12" s="210"/>
      <c r="F12" s="71"/>
      <c r="G12" s="71"/>
      <c r="H12" s="210"/>
      <c r="I12" s="71"/>
      <c r="J12" s="71"/>
      <c r="K12" s="212"/>
      <c r="L12" s="71"/>
      <c r="M12" s="71"/>
      <c r="N12" s="210"/>
      <c r="O12" s="71"/>
      <c r="P12" s="71"/>
      <c r="Q12" s="72">
        <f t="shared" si="0"/>
        <v>0</v>
      </c>
      <c r="R12" s="73">
        <f t="shared" si="1"/>
        <v>0</v>
      </c>
      <c r="S12" s="74">
        <f t="shared" si="34"/>
        <v>-181.25</v>
      </c>
      <c r="T12" s="74">
        <f t="shared" si="35"/>
        <v>0</v>
      </c>
      <c r="U12" s="75"/>
      <c r="V12" s="76" t="str">
        <f t="shared" si="2"/>
        <v/>
      </c>
      <c r="W12" s="76"/>
      <c r="X12" s="76" t="str">
        <f t="shared" si="36"/>
        <v/>
      </c>
      <c r="Y12" s="77">
        <f t="shared" si="3"/>
        <v>0</v>
      </c>
      <c r="Z12" s="78">
        <f t="shared" si="4"/>
        <v>0</v>
      </c>
      <c r="AA12" s="79" t="str">
        <f>IF(WEEKDAY($A12)=1,"So",IF(WEEKDAY($A12)=7,"Sa",IF(B12="freier Tag",B12,IF(ISERROR(VLOOKUP(A12,Feiertage!$A$3:$E$14,2,FALSE))=FALSE,"Feiertag",IF(B12="","",B12)))))</f>
        <v>Sa</v>
      </c>
      <c r="AB12" s="78">
        <f t="shared" si="37"/>
        <v>0</v>
      </c>
      <c r="AC12" s="80">
        <f t="shared" si="38"/>
        <v>0</v>
      </c>
      <c r="AD12" s="80">
        <f t="shared" si="39"/>
        <v>0</v>
      </c>
      <c r="AE12" s="81" t="str">
        <f t="shared" si="5"/>
        <v/>
      </c>
      <c r="AF12" s="81" t="str">
        <f t="shared" si="6"/>
        <v/>
      </c>
      <c r="AG12" s="81" t="str">
        <f t="shared" si="7"/>
        <v/>
      </c>
      <c r="AH12" s="81" t="str">
        <f t="shared" si="8"/>
        <v/>
      </c>
      <c r="AI12" s="82" t="str">
        <f t="shared" si="9"/>
        <v/>
      </c>
      <c r="AJ12" s="86" t="str">
        <f t="shared" si="10"/>
        <v/>
      </c>
      <c r="AK12" s="91" t="str">
        <f t="shared" si="40"/>
        <v>0</v>
      </c>
      <c r="AL12" s="85">
        <f t="shared" si="11"/>
        <v>0</v>
      </c>
      <c r="AM12" s="86">
        <f t="shared" si="12"/>
        <v>0</v>
      </c>
      <c r="AN12" s="83">
        <f t="shared" si="13"/>
        <v>0</v>
      </c>
      <c r="AO12" s="86">
        <f t="shared" si="14"/>
        <v>0</v>
      </c>
      <c r="AP12" s="86">
        <f t="shared" si="15"/>
        <v>0</v>
      </c>
      <c r="AQ12" s="83">
        <f t="shared" si="16"/>
        <v>0</v>
      </c>
      <c r="AR12" s="86">
        <f t="shared" si="17"/>
        <v>0</v>
      </c>
      <c r="AS12" s="86">
        <f t="shared" si="18"/>
        <v>0</v>
      </c>
      <c r="AT12" s="83">
        <f t="shared" si="19"/>
        <v>0</v>
      </c>
      <c r="AU12" s="86">
        <f t="shared" si="20"/>
        <v>0</v>
      </c>
      <c r="AV12" s="87">
        <f t="shared" si="21"/>
        <v>0</v>
      </c>
      <c r="AW12" s="83">
        <f t="shared" si="22"/>
        <v>0</v>
      </c>
      <c r="AX12" s="87">
        <f t="shared" si="23"/>
        <v>0</v>
      </c>
      <c r="AY12" s="83">
        <f t="shared" si="24"/>
        <v>0</v>
      </c>
      <c r="AZ12" s="88" t="str">
        <f t="shared" si="41"/>
        <v/>
      </c>
      <c r="BA12" s="89">
        <f t="shared" si="42"/>
        <v>0</v>
      </c>
      <c r="BB12" s="89">
        <f t="shared" si="43"/>
        <v>0</v>
      </c>
      <c r="BC12" s="85">
        <f t="shared" si="25"/>
        <v>0</v>
      </c>
      <c r="BD12" s="86">
        <f t="shared" si="26"/>
        <v>0</v>
      </c>
      <c r="BE12" s="83">
        <f t="shared" si="44"/>
        <v>0</v>
      </c>
      <c r="BF12" s="86">
        <f t="shared" si="27"/>
        <v>0</v>
      </c>
      <c r="BG12" s="86">
        <f t="shared" si="28"/>
        <v>0</v>
      </c>
      <c r="BH12" s="83">
        <f t="shared" si="45"/>
        <v>0</v>
      </c>
      <c r="BI12" s="86">
        <f t="shared" si="29"/>
        <v>0</v>
      </c>
      <c r="BJ12" s="86">
        <f t="shared" si="30"/>
        <v>0</v>
      </c>
      <c r="BK12" s="83">
        <f t="shared" si="46"/>
        <v>0</v>
      </c>
      <c r="BL12" s="86">
        <f t="shared" si="31"/>
        <v>0</v>
      </c>
      <c r="BM12" s="87">
        <f t="shared" si="32"/>
        <v>0</v>
      </c>
      <c r="BN12" s="83">
        <f t="shared" si="47"/>
        <v>0</v>
      </c>
      <c r="BO12" s="87">
        <f t="shared" si="33"/>
        <v>0</v>
      </c>
      <c r="BP12" s="83">
        <f t="shared" si="48"/>
        <v>0</v>
      </c>
      <c r="BQ12" s="88" t="str">
        <f t="shared" si="49"/>
        <v/>
      </c>
      <c r="BR12" s="89">
        <f t="shared" si="50"/>
        <v>0</v>
      </c>
      <c r="BS12" s="89">
        <f t="shared" si="51"/>
        <v>0</v>
      </c>
    </row>
    <row r="13" spans="1:72" x14ac:dyDescent="0.2">
      <c r="A13" s="69">
        <f t="shared" ref="A13:A39" si="52">A12+1</f>
        <v>45081</v>
      </c>
      <c r="B13" s="70" t="str">
        <f>IF(ISERROR(VLOOKUP(A13,Feiertage!$A$3:$E$24,2,FALSE))=FALSE,"Feiertag","")</f>
        <v/>
      </c>
      <c r="C13" s="71"/>
      <c r="D13" s="71"/>
      <c r="E13" s="210"/>
      <c r="F13" s="71"/>
      <c r="G13" s="71"/>
      <c r="H13" s="210"/>
      <c r="I13" s="71"/>
      <c r="J13" s="71"/>
      <c r="K13" s="212"/>
      <c r="L13" s="71"/>
      <c r="M13" s="71"/>
      <c r="N13" s="210"/>
      <c r="O13" s="71"/>
      <c r="P13" s="71"/>
      <c r="Q13" s="72">
        <f t="shared" si="0"/>
        <v>0</v>
      </c>
      <c r="R13" s="73">
        <f t="shared" si="1"/>
        <v>0</v>
      </c>
      <c r="S13" s="74">
        <f t="shared" si="34"/>
        <v>-181.25</v>
      </c>
      <c r="T13" s="74">
        <f t="shared" si="35"/>
        <v>0</v>
      </c>
      <c r="U13" s="75"/>
      <c r="V13" s="76" t="str">
        <f t="shared" si="2"/>
        <v/>
      </c>
      <c r="W13" s="76"/>
      <c r="X13" s="76" t="str">
        <f t="shared" si="36"/>
        <v/>
      </c>
      <c r="Y13" s="77">
        <f t="shared" si="3"/>
        <v>0</v>
      </c>
      <c r="Z13" s="78">
        <f t="shared" si="4"/>
        <v>0</v>
      </c>
      <c r="AA13" s="79" t="str">
        <f>IF(WEEKDAY($A13)=1,"So",IF(WEEKDAY($A13)=7,"Sa",IF(B13="freier Tag",B13,IF(ISERROR(VLOOKUP(A13,Feiertage!$A$3:$E$14,2,FALSE))=FALSE,"Feiertag",IF(B13="","",B13)))))</f>
        <v>So</v>
      </c>
      <c r="AB13" s="78">
        <f t="shared" si="37"/>
        <v>0</v>
      </c>
      <c r="AC13" s="80">
        <f t="shared" si="38"/>
        <v>0</v>
      </c>
      <c r="AD13" s="80">
        <f t="shared" si="39"/>
        <v>0</v>
      </c>
      <c r="AE13" s="81" t="str">
        <f t="shared" si="5"/>
        <v/>
      </c>
      <c r="AF13" s="81" t="str">
        <f t="shared" si="6"/>
        <v/>
      </c>
      <c r="AG13" s="81" t="str">
        <f t="shared" si="7"/>
        <v/>
      </c>
      <c r="AH13" s="81" t="str">
        <f t="shared" si="8"/>
        <v/>
      </c>
      <c r="AI13" s="82" t="str">
        <f t="shared" si="9"/>
        <v/>
      </c>
      <c r="AJ13" s="86" t="str">
        <f t="shared" si="10"/>
        <v/>
      </c>
      <c r="AK13" s="91" t="str">
        <f t="shared" si="40"/>
        <v>0</v>
      </c>
      <c r="AL13" s="85">
        <f t="shared" si="11"/>
        <v>0</v>
      </c>
      <c r="AM13" s="86">
        <f t="shared" si="12"/>
        <v>0</v>
      </c>
      <c r="AN13" s="83">
        <f t="shared" si="13"/>
        <v>0</v>
      </c>
      <c r="AO13" s="86">
        <f t="shared" si="14"/>
        <v>0</v>
      </c>
      <c r="AP13" s="86">
        <f t="shared" si="15"/>
        <v>0</v>
      </c>
      <c r="AQ13" s="83">
        <f t="shared" si="16"/>
        <v>0</v>
      </c>
      <c r="AR13" s="86">
        <f t="shared" si="17"/>
        <v>0</v>
      </c>
      <c r="AS13" s="86">
        <f t="shared" si="18"/>
        <v>0</v>
      </c>
      <c r="AT13" s="83">
        <f t="shared" si="19"/>
        <v>0</v>
      </c>
      <c r="AU13" s="86">
        <f t="shared" si="20"/>
        <v>0</v>
      </c>
      <c r="AV13" s="87">
        <f t="shared" si="21"/>
        <v>0</v>
      </c>
      <c r="AW13" s="83">
        <f t="shared" si="22"/>
        <v>0</v>
      </c>
      <c r="AX13" s="87">
        <f t="shared" si="23"/>
        <v>0</v>
      </c>
      <c r="AY13" s="83">
        <f t="shared" si="24"/>
        <v>0</v>
      </c>
      <c r="AZ13" s="88" t="str">
        <f t="shared" si="41"/>
        <v/>
      </c>
      <c r="BA13" s="89">
        <f t="shared" si="42"/>
        <v>0</v>
      </c>
      <c r="BB13" s="89">
        <f t="shared" si="43"/>
        <v>0</v>
      </c>
      <c r="BC13" s="85">
        <f t="shared" si="25"/>
        <v>0</v>
      </c>
      <c r="BD13" s="86">
        <f t="shared" si="26"/>
        <v>0</v>
      </c>
      <c r="BE13" s="83">
        <f t="shared" si="44"/>
        <v>0</v>
      </c>
      <c r="BF13" s="86">
        <f t="shared" si="27"/>
        <v>0</v>
      </c>
      <c r="BG13" s="86">
        <f t="shared" si="28"/>
        <v>0</v>
      </c>
      <c r="BH13" s="83">
        <f t="shared" si="45"/>
        <v>0</v>
      </c>
      <c r="BI13" s="86">
        <f t="shared" si="29"/>
        <v>0</v>
      </c>
      <c r="BJ13" s="86">
        <f t="shared" si="30"/>
        <v>0</v>
      </c>
      <c r="BK13" s="83">
        <f t="shared" si="46"/>
        <v>0</v>
      </c>
      <c r="BL13" s="86">
        <f t="shared" si="31"/>
        <v>0</v>
      </c>
      <c r="BM13" s="87">
        <f t="shared" si="32"/>
        <v>0</v>
      </c>
      <c r="BN13" s="83">
        <f t="shared" si="47"/>
        <v>0</v>
      </c>
      <c r="BO13" s="87">
        <f t="shared" si="33"/>
        <v>0</v>
      </c>
      <c r="BP13" s="83">
        <f t="shared" si="48"/>
        <v>0</v>
      </c>
      <c r="BQ13" s="88" t="str">
        <f t="shared" si="49"/>
        <v/>
      </c>
      <c r="BR13" s="89">
        <f t="shared" si="50"/>
        <v>0</v>
      </c>
      <c r="BS13" s="89">
        <f t="shared" si="51"/>
        <v>0</v>
      </c>
    </row>
    <row r="14" spans="1:72" x14ac:dyDescent="0.2">
      <c r="A14" s="69">
        <f t="shared" si="52"/>
        <v>45082</v>
      </c>
      <c r="B14" s="70" t="str">
        <f>IF(ISERROR(VLOOKUP(A14,Feiertage!$A$3:$E$24,2,FALSE))=FALSE,"Feiertag","")</f>
        <v/>
      </c>
      <c r="C14" s="71"/>
      <c r="D14" s="71"/>
      <c r="E14" s="210"/>
      <c r="F14" s="71"/>
      <c r="G14" s="71"/>
      <c r="H14" s="210"/>
      <c r="I14" s="71"/>
      <c r="J14" s="71"/>
      <c r="K14" s="212"/>
      <c r="L14" s="71"/>
      <c r="M14" s="71"/>
      <c r="N14" s="210"/>
      <c r="O14" s="71"/>
      <c r="P14" s="71"/>
      <c r="Q14" s="72">
        <f t="shared" si="0"/>
        <v>0</v>
      </c>
      <c r="R14" s="73">
        <f t="shared" si="1"/>
        <v>-4</v>
      </c>
      <c r="S14" s="74">
        <f t="shared" si="34"/>
        <v>-185.25</v>
      </c>
      <c r="T14" s="74">
        <f t="shared" si="35"/>
        <v>0</v>
      </c>
      <c r="U14" s="75"/>
      <c r="V14" s="76" t="str">
        <f t="shared" si="2"/>
        <v/>
      </c>
      <c r="W14" s="76"/>
      <c r="X14" s="76" t="str">
        <f t="shared" si="36"/>
        <v/>
      </c>
      <c r="Y14" s="77">
        <f t="shared" si="3"/>
        <v>0</v>
      </c>
      <c r="Z14" s="78">
        <f t="shared" si="4"/>
        <v>4</v>
      </c>
      <c r="AA14" s="79" t="str">
        <f>IF(WEEKDAY($A14)=1,"So",IF(WEEKDAY($A14)=7,"Sa",IF(B14="freier Tag",B14,IF(ISERROR(VLOOKUP(A14,Feiertage!$A$3:$E$14,2,FALSE))=FALSE,"Feiertag",IF(B14="","",B14)))))</f>
        <v/>
      </c>
      <c r="AB14" s="78">
        <f t="shared" si="37"/>
        <v>0</v>
      </c>
      <c r="AC14" s="80">
        <f t="shared" si="38"/>
        <v>0</v>
      </c>
      <c r="AD14" s="80">
        <f t="shared" si="39"/>
        <v>0</v>
      </c>
      <c r="AE14" s="81" t="str">
        <f t="shared" si="5"/>
        <v/>
      </c>
      <c r="AF14" s="81" t="str">
        <f t="shared" si="6"/>
        <v/>
      </c>
      <c r="AG14" s="81" t="str">
        <f t="shared" si="7"/>
        <v/>
      </c>
      <c r="AH14" s="81" t="str">
        <f t="shared" si="8"/>
        <v/>
      </c>
      <c r="AI14" s="82" t="str">
        <f t="shared" si="9"/>
        <v/>
      </c>
      <c r="AJ14" s="86" t="str">
        <f t="shared" si="10"/>
        <v/>
      </c>
      <c r="AK14" s="91" t="str">
        <f t="shared" si="40"/>
        <v>0</v>
      </c>
      <c r="AL14" s="85">
        <f t="shared" si="11"/>
        <v>0</v>
      </c>
      <c r="AM14" s="86">
        <f t="shared" si="12"/>
        <v>0</v>
      </c>
      <c r="AN14" s="83">
        <f t="shared" si="13"/>
        <v>0</v>
      </c>
      <c r="AO14" s="86">
        <f t="shared" si="14"/>
        <v>0</v>
      </c>
      <c r="AP14" s="86">
        <f t="shared" si="15"/>
        <v>0</v>
      </c>
      <c r="AQ14" s="83">
        <f t="shared" si="16"/>
        <v>0</v>
      </c>
      <c r="AR14" s="86">
        <f t="shared" si="17"/>
        <v>0</v>
      </c>
      <c r="AS14" s="86">
        <f t="shared" si="18"/>
        <v>0</v>
      </c>
      <c r="AT14" s="83">
        <f t="shared" si="19"/>
        <v>0</v>
      </c>
      <c r="AU14" s="86">
        <f t="shared" si="20"/>
        <v>0</v>
      </c>
      <c r="AV14" s="87">
        <f t="shared" si="21"/>
        <v>0</v>
      </c>
      <c r="AW14" s="83">
        <f t="shared" si="22"/>
        <v>0</v>
      </c>
      <c r="AX14" s="87">
        <f t="shared" si="23"/>
        <v>0</v>
      </c>
      <c r="AY14" s="83">
        <f t="shared" si="24"/>
        <v>0</v>
      </c>
      <c r="AZ14" s="88" t="str">
        <f t="shared" si="41"/>
        <v/>
      </c>
      <c r="BA14" s="89">
        <f t="shared" si="42"/>
        <v>0</v>
      </c>
      <c r="BB14" s="89">
        <f t="shared" si="43"/>
        <v>0</v>
      </c>
      <c r="BC14" s="85">
        <f t="shared" si="25"/>
        <v>0</v>
      </c>
      <c r="BD14" s="86">
        <f t="shared" si="26"/>
        <v>0</v>
      </c>
      <c r="BE14" s="83">
        <f t="shared" si="44"/>
        <v>0</v>
      </c>
      <c r="BF14" s="86">
        <f t="shared" si="27"/>
        <v>0</v>
      </c>
      <c r="BG14" s="86">
        <f t="shared" si="28"/>
        <v>0</v>
      </c>
      <c r="BH14" s="83">
        <f t="shared" si="45"/>
        <v>0</v>
      </c>
      <c r="BI14" s="86">
        <f t="shared" si="29"/>
        <v>0</v>
      </c>
      <c r="BJ14" s="86">
        <f t="shared" si="30"/>
        <v>0</v>
      </c>
      <c r="BK14" s="83">
        <f t="shared" si="46"/>
        <v>0</v>
      </c>
      <c r="BL14" s="86">
        <f t="shared" si="31"/>
        <v>0</v>
      </c>
      <c r="BM14" s="87">
        <f t="shared" si="32"/>
        <v>0</v>
      </c>
      <c r="BN14" s="83">
        <f t="shared" si="47"/>
        <v>0</v>
      </c>
      <c r="BO14" s="87">
        <f t="shared" si="33"/>
        <v>0</v>
      </c>
      <c r="BP14" s="83">
        <f t="shared" si="48"/>
        <v>0</v>
      </c>
      <c r="BQ14" s="88" t="str">
        <f t="shared" si="49"/>
        <v/>
      </c>
      <c r="BR14" s="89">
        <f t="shared" si="50"/>
        <v>0</v>
      </c>
      <c r="BS14" s="89">
        <f t="shared" si="51"/>
        <v>0</v>
      </c>
    </row>
    <row r="15" spans="1:72" x14ac:dyDescent="0.2">
      <c r="A15" s="69">
        <f t="shared" si="52"/>
        <v>45083</v>
      </c>
      <c r="B15" s="70" t="str">
        <f>IF(ISERROR(VLOOKUP(A15,Feiertage!$A$3:$E$24,2,FALSE))=FALSE,"Feiertag","")</f>
        <v/>
      </c>
      <c r="C15" s="71"/>
      <c r="D15" s="71"/>
      <c r="E15" s="210"/>
      <c r="F15" s="71"/>
      <c r="G15" s="71"/>
      <c r="H15" s="210"/>
      <c r="I15" s="71"/>
      <c r="J15" s="71"/>
      <c r="K15" s="212"/>
      <c r="L15" s="71"/>
      <c r="M15" s="71"/>
      <c r="N15" s="210"/>
      <c r="O15" s="71"/>
      <c r="P15" s="71"/>
      <c r="Q15" s="72">
        <f t="shared" si="0"/>
        <v>0</v>
      </c>
      <c r="R15" s="73">
        <f t="shared" si="1"/>
        <v>-4</v>
      </c>
      <c r="S15" s="74">
        <f t="shared" si="34"/>
        <v>-189.25</v>
      </c>
      <c r="T15" s="74">
        <f t="shared" si="35"/>
        <v>0</v>
      </c>
      <c r="U15" s="75"/>
      <c r="V15" s="76" t="str">
        <f t="shared" si="2"/>
        <v/>
      </c>
      <c r="W15" s="76"/>
      <c r="X15" s="76" t="str">
        <f t="shared" si="36"/>
        <v/>
      </c>
      <c r="Y15" s="77">
        <f t="shared" si="3"/>
        <v>0</v>
      </c>
      <c r="Z15" s="78">
        <f t="shared" si="4"/>
        <v>4</v>
      </c>
      <c r="AA15" s="79" t="str">
        <f>IF(WEEKDAY($A15)=1,"So",IF(WEEKDAY($A15)=7,"Sa",IF(B15="freier Tag",B15,IF(ISERROR(VLOOKUP(A15,Feiertage!$A$3:$E$14,2,FALSE))=FALSE,"Feiertag",IF(B15="","",B15)))))</f>
        <v/>
      </c>
      <c r="AB15" s="78">
        <f t="shared" si="37"/>
        <v>0</v>
      </c>
      <c r="AC15" s="80">
        <f t="shared" si="38"/>
        <v>0</v>
      </c>
      <c r="AD15" s="80">
        <f t="shared" si="39"/>
        <v>0</v>
      </c>
      <c r="AE15" s="81" t="str">
        <f t="shared" si="5"/>
        <v/>
      </c>
      <c r="AF15" s="81" t="str">
        <f t="shared" si="6"/>
        <v/>
      </c>
      <c r="AG15" s="81" t="str">
        <f t="shared" si="7"/>
        <v/>
      </c>
      <c r="AH15" s="81" t="str">
        <f t="shared" si="8"/>
        <v/>
      </c>
      <c r="AI15" s="82" t="str">
        <f t="shared" si="9"/>
        <v/>
      </c>
      <c r="AJ15" s="86" t="str">
        <f t="shared" si="10"/>
        <v/>
      </c>
      <c r="AK15" s="91" t="str">
        <f t="shared" si="40"/>
        <v>0</v>
      </c>
      <c r="AL15" s="85">
        <f t="shared" si="11"/>
        <v>0</v>
      </c>
      <c r="AM15" s="86">
        <f t="shared" si="12"/>
        <v>0</v>
      </c>
      <c r="AN15" s="83">
        <f t="shared" si="13"/>
        <v>0</v>
      </c>
      <c r="AO15" s="86">
        <f t="shared" si="14"/>
        <v>0</v>
      </c>
      <c r="AP15" s="86">
        <f t="shared" si="15"/>
        <v>0</v>
      </c>
      <c r="AQ15" s="83">
        <f t="shared" si="16"/>
        <v>0</v>
      </c>
      <c r="AR15" s="86">
        <f t="shared" si="17"/>
        <v>0</v>
      </c>
      <c r="AS15" s="86">
        <f t="shared" si="18"/>
        <v>0</v>
      </c>
      <c r="AT15" s="83">
        <f t="shared" si="19"/>
        <v>0</v>
      </c>
      <c r="AU15" s="86">
        <f t="shared" si="20"/>
        <v>0</v>
      </c>
      <c r="AV15" s="87">
        <f t="shared" si="21"/>
        <v>0</v>
      </c>
      <c r="AW15" s="83">
        <f t="shared" si="22"/>
        <v>0</v>
      </c>
      <c r="AX15" s="87">
        <f t="shared" si="23"/>
        <v>0</v>
      </c>
      <c r="AY15" s="83">
        <f t="shared" si="24"/>
        <v>0</v>
      </c>
      <c r="AZ15" s="88" t="str">
        <f t="shared" si="41"/>
        <v/>
      </c>
      <c r="BA15" s="89">
        <f t="shared" si="42"/>
        <v>0</v>
      </c>
      <c r="BB15" s="89">
        <f t="shared" si="43"/>
        <v>0</v>
      </c>
      <c r="BC15" s="85">
        <f t="shared" si="25"/>
        <v>0</v>
      </c>
      <c r="BD15" s="86">
        <f t="shared" si="26"/>
        <v>0</v>
      </c>
      <c r="BE15" s="83">
        <f t="shared" si="44"/>
        <v>0</v>
      </c>
      <c r="BF15" s="86">
        <f t="shared" si="27"/>
        <v>0</v>
      </c>
      <c r="BG15" s="86">
        <f t="shared" si="28"/>
        <v>0</v>
      </c>
      <c r="BH15" s="83">
        <f t="shared" si="45"/>
        <v>0</v>
      </c>
      <c r="BI15" s="86">
        <f t="shared" si="29"/>
        <v>0</v>
      </c>
      <c r="BJ15" s="86">
        <f t="shared" si="30"/>
        <v>0</v>
      </c>
      <c r="BK15" s="83">
        <f t="shared" si="46"/>
        <v>0</v>
      </c>
      <c r="BL15" s="86">
        <f t="shared" si="31"/>
        <v>0</v>
      </c>
      <c r="BM15" s="87">
        <f t="shared" si="32"/>
        <v>0</v>
      </c>
      <c r="BN15" s="83">
        <f t="shared" si="47"/>
        <v>0</v>
      </c>
      <c r="BO15" s="87">
        <f t="shared" si="33"/>
        <v>0</v>
      </c>
      <c r="BP15" s="83">
        <f t="shared" si="48"/>
        <v>0</v>
      </c>
      <c r="BQ15" s="88" t="str">
        <f t="shared" si="49"/>
        <v/>
      </c>
      <c r="BR15" s="89">
        <f t="shared" si="50"/>
        <v>0</v>
      </c>
      <c r="BS15" s="89">
        <f t="shared" si="51"/>
        <v>0</v>
      </c>
    </row>
    <row r="16" spans="1:72" x14ac:dyDescent="0.2">
      <c r="A16" s="69">
        <f t="shared" si="52"/>
        <v>45084</v>
      </c>
      <c r="B16" s="70" t="str">
        <f>IF(ISERROR(VLOOKUP(A16,Feiertage!$A$3:$E$24,2,FALSE))=FALSE,"Feiertag","")</f>
        <v/>
      </c>
      <c r="C16" s="71"/>
      <c r="D16" s="71"/>
      <c r="E16" s="210"/>
      <c r="F16" s="71"/>
      <c r="G16" s="71"/>
      <c r="H16" s="210"/>
      <c r="I16" s="71"/>
      <c r="J16" s="71"/>
      <c r="K16" s="212"/>
      <c r="L16" s="71"/>
      <c r="M16" s="71"/>
      <c r="N16" s="210"/>
      <c r="O16" s="71"/>
      <c r="P16" s="71"/>
      <c r="Q16" s="72">
        <f t="shared" si="0"/>
        <v>0</v>
      </c>
      <c r="R16" s="73">
        <f t="shared" si="1"/>
        <v>-4</v>
      </c>
      <c r="S16" s="74">
        <f t="shared" si="34"/>
        <v>-193.25</v>
      </c>
      <c r="T16" s="74">
        <f t="shared" si="35"/>
        <v>0</v>
      </c>
      <c r="U16" s="75"/>
      <c r="V16" s="76" t="str">
        <f t="shared" si="2"/>
        <v/>
      </c>
      <c r="W16" s="76"/>
      <c r="X16" s="76" t="str">
        <f t="shared" si="36"/>
        <v/>
      </c>
      <c r="Y16" s="77">
        <f t="shared" si="3"/>
        <v>0</v>
      </c>
      <c r="Z16" s="78">
        <f t="shared" si="4"/>
        <v>4</v>
      </c>
      <c r="AA16" s="79" t="str">
        <f>IF(WEEKDAY($A16)=1,"So",IF(WEEKDAY($A16)=7,"Sa",IF(B16="freier Tag",B16,IF(ISERROR(VLOOKUP(A16,Feiertage!$A$3:$E$14,2,FALSE))=FALSE,"Feiertag",IF(B16="","",B16)))))</f>
        <v/>
      </c>
      <c r="AB16" s="78">
        <f t="shared" si="37"/>
        <v>0</v>
      </c>
      <c r="AC16" s="80">
        <f t="shared" si="38"/>
        <v>0</v>
      </c>
      <c r="AD16" s="80">
        <f t="shared" si="39"/>
        <v>0</v>
      </c>
      <c r="AE16" s="81" t="str">
        <f t="shared" si="5"/>
        <v/>
      </c>
      <c r="AF16" s="81" t="str">
        <f t="shared" si="6"/>
        <v/>
      </c>
      <c r="AG16" s="81" t="str">
        <f t="shared" si="7"/>
        <v/>
      </c>
      <c r="AH16" s="81" t="str">
        <f t="shared" si="8"/>
        <v/>
      </c>
      <c r="AI16" s="82" t="str">
        <f t="shared" si="9"/>
        <v/>
      </c>
      <c r="AJ16" s="86" t="str">
        <f t="shared" si="10"/>
        <v/>
      </c>
      <c r="AK16" s="91" t="str">
        <f t="shared" si="40"/>
        <v>0</v>
      </c>
      <c r="AL16" s="85">
        <f t="shared" si="11"/>
        <v>0</v>
      </c>
      <c r="AM16" s="86">
        <f t="shared" si="12"/>
        <v>0</v>
      </c>
      <c r="AN16" s="83">
        <f t="shared" si="13"/>
        <v>0</v>
      </c>
      <c r="AO16" s="86">
        <f t="shared" si="14"/>
        <v>0</v>
      </c>
      <c r="AP16" s="86">
        <f t="shared" si="15"/>
        <v>0</v>
      </c>
      <c r="AQ16" s="83">
        <f t="shared" si="16"/>
        <v>0</v>
      </c>
      <c r="AR16" s="86">
        <f t="shared" si="17"/>
        <v>0</v>
      </c>
      <c r="AS16" s="86">
        <f t="shared" si="18"/>
        <v>0</v>
      </c>
      <c r="AT16" s="83">
        <f t="shared" si="19"/>
        <v>0</v>
      </c>
      <c r="AU16" s="86">
        <f t="shared" si="20"/>
        <v>0</v>
      </c>
      <c r="AV16" s="87">
        <f t="shared" si="21"/>
        <v>0</v>
      </c>
      <c r="AW16" s="83">
        <f t="shared" si="22"/>
        <v>0</v>
      </c>
      <c r="AX16" s="87">
        <f t="shared" si="23"/>
        <v>0</v>
      </c>
      <c r="AY16" s="83">
        <f t="shared" si="24"/>
        <v>0</v>
      </c>
      <c r="AZ16" s="88" t="str">
        <f t="shared" si="41"/>
        <v/>
      </c>
      <c r="BA16" s="89">
        <f t="shared" si="42"/>
        <v>0</v>
      </c>
      <c r="BB16" s="89">
        <f t="shared" si="43"/>
        <v>0</v>
      </c>
      <c r="BC16" s="85">
        <f t="shared" si="25"/>
        <v>0</v>
      </c>
      <c r="BD16" s="86">
        <f t="shared" si="26"/>
        <v>0</v>
      </c>
      <c r="BE16" s="83">
        <f t="shared" si="44"/>
        <v>0</v>
      </c>
      <c r="BF16" s="86">
        <f t="shared" si="27"/>
        <v>0</v>
      </c>
      <c r="BG16" s="86">
        <f t="shared" si="28"/>
        <v>0</v>
      </c>
      <c r="BH16" s="83">
        <f t="shared" si="45"/>
        <v>0</v>
      </c>
      <c r="BI16" s="86">
        <f t="shared" si="29"/>
        <v>0</v>
      </c>
      <c r="BJ16" s="86">
        <f t="shared" si="30"/>
        <v>0</v>
      </c>
      <c r="BK16" s="83">
        <f t="shared" si="46"/>
        <v>0</v>
      </c>
      <c r="BL16" s="86">
        <f t="shared" si="31"/>
        <v>0</v>
      </c>
      <c r="BM16" s="87">
        <f t="shared" si="32"/>
        <v>0</v>
      </c>
      <c r="BN16" s="83">
        <f t="shared" si="47"/>
        <v>0</v>
      </c>
      <c r="BO16" s="87">
        <f t="shared" si="33"/>
        <v>0</v>
      </c>
      <c r="BP16" s="83">
        <f t="shared" si="48"/>
        <v>0</v>
      </c>
      <c r="BQ16" s="88" t="str">
        <f t="shared" si="49"/>
        <v/>
      </c>
      <c r="BR16" s="89">
        <f t="shared" si="50"/>
        <v>0</v>
      </c>
      <c r="BS16" s="89">
        <f t="shared" si="51"/>
        <v>0</v>
      </c>
    </row>
    <row r="17" spans="1:76" x14ac:dyDescent="0.2">
      <c r="A17" s="69">
        <f t="shared" si="52"/>
        <v>45085</v>
      </c>
      <c r="B17" s="70" t="str">
        <f>IF(ISERROR(VLOOKUP(A17,Feiertage!$A$3:$E$24,2,FALSE))=FALSE,"Feiertag","")</f>
        <v>Feiertag</v>
      </c>
      <c r="C17" s="71"/>
      <c r="D17" s="71"/>
      <c r="E17" s="210"/>
      <c r="F17" s="71"/>
      <c r="G17" s="71"/>
      <c r="H17" s="210"/>
      <c r="I17" s="71"/>
      <c r="J17" s="71"/>
      <c r="K17" s="212"/>
      <c r="L17" s="71"/>
      <c r="M17" s="71"/>
      <c r="N17" s="210"/>
      <c r="O17" s="71"/>
      <c r="P17" s="71"/>
      <c r="Q17" s="72">
        <f t="shared" si="0"/>
        <v>4</v>
      </c>
      <c r="R17" s="73">
        <f t="shared" si="1"/>
        <v>0</v>
      </c>
      <c r="S17" s="74">
        <f t="shared" si="34"/>
        <v>-193.25</v>
      </c>
      <c r="T17" s="74">
        <f t="shared" si="35"/>
        <v>0</v>
      </c>
      <c r="U17" s="75"/>
      <c r="V17" s="76" t="str">
        <f t="shared" si="2"/>
        <v/>
      </c>
      <c r="W17" s="76"/>
      <c r="X17" s="76" t="str">
        <f t="shared" si="36"/>
        <v/>
      </c>
      <c r="Y17" s="77">
        <f t="shared" si="3"/>
        <v>0</v>
      </c>
      <c r="Z17" s="78">
        <f t="shared" si="4"/>
        <v>4</v>
      </c>
      <c r="AA17" s="79" t="str">
        <f>IF(WEEKDAY($A17)=1,"So",IF(WEEKDAY($A17)=7,"Sa",IF(B17="freier Tag",B17,IF(ISERROR(VLOOKUP(A17,Feiertage!$A$3:$E$14,2,FALSE))=FALSE,"Feiertag",IF(B17="","",B17)))))</f>
        <v>Feiertag</v>
      </c>
      <c r="AB17" s="78">
        <f t="shared" si="37"/>
        <v>4</v>
      </c>
      <c r="AC17" s="80">
        <f t="shared" si="38"/>
        <v>0</v>
      </c>
      <c r="AD17" s="80">
        <f t="shared" si="39"/>
        <v>0</v>
      </c>
      <c r="AE17" s="81" t="str">
        <f t="shared" si="5"/>
        <v/>
      </c>
      <c r="AF17" s="81" t="str">
        <f t="shared" si="6"/>
        <v/>
      </c>
      <c r="AG17" s="81" t="str">
        <f t="shared" si="7"/>
        <v/>
      </c>
      <c r="AH17" s="81" t="str">
        <f t="shared" si="8"/>
        <v/>
      </c>
      <c r="AI17" s="82" t="str">
        <f t="shared" si="9"/>
        <v/>
      </c>
      <c r="AJ17" s="86" t="str">
        <f t="shared" si="10"/>
        <v/>
      </c>
      <c r="AK17" s="91" t="str">
        <f t="shared" si="40"/>
        <v>0</v>
      </c>
      <c r="AL17" s="85">
        <f t="shared" si="11"/>
        <v>0</v>
      </c>
      <c r="AM17" s="86">
        <f t="shared" si="12"/>
        <v>0</v>
      </c>
      <c r="AN17" s="83">
        <f t="shared" si="13"/>
        <v>0</v>
      </c>
      <c r="AO17" s="86">
        <f t="shared" si="14"/>
        <v>0</v>
      </c>
      <c r="AP17" s="86">
        <f t="shared" si="15"/>
        <v>0</v>
      </c>
      <c r="AQ17" s="83">
        <f t="shared" si="16"/>
        <v>0</v>
      </c>
      <c r="AR17" s="86">
        <f t="shared" si="17"/>
        <v>0</v>
      </c>
      <c r="AS17" s="86">
        <f t="shared" si="18"/>
        <v>0</v>
      </c>
      <c r="AT17" s="83">
        <f t="shared" si="19"/>
        <v>0</v>
      </c>
      <c r="AU17" s="86">
        <f t="shared" si="20"/>
        <v>0</v>
      </c>
      <c r="AV17" s="87">
        <f t="shared" si="21"/>
        <v>0</v>
      </c>
      <c r="AW17" s="83">
        <f t="shared" si="22"/>
        <v>0</v>
      </c>
      <c r="AX17" s="87">
        <f t="shared" si="23"/>
        <v>0</v>
      </c>
      <c r="AY17" s="83">
        <f t="shared" si="24"/>
        <v>0</v>
      </c>
      <c r="AZ17" s="88" t="str">
        <f t="shared" si="41"/>
        <v/>
      </c>
      <c r="BA17" s="89">
        <f t="shared" si="42"/>
        <v>0</v>
      </c>
      <c r="BB17" s="89">
        <f t="shared" si="43"/>
        <v>0</v>
      </c>
      <c r="BC17" s="85">
        <f t="shared" si="25"/>
        <v>0</v>
      </c>
      <c r="BD17" s="86">
        <f t="shared" si="26"/>
        <v>0</v>
      </c>
      <c r="BE17" s="83">
        <f t="shared" si="44"/>
        <v>0</v>
      </c>
      <c r="BF17" s="86">
        <f t="shared" si="27"/>
        <v>0</v>
      </c>
      <c r="BG17" s="86">
        <f t="shared" si="28"/>
        <v>0</v>
      </c>
      <c r="BH17" s="83">
        <f t="shared" si="45"/>
        <v>0</v>
      </c>
      <c r="BI17" s="86">
        <f t="shared" si="29"/>
        <v>0</v>
      </c>
      <c r="BJ17" s="86">
        <f t="shared" si="30"/>
        <v>0</v>
      </c>
      <c r="BK17" s="83">
        <f t="shared" si="46"/>
        <v>0</v>
      </c>
      <c r="BL17" s="86">
        <f t="shared" si="31"/>
        <v>0</v>
      </c>
      <c r="BM17" s="87">
        <f t="shared" si="32"/>
        <v>0</v>
      </c>
      <c r="BN17" s="83">
        <f t="shared" si="47"/>
        <v>0</v>
      </c>
      <c r="BO17" s="87">
        <f t="shared" si="33"/>
        <v>0</v>
      </c>
      <c r="BP17" s="83">
        <f t="shared" si="48"/>
        <v>0</v>
      </c>
      <c r="BQ17" s="88" t="str">
        <f t="shared" si="49"/>
        <v/>
      </c>
      <c r="BR17" s="92">
        <f t="shared" si="50"/>
        <v>0</v>
      </c>
      <c r="BS17" s="89">
        <f t="shared" si="51"/>
        <v>0</v>
      </c>
    </row>
    <row r="18" spans="1:76" x14ac:dyDescent="0.2">
      <c r="A18" s="69">
        <f t="shared" si="52"/>
        <v>45086</v>
      </c>
      <c r="B18" s="90" t="str">
        <f>IF(ISERROR(VLOOKUP(A18,Feiertage!$A$3:$E$24,2,FALSE))=FALSE,"Feiertag","")</f>
        <v/>
      </c>
      <c r="C18" s="71"/>
      <c r="D18" s="71"/>
      <c r="E18" s="210"/>
      <c r="F18" s="71"/>
      <c r="G18" s="71"/>
      <c r="H18" s="210"/>
      <c r="I18" s="71"/>
      <c r="J18" s="71"/>
      <c r="K18" s="212"/>
      <c r="L18" s="71"/>
      <c r="M18" s="71"/>
      <c r="N18" s="210"/>
      <c r="O18" s="71"/>
      <c r="P18" s="71"/>
      <c r="Q18" s="72">
        <f t="shared" si="0"/>
        <v>0</v>
      </c>
      <c r="R18" s="73">
        <f t="shared" si="1"/>
        <v>-4</v>
      </c>
      <c r="S18" s="74">
        <f t="shared" si="34"/>
        <v>-197.25</v>
      </c>
      <c r="T18" s="74">
        <f t="shared" si="35"/>
        <v>0</v>
      </c>
      <c r="U18" s="75"/>
      <c r="V18" s="76" t="str">
        <f t="shared" si="2"/>
        <v/>
      </c>
      <c r="W18" s="76"/>
      <c r="X18" s="76" t="str">
        <f t="shared" si="36"/>
        <v/>
      </c>
      <c r="Y18" s="77">
        <f t="shared" si="3"/>
        <v>0</v>
      </c>
      <c r="Z18" s="78">
        <f t="shared" si="4"/>
        <v>4</v>
      </c>
      <c r="AA18" s="79" t="str">
        <f>IF(WEEKDAY($A18)=1,"So",IF(WEEKDAY($A18)=7,"Sa",IF(B18="freier Tag",B18,IF(ISERROR(VLOOKUP(A18,Feiertage!$A$3:$E$14,2,FALSE))=FALSE,"Feiertag",IF(B18="","",B18)))))</f>
        <v/>
      </c>
      <c r="AB18" s="78">
        <f t="shared" si="37"/>
        <v>0</v>
      </c>
      <c r="AC18" s="80">
        <f t="shared" si="38"/>
        <v>0</v>
      </c>
      <c r="AD18" s="80">
        <f t="shared" si="39"/>
        <v>0</v>
      </c>
      <c r="AE18" s="81" t="str">
        <f t="shared" si="5"/>
        <v/>
      </c>
      <c r="AF18" s="81" t="str">
        <f t="shared" si="6"/>
        <v/>
      </c>
      <c r="AG18" s="81" t="str">
        <f t="shared" si="7"/>
        <v/>
      </c>
      <c r="AH18" s="81" t="str">
        <f t="shared" si="8"/>
        <v/>
      </c>
      <c r="AI18" s="82" t="str">
        <f t="shared" si="9"/>
        <v/>
      </c>
      <c r="AJ18" s="86" t="str">
        <f t="shared" si="10"/>
        <v/>
      </c>
      <c r="AK18" s="91" t="str">
        <f t="shared" si="40"/>
        <v>0</v>
      </c>
      <c r="AL18" s="85">
        <f t="shared" si="11"/>
        <v>0</v>
      </c>
      <c r="AM18" s="86">
        <f t="shared" si="12"/>
        <v>0</v>
      </c>
      <c r="AN18" s="83">
        <f t="shared" si="13"/>
        <v>0</v>
      </c>
      <c r="AO18" s="86">
        <f t="shared" si="14"/>
        <v>0</v>
      </c>
      <c r="AP18" s="86">
        <f t="shared" si="15"/>
        <v>0</v>
      </c>
      <c r="AQ18" s="83">
        <f t="shared" si="16"/>
        <v>0</v>
      </c>
      <c r="AR18" s="86">
        <f t="shared" si="17"/>
        <v>0</v>
      </c>
      <c r="AS18" s="86">
        <f t="shared" si="18"/>
        <v>0</v>
      </c>
      <c r="AT18" s="83">
        <f t="shared" si="19"/>
        <v>0</v>
      </c>
      <c r="AU18" s="86">
        <f t="shared" si="20"/>
        <v>0</v>
      </c>
      <c r="AV18" s="87">
        <f t="shared" si="21"/>
        <v>0</v>
      </c>
      <c r="AW18" s="83">
        <f t="shared" si="22"/>
        <v>0</v>
      </c>
      <c r="AX18" s="87">
        <f t="shared" si="23"/>
        <v>0</v>
      </c>
      <c r="AY18" s="83">
        <f t="shared" si="24"/>
        <v>0</v>
      </c>
      <c r="AZ18" s="88" t="str">
        <f t="shared" si="41"/>
        <v/>
      </c>
      <c r="BA18" s="89">
        <f t="shared" si="42"/>
        <v>0</v>
      </c>
      <c r="BB18" s="89">
        <f t="shared" si="43"/>
        <v>0</v>
      </c>
      <c r="BC18" s="85">
        <f t="shared" si="25"/>
        <v>0</v>
      </c>
      <c r="BD18" s="86">
        <f t="shared" si="26"/>
        <v>0</v>
      </c>
      <c r="BE18" s="83">
        <f t="shared" si="44"/>
        <v>0</v>
      </c>
      <c r="BF18" s="86">
        <f t="shared" si="27"/>
        <v>0</v>
      </c>
      <c r="BG18" s="86">
        <f t="shared" si="28"/>
        <v>0</v>
      </c>
      <c r="BH18" s="83">
        <f t="shared" si="45"/>
        <v>0</v>
      </c>
      <c r="BI18" s="86">
        <f t="shared" si="29"/>
        <v>0</v>
      </c>
      <c r="BJ18" s="86">
        <f t="shared" si="30"/>
        <v>0</v>
      </c>
      <c r="BK18" s="83">
        <f t="shared" si="46"/>
        <v>0</v>
      </c>
      <c r="BL18" s="86">
        <f t="shared" si="31"/>
        <v>0</v>
      </c>
      <c r="BM18" s="87">
        <f t="shared" si="32"/>
        <v>0</v>
      </c>
      <c r="BN18" s="83">
        <f t="shared" si="47"/>
        <v>0</v>
      </c>
      <c r="BO18" s="87">
        <f t="shared" si="33"/>
        <v>0</v>
      </c>
      <c r="BP18" s="83">
        <f t="shared" si="48"/>
        <v>0</v>
      </c>
      <c r="BQ18" s="88" t="str">
        <f t="shared" si="49"/>
        <v/>
      </c>
      <c r="BR18" s="92">
        <f t="shared" si="50"/>
        <v>0</v>
      </c>
      <c r="BS18" s="89">
        <f t="shared" si="51"/>
        <v>0</v>
      </c>
    </row>
    <row r="19" spans="1:76" x14ac:dyDescent="0.2">
      <c r="A19" s="69">
        <f t="shared" si="52"/>
        <v>45087</v>
      </c>
      <c r="B19" s="90" t="str">
        <f>IF(ISERROR(VLOOKUP(A19,Feiertage!$A$3:$E$24,2,FALSE))=FALSE,"Feiertag","")</f>
        <v/>
      </c>
      <c r="C19" s="71"/>
      <c r="D19" s="71"/>
      <c r="E19" s="210"/>
      <c r="F19" s="71"/>
      <c r="G19" s="71"/>
      <c r="H19" s="210"/>
      <c r="I19" s="71"/>
      <c r="J19" s="71"/>
      <c r="K19" s="212"/>
      <c r="L19" s="71"/>
      <c r="M19" s="71"/>
      <c r="N19" s="210"/>
      <c r="O19" s="71"/>
      <c r="P19" s="71"/>
      <c r="Q19" s="72">
        <f t="shared" si="0"/>
        <v>0</v>
      </c>
      <c r="R19" s="73">
        <f t="shared" si="1"/>
        <v>0</v>
      </c>
      <c r="S19" s="74">
        <f t="shared" si="34"/>
        <v>-197.25</v>
      </c>
      <c r="T19" s="74">
        <f t="shared" si="35"/>
        <v>0</v>
      </c>
      <c r="U19" s="75"/>
      <c r="V19" s="76" t="str">
        <f t="shared" si="2"/>
        <v/>
      </c>
      <c r="W19" s="76"/>
      <c r="X19" s="76" t="str">
        <f t="shared" si="36"/>
        <v/>
      </c>
      <c r="Y19" s="77">
        <f t="shared" si="3"/>
        <v>0</v>
      </c>
      <c r="Z19" s="78">
        <f t="shared" si="4"/>
        <v>0</v>
      </c>
      <c r="AA19" s="79" t="str">
        <f>IF(WEEKDAY($A19)=1,"So",IF(WEEKDAY($A19)=7,"Sa",IF(B19="freier Tag",B19,IF(ISERROR(VLOOKUP(A19,Feiertage!$A$3:$E$14,2,FALSE))=FALSE,"Feiertag",IF(B19="","",B19)))))</f>
        <v>Sa</v>
      </c>
      <c r="AB19" s="78">
        <f t="shared" si="37"/>
        <v>0</v>
      </c>
      <c r="AC19" s="80">
        <f t="shared" si="38"/>
        <v>0</v>
      </c>
      <c r="AD19" s="80">
        <f t="shared" si="39"/>
        <v>0</v>
      </c>
      <c r="AE19" s="81" t="str">
        <f t="shared" si="5"/>
        <v/>
      </c>
      <c r="AF19" s="81" t="str">
        <f t="shared" si="6"/>
        <v/>
      </c>
      <c r="AG19" s="81" t="str">
        <f t="shared" si="7"/>
        <v/>
      </c>
      <c r="AH19" s="81" t="str">
        <f t="shared" si="8"/>
        <v/>
      </c>
      <c r="AI19" s="82" t="str">
        <f t="shared" si="9"/>
        <v/>
      </c>
      <c r="AJ19" s="86" t="str">
        <f t="shared" si="10"/>
        <v/>
      </c>
      <c r="AK19" s="91" t="str">
        <f t="shared" si="40"/>
        <v>0</v>
      </c>
      <c r="AL19" s="85">
        <f t="shared" si="11"/>
        <v>0</v>
      </c>
      <c r="AM19" s="86">
        <f t="shared" si="12"/>
        <v>0</v>
      </c>
      <c r="AN19" s="83">
        <f t="shared" si="13"/>
        <v>0</v>
      </c>
      <c r="AO19" s="86">
        <f t="shared" si="14"/>
        <v>0</v>
      </c>
      <c r="AP19" s="86">
        <f t="shared" si="15"/>
        <v>0</v>
      </c>
      <c r="AQ19" s="83">
        <f t="shared" si="16"/>
        <v>0</v>
      </c>
      <c r="AR19" s="86">
        <f t="shared" si="17"/>
        <v>0</v>
      </c>
      <c r="AS19" s="86">
        <f t="shared" si="18"/>
        <v>0</v>
      </c>
      <c r="AT19" s="83">
        <f t="shared" si="19"/>
        <v>0</v>
      </c>
      <c r="AU19" s="86">
        <f t="shared" si="20"/>
        <v>0</v>
      </c>
      <c r="AV19" s="87">
        <f t="shared" si="21"/>
        <v>0</v>
      </c>
      <c r="AW19" s="83">
        <f t="shared" si="22"/>
        <v>0</v>
      </c>
      <c r="AX19" s="87">
        <f t="shared" si="23"/>
        <v>0</v>
      </c>
      <c r="AY19" s="83">
        <f t="shared" si="24"/>
        <v>0</v>
      </c>
      <c r="AZ19" s="88" t="str">
        <f t="shared" si="41"/>
        <v/>
      </c>
      <c r="BA19" s="89">
        <f t="shared" si="42"/>
        <v>0</v>
      </c>
      <c r="BB19" s="89">
        <f t="shared" si="43"/>
        <v>0</v>
      </c>
      <c r="BC19" s="85">
        <f t="shared" si="25"/>
        <v>0</v>
      </c>
      <c r="BD19" s="86">
        <f t="shared" si="26"/>
        <v>0</v>
      </c>
      <c r="BE19" s="83">
        <f t="shared" si="44"/>
        <v>0</v>
      </c>
      <c r="BF19" s="86">
        <f t="shared" si="27"/>
        <v>0</v>
      </c>
      <c r="BG19" s="86">
        <f t="shared" si="28"/>
        <v>0</v>
      </c>
      <c r="BH19" s="83">
        <f t="shared" si="45"/>
        <v>0</v>
      </c>
      <c r="BI19" s="86">
        <f t="shared" si="29"/>
        <v>0</v>
      </c>
      <c r="BJ19" s="86">
        <f t="shared" si="30"/>
        <v>0</v>
      </c>
      <c r="BK19" s="83">
        <f t="shared" si="46"/>
        <v>0</v>
      </c>
      <c r="BL19" s="86">
        <f t="shared" si="31"/>
        <v>0</v>
      </c>
      <c r="BM19" s="87">
        <f t="shared" si="32"/>
        <v>0</v>
      </c>
      <c r="BN19" s="83">
        <f t="shared" si="47"/>
        <v>0</v>
      </c>
      <c r="BO19" s="87">
        <f t="shared" si="33"/>
        <v>0</v>
      </c>
      <c r="BP19" s="83">
        <f t="shared" si="48"/>
        <v>0</v>
      </c>
      <c r="BQ19" s="88" t="str">
        <f t="shared" si="49"/>
        <v/>
      </c>
      <c r="BR19" s="92">
        <f t="shared" si="50"/>
        <v>0</v>
      </c>
      <c r="BS19" s="89">
        <f t="shared" si="51"/>
        <v>0</v>
      </c>
    </row>
    <row r="20" spans="1:76" x14ac:dyDescent="0.2">
      <c r="A20" s="69">
        <f t="shared" si="52"/>
        <v>45088</v>
      </c>
      <c r="B20" s="70" t="str">
        <f>IF(ISERROR(VLOOKUP(A20,Feiertage!$A$3:$E$24,2,FALSE))=FALSE,"Feiertag","")</f>
        <v/>
      </c>
      <c r="C20" s="71"/>
      <c r="D20" s="71"/>
      <c r="E20" s="210"/>
      <c r="F20" s="71"/>
      <c r="G20" s="71"/>
      <c r="H20" s="210"/>
      <c r="I20" s="71"/>
      <c r="J20" s="71"/>
      <c r="K20" s="212"/>
      <c r="L20" s="71"/>
      <c r="M20" s="71"/>
      <c r="N20" s="210"/>
      <c r="O20" s="71"/>
      <c r="P20" s="71"/>
      <c r="Q20" s="72">
        <f t="shared" si="0"/>
        <v>0</v>
      </c>
      <c r="R20" s="73">
        <f t="shared" si="1"/>
        <v>0</v>
      </c>
      <c r="S20" s="74">
        <f t="shared" si="34"/>
        <v>-197.25</v>
      </c>
      <c r="T20" s="74">
        <f t="shared" si="35"/>
        <v>0</v>
      </c>
      <c r="U20" s="75"/>
      <c r="V20" s="76" t="str">
        <f t="shared" si="2"/>
        <v/>
      </c>
      <c r="W20" s="76"/>
      <c r="X20" s="76" t="str">
        <f t="shared" si="36"/>
        <v/>
      </c>
      <c r="Y20" s="77">
        <f t="shared" si="3"/>
        <v>0</v>
      </c>
      <c r="Z20" s="78">
        <f t="shared" si="4"/>
        <v>0</v>
      </c>
      <c r="AA20" s="79" t="str">
        <f>IF(WEEKDAY($A20)=1,"So",IF(WEEKDAY($A20)=7,"Sa",IF(B20="freier Tag",B20,IF(ISERROR(VLOOKUP(A20,Feiertage!$A$3:$E$14,2,FALSE))=FALSE,"Feiertag",IF(B20="","",B20)))))</f>
        <v>So</v>
      </c>
      <c r="AB20" s="78">
        <f t="shared" si="37"/>
        <v>0</v>
      </c>
      <c r="AC20" s="80">
        <f t="shared" si="38"/>
        <v>0</v>
      </c>
      <c r="AD20" s="80">
        <f t="shared" si="39"/>
        <v>0</v>
      </c>
      <c r="AE20" s="81" t="str">
        <f t="shared" si="5"/>
        <v/>
      </c>
      <c r="AF20" s="81" t="str">
        <f t="shared" si="6"/>
        <v/>
      </c>
      <c r="AG20" s="81" t="str">
        <f t="shared" si="7"/>
        <v/>
      </c>
      <c r="AH20" s="81" t="str">
        <f t="shared" si="8"/>
        <v/>
      </c>
      <c r="AI20" s="82" t="str">
        <f t="shared" si="9"/>
        <v/>
      </c>
      <c r="AJ20" s="86" t="str">
        <f t="shared" si="10"/>
        <v/>
      </c>
      <c r="AK20" s="91" t="str">
        <f t="shared" si="40"/>
        <v>0</v>
      </c>
      <c r="AL20" s="85">
        <f t="shared" si="11"/>
        <v>0</v>
      </c>
      <c r="AM20" s="86">
        <f t="shared" si="12"/>
        <v>0</v>
      </c>
      <c r="AN20" s="83">
        <f t="shared" si="13"/>
        <v>0</v>
      </c>
      <c r="AO20" s="86">
        <f t="shared" si="14"/>
        <v>0</v>
      </c>
      <c r="AP20" s="86">
        <f t="shared" si="15"/>
        <v>0</v>
      </c>
      <c r="AQ20" s="83">
        <f t="shared" si="16"/>
        <v>0</v>
      </c>
      <c r="AR20" s="86">
        <f t="shared" si="17"/>
        <v>0</v>
      </c>
      <c r="AS20" s="86">
        <f t="shared" si="18"/>
        <v>0</v>
      </c>
      <c r="AT20" s="83">
        <f t="shared" si="19"/>
        <v>0</v>
      </c>
      <c r="AU20" s="86">
        <f t="shared" si="20"/>
        <v>0</v>
      </c>
      <c r="AV20" s="87">
        <f t="shared" si="21"/>
        <v>0</v>
      </c>
      <c r="AW20" s="83">
        <f t="shared" si="22"/>
        <v>0</v>
      </c>
      <c r="AX20" s="87">
        <f t="shared" si="23"/>
        <v>0</v>
      </c>
      <c r="AY20" s="83">
        <f t="shared" si="24"/>
        <v>0</v>
      </c>
      <c r="AZ20" s="88" t="str">
        <f t="shared" si="41"/>
        <v/>
      </c>
      <c r="BA20" s="89">
        <f t="shared" si="42"/>
        <v>0</v>
      </c>
      <c r="BB20" s="89">
        <f t="shared" si="43"/>
        <v>0</v>
      </c>
      <c r="BC20" s="85">
        <f t="shared" si="25"/>
        <v>0</v>
      </c>
      <c r="BD20" s="86">
        <f t="shared" si="26"/>
        <v>0</v>
      </c>
      <c r="BE20" s="83">
        <f t="shared" si="44"/>
        <v>0</v>
      </c>
      <c r="BF20" s="86">
        <f t="shared" si="27"/>
        <v>0</v>
      </c>
      <c r="BG20" s="86">
        <f t="shared" si="28"/>
        <v>0</v>
      </c>
      <c r="BH20" s="83">
        <f t="shared" si="45"/>
        <v>0</v>
      </c>
      <c r="BI20" s="86">
        <f t="shared" si="29"/>
        <v>0</v>
      </c>
      <c r="BJ20" s="86">
        <f t="shared" si="30"/>
        <v>0</v>
      </c>
      <c r="BK20" s="83">
        <f t="shared" si="46"/>
        <v>0</v>
      </c>
      <c r="BL20" s="86">
        <f t="shared" si="31"/>
        <v>0</v>
      </c>
      <c r="BM20" s="87">
        <f t="shared" si="32"/>
        <v>0</v>
      </c>
      <c r="BN20" s="83">
        <f t="shared" si="47"/>
        <v>0</v>
      </c>
      <c r="BO20" s="87">
        <f t="shared" si="33"/>
        <v>0</v>
      </c>
      <c r="BP20" s="83">
        <f t="shared" si="48"/>
        <v>0</v>
      </c>
      <c r="BQ20" s="88" t="str">
        <f t="shared" si="49"/>
        <v/>
      </c>
      <c r="BR20" s="92">
        <f t="shared" si="50"/>
        <v>0</v>
      </c>
      <c r="BS20" s="89">
        <f t="shared" si="51"/>
        <v>0</v>
      </c>
    </row>
    <row r="21" spans="1:76" x14ac:dyDescent="0.2">
      <c r="A21" s="69">
        <f t="shared" si="52"/>
        <v>45089</v>
      </c>
      <c r="B21" s="70" t="str">
        <f>IF(ISERROR(VLOOKUP(A21,Feiertage!$A$3:$E$24,2,FALSE))=FALSE,"Feiertag","")</f>
        <v/>
      </c>
      <c r="C21" s="71"/>
      <c r="D21" s="71"/>
      <c r="E21" s="210"/>
      <c r="F21" s="71"/>
      <c r="G21" s="71"/>
      <c r="H21" s="210"/>
      <c r="I21" s="71"/>
      <c r="J21" s="71"/>
      <c r="K21" s="212"/>
      <c r="L21" s="71"/>
      <c r="M21" s="71"/>
      <c r="N21" s="210"/>
      <c r="O21" s="71"/>
      <c r="P21" s="71"/>
      <c r="Q21" s="72">
        <f t="shared" si="0"/>
        <v>0</v>
      </c>
      <c r="R21" s="73">
        <f t="shared" si="1"/>
        <v>-4</v>
      </c>
      <c r="S21" s="74">
        <f t="shared" si="34"/>
        <v>-201.25</v>
      </c>
      <c r="T21" s="74">
        <f t="shared" si="35"/>
        <v>0</v>
      </c>
      <c r="U21" s="75"/>
      <c r="V21" s="76" t="str">
        <f t="shared" si="2"/>
        <v/>
      </c>
      <c r="W21" s="76"/>
      <c r="X21" s="76" t="str">
        <f t="shared" si="36"/>
        <v/>
      </c>
      <c r="Y21" s="77">
        <f t="shared" si="3"/>
        <v>0</v>
      </c>
      <c r="Z21" s="78">
        <f t="shared" si="4"/>
        <v>4</v>
      </c>
      <c r="AA21" s="79" t="str">
        <f>IF(WEEKDAY($A21)=1,"So",IF(WEEKDAY($A21)=7,"Sa",IF(B21="freier Tag",B21,IF(ISERROR(VLOOKUP(A21,Feiertage!$A$3:$E$14,2,FALSE))=FALSE,"Feiertag",IF(B21="","",B21)))))</f>
        <v/>
      </c>
      <c r="AB21" s="78">
        <f t="shared" si="37"/>
        <v>0</v>
      </c>
      <c r="AC21" s="80">
        <f t="shared" si="38"/>
        <v>0</v>
      </c>
      <c r="AD21" s="80">
        <f t="shared" si="39"/>
        <v>0</v>
      </c>
      <c r="AE21" s="81" t="str">
        <f t="shared" si="5"/>
        <v/>
      </c>
      <c r="AF21" s="81" t="str">
        <f t="shared" si="6"/>
        <v/>
      </c>
      <c r="AG21" s="81" t="str">
        <f t="shared" si="7"/>
        <v/>
      </c>
      <c r="AH21" s="81" t="str">
        <f t="shared" si="8"/>
        <v/>
      </c>
      <c r="AI21" s="82" t="str">
        <f t="shared" si="9"/>
        <v/>
      </c>
      <c r="AJ21" s="86" t="str">
        <f t="shared" si="10"/>
        <v/>
      </c>
      <c r="AK21" s="91" t="str">
        <f t="shared" si="40"/>
        <v>0</v>
      </c>
      <c r="AL21" s="85">
        <f t="shared" si="11"/>
        <v>0</v>
      </c>
      <c r="AM21" s="86">
        <f t="shared" si="12"/>
        <v>0</v>
      </c>
      <c r="AN21" s="83">
        <f t="shared" si="13"/>
        <v>0</v>
      </c>
      <c r="AO21" s="86">
        <f t="shared" si="14"/>
        <v>0</v>
      </c>
      <c r="AP21" s="86">
        <f t="shared" si="15"/>
        <v>0</v>
      </c>
      <c r="AQ21" s="83">
        <f t="shared" si="16"/>
        <v>0</v>
      </c>
      <c r="AR21" s="86">
        <f t="shared" si="17"/>
        <v>0</v>
      </c>
      <c r="AS21" s="86">
        <f t="shared" si="18"/>
        <v>0</v>
      </c>
      <c r="AT21" s="83">
        <f t="shared" si="19"/>
        <v>0</v>
      </c>
      <c r="AU21" s="86">
        <f t="shared" si="20"/>
        <v>0</v>
      </c>
      <c r="AV21" s="87">
        <f t="shared" si="21"/>
        <v>0</v>
      </c>
      <c r="AW21" s="83">
        <f t="shared" si="22"/>
        <v>0</v>
      </c>
      <c r="AX21" s="87">
        <f t="shared" si="23"/>
        <v>0</v>
      </c>
      <c r="AY21" s="83">
        <f t="shared" si="24"/>
        <v>0</v>
      </c>
      <c r="AZ21" s="88" t="str">
        <f t="shared" si="41"/>
        <v/>
      </c>
      <c r="BA21" s="89">
        <f t="shared" si="42"/>
        <v>0</v>
      </c>
      <c r="BB21" s="89">
        <f t="shared" si="43"/>
        <v>0</v>
      </c>
      <c r="BC21" s="85">
        <f t="shared" si="25"/>
        <v>0</v>
      </c>
      <c r="BD21" s="86">
        <f t="shared" si="26"/>
        <v>0</v>
      </c>
      <c r="BE21" s="83">
        <f t="shared" si="44"/>
        <v>0</v>
      </c>
      <c r="BF21" s="86">
        <f t="shared" si="27"/>
        <v>0</v>
      </c>
      <c r="BG21" s="86">
        <f t="shared" si="28"/>
        <v>0</v>
      </c>
      <c r="BH21" s="83">
        <f t="shared" si="45"/>
        <v>0</v>
      </c>
      <c r="BI21" s="86">
        <f t="shared" si="29"/>
        <v>0</v>
      </c>
      <c r="BJ21" s="86">
        <f t="shared" si="30"/>
        <v>0</v>
      </c>
      <c r="BK21" s="83">
        <f t="shared" si="46"/>
        <v>0</v>
      </c>
      <c r="BL21" s="86">
        <f t="shared" si="31"/>
        <v>0</v>
      </c>
      <c r="BM21" s="87">
        <f t="shared" si="32"/>
        <v>0</v>
      </c>
      <c r="BN21" s="83">
        <f t="shared" si="47"/>
        <v>0</v>
      </c>
      <c r="BO21" s="87">
        <f t="shared" si="33"/>
        <v>0</v>
      </c>
      <c r="BP21" s="83">
        <f t="shared" si="48"/>
        <v>0</v>
      </c>
      <c r="BQ21" s="88" t="str">
        <f t="shared" si="49"/>
        <v/>
      </c>
      <c r="BR21" s="92">
        <f t="shared" si="50"/>
        <v>0</v>
      </c>
      <c r="BS21" s="89">
        <f t="shared" si="51"/>
        <v>0</v>
      </c>
    </row>
    <row r="22" spans="1:76" x14ac:dyDescent="0.2">
      <c r="A22" s="69">
        <f t="shared" si="52"/>
        <v>45090</v>
      </c>
      <c r="B22" s="70" t="str">
        <f>IF(ISERROR(VLOOKUP(A22,Feiertage!$A$3:$E$24,2,FALSE))=FALSE,"Feiertag","")</f>
        <v/>
      </c>
      <c r="C22" s="71"/>
      <c r="D22" s="71"/>
      <c r="E22" s="210"/>
      <c r="F22" s="71"/>
      <c r="G22" s="71"/>
      <c r="H22" s="210"/>
      <c r="I22" s="71"/>
      <c r="J22" s="71"/>
      <c r="K22" s="212"/>
      <c r="L22" s="71"/>
      <c r="M22" s="71"/>
      <c r="N22" s="210"/>
      <c r="O22" s="71"/>
      <c r="P22" s="71"/>
      <c r="Q22" s="72">
        <f t="shared" si="0"/>
        <v>0</v>
      </c>
      <c r="R22" s="73">
        <f t="shared" si="1"/>
        <v>-4</v>
      </c>
      <c r="S22" s="74">
        <f t="shared" si="34"/>
        <v>-205.25</v>
      </c>
      <c r="T22" s="74">
        <f t="shared" si="35"/>
        <v>0</v>
      </c>
      <c r="U22" s="75"/>
      <c r="V22" s="76" t="str">
        <f t="shared" si="2"/>
        <v/>
      </c>
      <c r="W22" s="76"/>
      <c r="X22" s="76" t="str">
        <f t="shared" si="36"/>
        <v/>
      </c>
      <c r="Y22" s="77">
        <f t="shared" si="3"/>
        <v>0</v>
      </c>
      <c r="Z22" s="78">
        <f t="shared" si="4"/>
        <v>4</v>
      </c>
      <c r="AA22" s="79" t="str">
        <f>IF(WEEKDAY($A22)=1,"So",IF(WEEKDAY($A22)=7,"Sa",IF(B22="freier Tag",B22,IF(ISERROR(VLOOKUP(A22,Feiertage!$A$3:$E$14,2,FALSE))=FALSE,"Feiertag",IF(B22="","",B22)))))</f>
        <v/>
      </c>
      <c r="AB22" s="78">
        <f t="shared" si="37"/>
        <v>0</v>
      </c>
      <c r="AC22" s="80">
        <f t="shared" si="38"/>
        <v>0</v>
      </c>
      <c r="AD22" s="80">
        <f t="shared" si="39"/>
        <v>0</v>
      </c>
      <c r="AE22" s="81" t="str">
        <f t="shared" si="5"/>
        <v/>
      </c>
      <c r="AF22" s="81" t="str">
        <f t="shared" si="6"/>
        <v/>
      </c>
      <c r="AG22" s="81" t="str">
        <f t="shared" si="7"/>
        <v/>
      </c>
      <c r="AH22" s="81" t="str">
        <f t="shared" si="8"/>
        <v/>
      </c>
      <c r="AI22" s="82" t="str">
        <f t="shared" si="9"/>
        <v/>
      </c>
      <c r="AJ22" s="86" t="str">
        <f t="shared" si="10"/>
        <v/>
      </c>
      <c r="AK22" s="91" t="str">
        <f t="shared" si="40"/>
        <v>0</v>
      </c>
      <c r="AL22" s="85">
        <f t="shared" si="11"/>
        <v>0</v>
      </c>
      <c r="AM22" s="86">
        <f t="shared" si="12"/>
        <v>0</v>
      </c>
      <c r="AN22" s="83">
        <f t="shared" si="13"/>
        <v>0</v>
      </c>
      <c r="AO22" s="86">
        <f t="shared" si="14"/>
        <v>0</v>
      </c>
      <c r="AP22" s="86">
        <f t="shared" si="15"/>
        <v>0</v>
      </c>
      <c r="AQ22" s="83">
        <f t="shared" si="16"/>
        <v>0</v>
      </c>
      <c r="AR22" s="86">
        <f t="shared" si="17"/>
        <v>0</v>
      </c>
      <c r="AS22" s="86">
        <f t="shared" si="18"/>
        <v>0</v>
      </c>
      <c r="AT22" s="83">
        <f t="shared" si="19"/>
        <v>0</v>
      </c>
      <c r="AU22" s="86">
        <f t="shared" si="20"/>
        <v>0</v>
      </c>
      <c r="AV22" s="87">
        <f t="shared" si="21"/>
        <v>0</v>
      </c>
      <c r="AW22" s="83">
        <f t="shared" si="22"/>
        <v>0</v>
      </c>
      <c r="AX22" s="87">
        <f t="shared" si="23"/>
        <v>0</v>
      </c>
      <c r="AY22" s="83">
        <f t="shared" si="24"/>
        <v>0</v>
      </c>
      <c r="AZ22" s="88" t="str">
        <f t="shared" si="41"/>
        <v/>
      </c>
      <c r="BA22" s="89">
        <f t="shared" si="42"/>
        <v>0</v>
      </c>
      <c r="BB22" s="89">
        <f t="shared" si="43"/>
        <v>0</v>
      </c>
      <c r="BC22" s="85">
        <f t="shared" si="25"/>
        <v>0</v>
      </c>
      <c r="BD22" s="86">
        <f t="shared" si="26"/>
        <v>0</v>
      </c>
      <c r="BE22" s="83">
        <f t="shared" si="44"/>
        <v>0</v>
      </c>
      <c r="BF22" s="86">
        <f t="shared" si="27"/>
        <v>0</v>
      </c>
      <c r="BG22" s="86">
        <f t="shared" si="28"/>
        <v>0</v>
      </c>
      <c r="BH22" s="83">
        <f t="shared" si="45"/>
        <v>0</v>
      </c>
      <c r="BI22" s="86">
        <f t="shared" si="29"/>
        <v>0</v>
      </c>
      <c r="BJ22" s="86">
        <f t="shared" si="30"/>
        <v>0</v>
      </c>
      <c r="BK22" s="83">
        <f t="shared" si="46"/>
        <v>0</v>
      </c>
      <c r="BL22" s="86">
        <f t="shared" si="31"/>
        <v>0</v>
      </c>
      <c r="BM22" s="87">
        <f t="shared" si="32"/>
        <v>0</v>
      </c>
      <c r="BN22" s="83">
        <f t="shared" si="47"/>
        <v>0</v>
      </c>
      <c r="BO22" s="87">
        <f t="shared" si="33"/>
        <v>0</v>
      </c>
      <c r="BP22" s="83">
        <f t="shared" si="48"/>
        <v>0</v>
      </c>
      <c r="BQ22" s="88" t="str">
        <f t="shared" si="49"/>
        <v/>
      </c>
      <c r="BR22" s="92">
        <f t="shared" si="50"/>
        <v>0</v>
      </c>
      <c r="BS22" s="89">
        <f t="shared" si="51"/>
        <v>0</v>
      </c>
    </row>
    <row r="23" spans="1:76" x14ac:dyDescent="0.2">
      <c r="A23" s="69">
        <f t="shared" si="52"/>
        <v>45091</v>
      </c>
      <c r="B23" s="90" t="str">
        <f>IF(ISERROR(VLOOKUP(A23,Feiertage!$A$3:$E$24,2,FALSE))=FALSE,"Feiertag","")</f>
        <v/>
      </c>
      <c r="C23" s="71"/>
      <c r="D23" s="71"/>
      <c r="E23" s="210"/>
      <c r="F23" s="71"/>
      <c r="G23" s="71"/>
      <c r="H23" s="210"/>
      <c r="I23" s="71"/>
      <c r="J23" s="71"/>
      <c r="K23" s="212"/>
      <c r="L23" s="71"/>
      <c r="M23" s="71"/>
      <c r="N23" s="210"/>
      <c r="O23" s="71"/>
      <c r="P23" s="71"/>
      <c r="Q23" s="72">
        <f t="shared" si="0"/>
        <v>0</v>
      </c>
      <c r="R23" s="73">
        <f t="shared" si="1"/>
        <v>-4</v>
      </c>
      <c r="S23" s="74">
        <f t="shared" si="34"/>
        <v>-209.25</v>
      </c>
      <c r="T23" s="74">
        <f t="shared" si="35"/>
        <v>0</v>
      </c>
      <c r="U23" s="75"/>
      <c r="V23" s="76" t="str">
        <f t="shared" si="2"/>
        <v/>
      </c>
      <c r="W23" s="76"/>
      <c r="X23" s="76" t="str">
        <f t="shared" si="36"/>
        <v/>
      </c>
      <c r="Y23" s="77">
        <f t="shared" si="3"/>
        <v>0</v>
      </c>
      <c r="Z23" s="78">
        <f t="shared" si="4"/>
        <v>4</v>
      </c>
      <c r="AA23" s="79" t="str">
        <f>IF(WEEKDAY($A23)=1,"So",IF(WEEKDAY($A23)=7,"Sa",IF(B23="freier Tag",B23,IF(ISERROR(VLOOKUP(A23,Feiertage!$A$3:$E$14,2,FALSE))=FALSE,"Feiertag",IF(B23="","",B23)))))</f>
        <v/>
      </c>
      <c r="AB23" s="78">
        <f t="shared" si="37"/>
        <v>0</v>
      </c>
      <c r="AC23" s="80">
        <f t="shared" si="38"/>
        <v>0</v>
      </c>
      <c r="AD23" s="80">
        <f t="shared" si="39"/>
        <v>0</v>
      </c>
      <c r="AE23" s="81" t="str">
        <f t="shared" si="5"/>
        <v/>
      </c>
      <c r="AF23" s="81" t="str">
        <f t="shared" si="6"/>
        <v/>
      </c>
      <c r="AG23" s="81" t="str">
        <f t="shared" si="7"/>
        <v/>
      </c>
      <c r="AH23" s="81" t="str">
        <f t="shared" si="8"/>
        <v/>
      </c>
      <c r="AI23" s="82" t="str">
        <f t="shared" si="9"/>
        <v/>
      </c>
      <c r="AJ23" s="86" t="str">
        <f t="shared" si="10"/>
        <v/>
      </c>
      <c r="AK23" s="91" t="str">
        <f t="shared" si="40"/>
        <v>0</v>
      </c>
      <c r="AL23" s="85">
        <f t="shared" si="11"/>
        <v>0</v>
      </c>
      <c r="AM23" s="86">
        <f t="shared" si="12"/>
        <v>0</v>
      </c>
      <c r="AN23" s="83">
        <f>IF(AL23&lt;=9,,IF(AL23&lt;=9.75,AL23-9,IF(AL23&gt;9.75,0.75)))</f>
        <v>0</v>
      </c>
      <c r="AO23" s="86">
        <f t="shared" si="14"/>
        <v>0</v>
      </c>
      <c r="AP23" s="86">
        <f t="shared" si="15"/>
        <v>0</v>
      </c>
      <c r="AQ23" s="83">
        <f>IF(AO23=AL23,0,IF(AN23&gt;0,0,IF(AO23&lt;=9,0,IF(AO23&gt;9,0.75-AM23))))</f>
        <v>0</v>
      </c>
      <c r="AR23" s="86">
        <f t="shared" si="17"/>
        <v>0</v>
      </c>
      <c r="AS23" s="86">
        <f t="shared" si="18"/>
        <v>0</v>
      </c>
      <c r="AT23" s="83">
        <f>IF(AR23=AO23,0,IF(AQ23&gt;0,0,IF(AR23&lt;=9,0,IF(AR23&gt;9,0.75-AP23))))</f>
        <v>0</v>
      </c>
      <c r="AU23" s="86">
        <f t="shared" si="20"/>
        <v>0</v>
      </c>
      <c r="AV23" s="87">
        <f t="shared" si="21"/>
        <v>0</v>
      </c>
      <c r="AW23" s="83">
        <f>IF(AU23=AR23,0,IF(AT23&gt;0,0,IF(AU23&lt;=9,0,IF(AU23&gt;9,0.75-AS23))))</f>
        <v>0</v>
      </c>
      <c r="AX23" s="87">
        <f t="shared" si="23"/>
        <v>0</v>
      </c>
      <c r="AY23" s="83">
        <f>IF(AX23=AU23,0,IF(AW23&gt;0,0,IF(AX23&lt;=9,0,IF(AX23&gt;9,0.75-AV23))))</f>
        <v>0</v>
      </c>
      <c r="AZ23" s="88" t="str">
        <f t="shared" si="41"/>
        <v/>
      </c>
      <c r="BA23" s="89">
        <f t="shared" si="42"/>
        <v>0</v>
      </c>
      <c r="BB23" s="89">
        <f t="shared" si="43"/>
        <v>0</v>
      </c>
      <c r="BC23" s="85">
        <f t="shared" si="25"/>
        <v>0</v>
      </c>
      <c r="BD23" s="86">
        <f t="shared" si="26"/>
        <v>0</v>
      </c>
      <c r="BE23" s="83">
        <f t="shared" si="44"/>
        <v>0</v>
      </c>
      <c r="BF23" s="86">
        <f t="shared" si="27"/>
        <v>0</v>
      </c>
      <c r="BG23" s="86">
        <f t="shared" si="28"/>
        <v>0</v>
      </c>
      <c r="BH23" s="83">
        <f t="shared" si="45"/>
        <v>0</v>
      </c>
      <c r="BI23" s="86">
        <f t="shared" si="29"/>
        <v>0</v>
      </c>
      <c r="BJ23" s="86">
        <f t="shared" si="30"/>
        <v>0</v>
      </c>
      <c r="BK23" s="83">
        <f t="shared" si="46"/>
        <v>0</v>
      </c>
      <c r="BL23" s="86">
        <f t="shared" si="31"/>
        <v>0</v>
      </c>
      <c r="BM23" s="87">
        <f t="shared" si="32"/>
        <v>0</v>
      </c>
      <c r="BN23" s="83">
        <f t="shared" si="47"/>
        <v>0</v>
      </c>
      <c r="BO23" s="87">
        <f t="shared" si="33"/>
        <v>0</v>
      </c>
      <c r="BP23" s="83">
        <f t="shared" si="48"/>
        <v>0</v>
      </c>
      <c r="BQ23" s="88" t="str">
        <f t="shared" si="49"/>
        <v/>
      </c>
      <c r="BR23" s="92">
        <f t="shared" si="50"/>
        <v>0</v>
      </c>
      <c r="BS23" s="89">
        <f t="shared" si="51"/>
        <v>0</v>
      </c>
    </row>
    <row r="24" spans="1:76" x14ac:dyDescent="0.2">
      <c r="A24" s="69">
        <f t="shared" si="52"/>
        <v>45092</v>
      </c>
      <c r="B24" s="70" t="str">
        <f>IF(ISERROR(VLOOKUP(A24,Feiertage!$A$3:$E$24,2,FALSE))=FALSE,"Feiertag","")</f>
        <v/>
      </c>
      <c r="C24" s="71"/>
      <c r="D24" s="71"/>
      <c r="E24" s="210"/>
      <c r="F24" s="71"/>
      <c r="G24" s="71"/>
      <c r="H24" s="210"/>
      <c r="I24" s="71"/>
      <c r="J24" s="71"/>
      <c r="K24" s="212"/>
      <c r="L24" s="71"/>
      <c r="M24" s="71"/>
      <c r="N24" s="210"/>
      <c r="O24" s="71"/>
      <c r="P24" s="71"/>
      <c r="Q24" s="72">
        <f t="shared" si="0"/>
        <v>0</v>
      </c>
      <c r="R24" s="73">
        <f t="shared" si="1"/>
        <v>-4</v>
      </c>
      <c r="S24" s="74">
        <f t="shared" si="34"/>
        <v>-213.25</v>
      </c>
      <c r="T24" s="74">
        <f t="shared" si="35"/>
        <v>0</v>
      </c>
      <c r="U24" s="75"/>
      <c r="V24" s="76" t="str">
        <f t="shared" si="2"/>
        <v/>
      </c>
      <c r="W24" s="76"/>
      <c r="X24" s="76" t="str">
        <f t="shared" si="36"/>
        <v/>
      </c>
      <c r="Y24" s="77">
        <f t="shared" si="3"/>
        <v>0</v>
      </c>
      <c r="Z24" s="78">
        <f t="shared" si="4"/>
        <v>4</v>
      </c>
      <c r="AA24" s="79" t="str">
        <f>IF(WEEKDAY($A24)=1,"So",IF(WEEKDAY($A24)=7,"Sa",IF(B24="freier Tag",B24,IF(ISERROR(VLOOKUP(A24,Feiertage!$A$3:$E$14,2,FALSE))=FALSE,"Feiertag",IF(B24="","",B24)))))</f>
        <v/>
      </c>
      <c r="AB24" s="78">
        <f t="shared" si="37"/>
        <v>0</v>
      </c>
      <c r="AC24" s="80">
        <f t="shared" si="38"/>
        <v>0</v>
      </c>
      <c r="AD24" s="80">
        <f t="shared" si="39"/>
        <v>0</v>
      </c>
      <c r="AE24" s="81" t="str">
        <f t="shared" si="5"/>
        <v/>
      </c>
      <c r="AF24" s="81" t="str">
        <f t="shared" si="6"/>
        <v/>
      </c>
      <c r="AG24" s="81" t="str">
        <f t="shared" si="7"/>
        <v/>
      </c>
      <c r="AH24" s="81" t="str">
        <f t="shared" si="8"/>
        <v/>
      </c>
      <c r="AI24" s="82" t="str">
        <f t="shared" si="9"/>
        <v/>
      </c>
      <c r="AJ24" s="86" t="str">
        <f t="shared" si="10"/>
        <v/>
      </c>
      <c r="AK24" s="91" t="str">
        <f t="shared" si="40"/>
        <v>0</v>
      </c>
      <c r="AL24" s="85">
        <f t="shared" si="11"/>
        <v>0</v>
      </c>
      <c r="AM24" s="86">
        <f t="shared" si="12"/>
        <v>0</v>
      </c>
      <c r="AN24" s="83">
        <f t="shared" ref="AN24:AN40" si="53">IF(AL24&lt;=9,,IF(AL24&lt;=9.75,AL24-9,IF(AL24&gt;9.75,0.75)))</f>
        <v>0</v>
      </c>
      <c r="AO24" s="86">
        <f t="shared" si="14"/>
        <v>0</v>
      </c>
      <c r="AP24" s="86">
        <f t="shared" si="15"/>
        <v>0</v>
      </c>
      <c r="AQ24" s="83">
        <f t="shared" ref="AQ24:AQ40" si="54">IF(AO24=AL24,0,IF(AN24&gt;0,0,IF(AO24&lt;=9,0,IF(AO24&gt;9,0.75-AM24))))</f>
        <v>0</v>
      </c>
      <c r="AR24" s="86">
        <f t="shared" si="17"/>
        <v>0</v>
      </c>
      <c r="AS24" s="86">
        <f t="shared" si="18"/>
        <v>0</v>
      </c>
      <c r="AT24" s="83">
        <f t="shared" ref="AT24:AT40" si="55">IF(AR24=AO24,0,IF(AQ24&gt;0,0,IF(AR24&lt;=9,0,IF(AR24&gt;9,0.75-AP24))))</f>
        <v>0</v>
      </c>
      <c r="AU24" s="86">
        <f t="shared" si="20"/>
        <v>0</v>
      </c>
      <c r="AV24" s="87">
        <f t="shared" si="21"/>
        <v>0</v>
      </c>
      <c r="AW24" s="83">
        <f t="shared" ref="AW24:AW40" si="56">IF(AU24=AR24,0,IF(AT24&gt;0,0,IF(AU24&lt;=9,0,IF(AU24&gt;9,0.75-AS24))))</f>
        <v>0</v>
      </c>
      <c r="AX24" s="87">
        <f t="shared" si="23"/>
        <v>0</v>
      </c>
      <c r="AY24" s="83">
        <f t="shared" ref="AY24:AY40" si="57">IF(AX24=AU24,0,IF(AW24&gt;0,0,IF(AX24&lt;=9,0,IF(AX24&gt;9,0.75-AV24))))</f>
        <v>0</v>
      </c>
      <c r="AZ24" s="88" t="str">
        <f t="shared" si="41"/>
        <v/>
      </c>
      <c r="BA24" s="89">
        <f t="shared" si="42"/>
        <v>0</v>
      </c>
      <c r="BB24" s="89">
        <f t="shared" si="43"/>
        <v>0</v>
      </c>
      <c r="BC24" s="85">
        <f t="shared" si="25"/>
        <v>0</v>
      </c>
      <c r="BD24" s="86">
        <f t="shared" si="26"/>
        <v>0</v>
      </c>
      <c r="BE24" s="83">
        <f t="shared" si="44"/>
        <v>0</v>
      </c>
      <c r="BF24" s="86">
        <f t="shared" si="27"/>
        <v>0</v>
      </c>
      <c r="BG24" s="86">
        <f t="shared" si="28"/>
        <v>0</v>
      </c>
      <c r="BH24" s="83">
        <f t="shared" si="45"/>
        <v>0</v>
      </c>
      <c r="BI24" s="86">
        <f t="shared" si="29"/>
        <v>0</v>
      </c>
      <c r="BJ24" s="86">
        <f t="shared" si="30"/>
        <v>0</v>
      </c>
      <c r="BK24" s="83">
        <f t="shared" si="46"/>
        <v>0</v>
      </c>
      <c r="BL24" s="86">
        <f t="shared" si="31"/>
        <v>0</v>
      </c>
      <c r="BM24" s="87">
        <f t="shared" si="32"/>
        <v>0</v>
      </c>
      <c r="BN24" s="83">
        <f t="shared" si="47"/>
        <v>0</v>
      </c>
      <c r="BO24" s="87">
        <f t="shared" si="33"/>
        <v>0</v>
      </c>
      <c r="BP24" s="83">
        <f t="shared" si="48"/>
        <v>0</v>
      </c>
      <c r="BQ24" s="88" t="str">
        <f t="shared" si="49"/>
        <v/>
      </c>
      <c r="BR24" s="92">
        <f t="shared" si="50"/>
        <v>0</v>
      </c>
      <c r="BS24" s="89">
        <f t="shared" si="51"/>
        <v>0</v>
      </c>
      <c r="BX24" s="93"/>
    </row>
    <row r="25" spans="1:76" x14ac:dyDescent="0.2">
      <c r="A25" s="69">
        <f t="shared" si="52"/>
        <v>45093</v>
      </c>
      <c r="B25" s="70" t="s">
        <v>266</v>
      </c>
      <c r="C25" s="71"/>
      <c r="D25" s="71"/>
      <c r="E25" s="210"/>
      <c r="F25" s="71"/>
      <c r="G25" s="71"/>
      <c r="H25" s="210"/>
      <c r="I25" s="71"/>
      <c r="J25" s="71"/>
      <c r="K25" s="212"/>
      <c r="L25" s="71"/>
      <c r="M25" s="71"/>
      <c r="N25" s="210"/>
      <c r="O25" s="71"/>
      <c r="P25" s="71"/>
      <c r="Q25" s="72">
        <f t="shared" si="0"/>
        <v>4</v>
      </c>
      <c r="R25" s="73">
        <f t="shared" si="1"/>
        <v>0</v>
      </c>
      <c r="S25" s="74">
        <f t="shared" si="34"/>
        <v>-213.25</v>
      </c>
      <c r="T25" s="74">
        <f t="shared" si="35"/>
        <v>0</v>
      </c>
      <c r="U25" s="75"/>
      <c r="V25" s="76" t="str">
        <f t="shared" si="2"/>
        <v/>
      </c>
      <c r="W25" s="76"/>
      <c r="X25" s="76" t="str">
        <f t="shared" si="36"/>
        <v/>
      </c>
      <c r="Y25" s="77">
        <f t="shared" si="3"/>
        <v>0</v>
      </c>
      <c r="Z25" s="78">
        <f t="shared" si="4"/>
        <v>4</v>
      </c>
      <c r="AA25" s="79" t="str">
        <f>IF(WEEKDAY($A25)=1,"So",IF(WEEKDAY($A25)=7,"Sa",IF(B25="freier Tag",B25,IF(ISERROR(VLOOKUP(A25,Feiertage!$A$3:$E$14,2,FALSE))=FALSE,"Feiertag",IF(B25="","",B25)))))</f>
        <v>Urlaub</v>
      </c>
      <c r="AB25" s="78">
        <f t="shared" si="37"/>
        <v>4</v>
      </c>
      <c r="AC25" s="80">
        <f t="shared" si="38"/>
        <v>0</v>
      </c>
      <c r="AD25" s="80">
        <f t="shared" si="39"/>
        <v>0</v>
      </c>
      <c r="AE25" s="81" t="str">
        <f t="shared" si="5"/>
        <v/>
      </c>
      <c r="AF25" s="81" t="str">
        <f t="shared" si="6"/>
        <v/>
      </c>
      <c r="AG25" s="81" t="str">
        <f t="shared" si="7"/>
        <v/>
      </c>
      <c r="AH25" s="81" t="str">
        <f t="shared" si="8"/>
        <v/>
      </c>
      <c r="AI25" s="82" t="str">
        <f t="shared" si="9"/>
        <v/>
      </c>
      <c r="AJ25" s="86" t="str">
        <f t="shared" si="10"/>
        <v/>
      </c>
      <c r="AK25" s="91" t="str">
        <f t="shared" si="40"/>
        <v>0</v>
      </c>
      <c r="AL25" s="85">
        <f t="shared" si="11"/>
        <v>0</v>
      </c>
      <c r="AM25" s="86">
        <f t="shared" si="12"/>
        <v>0</v>
      </c>
      <c r="AN25" s="83">
        <f t="shared" si="53"/>
        <v>0</v>
      </c>
      <c r="AO25" s="86">
        <f t="shared" si="14"/>
        <v>0</v>
      </c>
      <c r="AP25" s="86">
        <f t="shared" si="15"/>
        <v>0</v>
      </c>
      <c r="AQ25" s="83">
        <f t="shared" si="54"/>
        <v>0</v>
      </c>
      <c r="AR25" s="86">
        <f t="shared" si="17"/>
        <v>0</v>
      </c>
      <c r="AS25" s="86">
        <f t="shared" si="18"/>
        <v>0</v>
      </c>
      <c r="AT25" s="83">
        <f t="shared" si="55"/>
        <v>0</v>
      </c>
      <c r="AU25" s="86">
        <f t="shared" si="20"/>
        <v>0</v>
      </c>
      <c r="AV25" s="87">
        <f t="shared" si="21"/>
        <v>0</v>
      </c>
      <c r="AW25" s="83">
        <f t="shared" si="56"/>
        <v>0</v>
      </c>
      <c r="AX25" s="87">
        <f t="shared" si="23"/>
        <v>0</v>
      </c>
      <c r="AY25" s="83">
        <f t="shared" si="57"/>
        <v>0</v>
      </c>
      <c r="AZ25" s="88" t="str">
        <f t="shared" si="41"/>
        <v/>
      </c>
      <c r="BA25" s="89">
        <f t="shared" si="42"/>
        <v>0</v>
      </c>
      <c r="BB25" s="89">
        <f t="shared" si="43"/>
        <v>0</v>
      </c>
      <c r="BC25" s="85">
        <f t="shared" si="25"/>
        <v>0</v>
      </c>
      <c r="BD25" s="86">
        <f t="shared" si="26"/>
        <v>0</v>
      </c>
      <c r="BE25" s="83">
        <f t="shared" si="44"/>
        <v>0</v>
      </c>
      <c r="BF25" s="86">
        <f t="shared" si="27"/>
        <v>0</v>
      </c>
      <c r="BG25" s="86">
        <f t="shared" si="28"/>
        <v>0</v>
      </c>
      <c r="BH25" s="83">
        <f t="shared" si="45"/>
        <v>0</v>
      </c>
      <c r="BI25" s="86">
        <f t="shared" si="29"/>
        <v>0</v>
      </c>
      <c r="BJ25" s="86">
        <f t="shared" si="30"/>
        <v>0</v>
      </c>
      <c r="BK25" s="83">
        <f t="shared" si="46"/>
        <v>0</v>
      </c>
      <c r="BL25" s="86">
        <f t="shared" si="31"/>
        <v>0</v>
      </c>
      <c r="BM25" s="87">
        <f t="shared" si="32"/>
        <v>0</v>
      </c>
      <c r="BN25" s="83">
        <f t="shared" si="47"/>
        <v>0</v>
      </c>
      <c r="BO25" s="87">
        <f t="shared" si="33"/>
        <v>0</v>
      </c>
      <c r="BP25" s="83">
        <f t="shared" si="48"/>
        <v>0</v>
      </c>
      <c r="BQ25" s="88" t="str">
        <f t="shared" si="49"/>
        <v/>
      </c>
      <c r="BR25" s="92">
        <f t="shared" si="50"/>
        <v>0</v>
      </c>
      <c r="BS25" s="89">
        <f t="shared" si="51"/>
        <v>0</v>
      </c>
    </row>
    <row r="26" spans="1:76" x14ac:dyDescent="0.2">
      <c r="A26" s="69">
        <f t="shared" si="52"/>
        <v>45094</v>
      </c>
      <c r="B26" s="70" t="str">
        <f>IF(ISERROR(VLOOKUP(A26,Feiertage!$A$3:$E$24,2,FALSE))=FALSE,"Feiertag","")</f>
        <v/>
      </c>
      <c r="C26" s="71"/>
      <c r="D26" s="71"/>
      <c r="E26" s="210"/>
      <c r="F26" s="71"/>
      <c r="G26" s="71"/>
      <c r="H26" s="210"/>
      <c r="I26" s="71"/>
      <c r="J26" s="71"/>
      <c r="K26" s="212"/>
      <c r="L26" s="71"/>
      <c r="M26" s="71"/>
      <c r="N26" s="210"/>
      <c r="O26" s="71"/>
      <c r="P26" s="71"/>
      <c r="Q26" s="72">
        <f t="shared" si="0"/>
        <v>0</v>
      </c>
      <c r="R26" s="73">
        <f t="shared" si="1"/>
        <v>0</v>
      </c>
      <c r="S26" s="74">
        <f t="shared" si="34"/>
        <v>-213.25</v>
      </c>
      <c r="T26" s="74">
        <f t="shared" si="35"/>
        <v>0</v>
      </c>
      <c r="U26" s="75"/>
      <c r="V26" s="76" t="str">
        <f t="shared" si="2"/>
        <v/>
      </c>
      <c r="W26" s="76"/>
      <c r="X26" s="76" t="str">
        <f t="shared" si="36"/>
        <v/>
      </c>
      <c r="Y26" s="77">
        <f t="shared" si="3"/>
        <v>0</v>
      </c>
      <c r="Z26" s="78">
        <f t="shared" si="4"/>
        <v>0</v>
      </c>
      <c r="AA26" s="79" t="str">
        <f>IF(WEEKDAY($A26)=1,"So",IF(WEEKDAY($A26)=7,"Sa",IF(B26="freier Tag",B26,IF(ISERROR(VLOOKUP(A26,Feiertage!$A$3:$E$14,2,FALSE))=FALSE,"Feiertag",IF(B26="","",B26)))))</f>
        <v>Sa</v>
      </c>
      <c r="AB26" s="78">
        <f t="shared" si="37"/>
        <v>0</v>
      </c>
      <c r="AC26" s="80">
        <f t="shared" si="38"/>
        <v>0</v>
      </c>
      <c r="AD26" s="80">
        <f t="shared" si="39"/>
        <v>0</v>
      </c>
      <c r="AE26" s="81" t="str">
        <f t="shared" si="5"/>
        <v/>
      </c>
      <c r="AF26" s="81" t="str">
        <f t="shared" si="6"/>
        <v/>
      </c>
      <c r="AG26" s="81" t="str">
        <f t="shared" si="7"/>
        <v/>
      </c>
      <c r="AH26" s="81" t="str">
        <f t="shared" si="8"/>
        <v/>
      </c>
      <c r="AI26" s="82" t="str">
        <f t="shared" si="9"/>
        <v/>
      </c>
      <c r="AJ26" s="86" t="str">
        <f t="shared" si="10"/>
        <v/>
      </c>
      <c r="AK26" s="91" t="str">
        <f t="shared" si="40"/>
        <v>0</v>
      </c>
      <c r="AL26" s="85">
        <f t="shared" si="11"/>
        <v>0</v>
      </c>
      <c r="AM26" s="86">
        <f t="shared" si="12"/>
        <v>0</v>
      </c>
      <c r="AN26" s="83">
        <f t="shared" si="53"/>
        <v>0</v>
      </c>
      <c r="AO26" s="86">
        <f t="shared" si="14"/>
        <v>0</v>
      </c>
      <c r="AP26" s="86">
        <f t="shared" si="15"/>
        <v>0</v>
      </c>
      <c r="AQ26" s="83">
        <f t="shared" si="54"/>
        <v>0</v>
      </c>
      <c r="AR26" s="86">
        <f t="shared" si="17"/>
        <v>0</v>
      </c>
      <c r="AS26" s="86">
        <f t="shared" si="18"/>
        <v>0</v>
      </c>
      <c r="AT26" s="83">
        <f t="shared" si="55"/>
        <v>0</v>
      </c>
      <c r="AU26" s="86">
        <f t="shared" si="20"/>
        <v>0</v>
      </c>
      <c r="AV26" s="87">
        <f t="shared" si="21"/>
        <v>0</v>
      </c>
      <c r="AW26" s="83">
        <f t="shared" si="56"/>
        <v>0</v>
      </c>
      <c r="AX26" s="87">
        <f t="shared" si="23"/>
        <v>0</v>
      </c>
      <c r="AY26" s="83">
        <f t="shared" si="57"/>
        <v>0</v>
      </c>
      <c r="AZ26" s="88" t="str">
        <f t="shared" si="41"/>
        <v/>
      </c>
      <c r="BA26" s="89">
        <f t="shared" si="42"/>
        <v>0</v>
      </c>
      <c r="BB26" s="89">
        <f t="shared" si="43"/>
        <v>0</v>
      </c>
      <c r="BC26" s="85">
        <f t="shared" si="25"/>
        <v>0</v>
      </c>
      <c r="BD26" s="86">
        <f t="shared" si="26"/>
        <v>0</v>
      </c>
      <c r="BE26" s="83">
        <f t="shared" si="44"/>
        <v>0</v>
      </c>
      <c r="BF26" s="86">
        <f t="shared" si="27"/>
        <v>0</v>
      </c>
      <c r="BG26" s="86">
        <f t="shared" si="28"/>
        <v>0</v>
      </c>
      <c r="BH26" s="83">
        <f t="shared" si="45"/>
        <v>0</v>
      </c>
      <c r="BI26" s="86">
        <f t="shared" si="29"/>
        <v>0</v>
      </c>
      <c r="BJ26" s="86">
        <f t="shared" si="30"/>
        <v>0</v>
      </c>
      <c r="BK26" s="83">
        <f t="shared" si="46"/>
        <v>0</v>
      </c>
      <c r="BL26" s="86">
        <f t="shared" si="31"/>
        <v>0</v>
      </c>
      <c r="BM26" s="87">
        <f t="shared" si="32"/>
        <v>0</v>
      </c>
      <c r="BN26" s="83">
        <f t="shared" si="47"/>
        <v>0</v>
      </c>
      <c r="BO26" s="87">
        <f t="shared" si="33"/>
        <v>0</v>
      </c>
      <c r="BP26" s="83">
        <f t="shared" si="48"/>
        <v>0</v>
      </c>
      <c r="BQ26" s="88" t="str">
        <f t="shared" si="49"/>
        <v/>
      </c>
      <c r="BR26" s="92">
        <f t="shared" si="50"/>
        <v>0</v>
      </c>
      <c r="BS26" s="89">
        <f t="shared" si="51"/>
        <v>0</v>
      </c>
    </row>
    <row r="27" spans="1:76" x14ac:dyDescent="0.2">
      <c r="A27" s="69">
        <f t="shared" si="52"/>
        <v>45095</v>
      </c>
      <c r="B27" s="70" t="str">
        <f>IF(ISERROR(VLOOKUP(A27,Feiertage!$A$3:$E$24,2,FALSE))=FALSE,"Feiertag","")</f>
        <v/>
      </c>
      <c r="C27" s="71"/>
      <c r="D27" s="71"/>
      <c r="E27" s="210"/>
      <c r="F27" s="71"/>
      <c r="G27" s="71"/>
      <c r="H27" s="210"/>
      <c r="I27" s="71"/>
      <c r="J27" s="71"/>
      <c r="K27" s="212"/>
      <c r="L27" s="71"/>
      <c r="M27" s="71"/>
      <c r="N27" s="210"/>
      <c r="O27" s="71"/>
      <c r="P27" s="71"/>
      <c r="Q27" s="72">
        <f t="shared" si="0"/>
        <v>0</v>
      </c>
      <c r="R27" s="73">
        <f t="shared" si="1"/>
        <v>0</v>
      </c>
      <c r="S27" s="74">
        <f t="shared" si="34"/>
        <v>-213.25</v>
      </c>
      <c r="T27" s="74">
        <f t="shared" si="35"/>
        <v>0</v>
      </c>
      <c r="U27" s="75"/>
      <c r="V27" s="76" t="str">
        <f t="shared" si="2"/>
        <v/>
      </c>
      <c r="W27" s="76"/>
      <c r="X27" s="76" t="str">
        <f t="shared" si="36"/>
        <v/>
      </c>
      <c r="Y27" s="77">
        <f t="shared" si="3"/>
        <v>0</v>
      </c>
      <c r="Z27" s="78">
        <f t="shared" si="4"/>
        <v>0</v>
      </c>
      <c r="AA27" s="79" t="str">
        <f>IF(WEEKDAY($A27)=1,"So",IF(WEEKDAY($A27)=7,"Sa",IF(B27="freier Tag",B27,IF(ISERROR(VLOOKUP(A27,Feiertage!$A$3:$E$14,2,FALSE))=FALSE,"Feiertag",IF(B27="","",B27)))))</f>
        <v>So</v>
      </c>
      <c r="AB27" s="78">
        <f t="shared" si="37"/>
        <v>0</v>
      </c>
      <c r="AC27" s="80">
        <f t="shared" si="38"/>
        <v>0</v>
      </c>
      <c r="AD27" s="80">
        <f t="shared" si="39"/>
        <v>0</v>
      </c>
      <c r="AE27" s="81" t="str">
        <f t="shared" si="5"/>
        <v/>
      </c>
      <c r="AF27" s="81" t="str">
        <f t="shared" si="6"/>
        <v/>
      </c>
      <c r="AG27" s="81" t="str">
        <f t="shared" si="7"/>
        <v/>
      </c>
      <c r="AH27" s="81" t="str">
        <f t="shared" si="8"/>
        <v/>
      </c>
      <c r="AI27" s="82" t="str">
        <f t="shared" si="9"/>
        <v/>
      </c>
      <c r="AJ27" s="86" t="str">
        <f t="shared" si="10"/>
        <v/>
      </c>
      <c r="AK27" s="91" t="str">
        <f t="shared" si="40"/>
        <v>0</v>
      </c>
      <c r="AL27" s="85">
        <f t="shared" si="11"/>
        <v>0</v>
      </c>
      <c r="AM27" s="86">
        <f t="shared" si="12"/>
        <v>0</v>
      </c>
      <c r="AN27" s="83">
        <f t="shared" si="53"/>
        <v>0</v>
      </c>
      <c r="AO27" s="86">
        <f t="shared" si="14"/>
        <v>0</v>
      </c>
      <c r="AP27" s="86">
        <f t="shared" si="15"/>
        <v>0</v>
      </c>
      <c r="AQ27" s="83">
        <f t="shared" si="54"/>
        <v>0</v>
      </c>
      <c r="AR27" s="86">
        <f t="shared" si="17"/>
        <v>0</v>
      </c>
      <c r="AS27" s="86">
        <f t="shared" si="18"/>
        <v>0</v>
      </c>
      <c r="AT27" s="83">
        <f t="shared" si="55"/>
        <v>0</v>
      </c>
      <c r="AU27" s="86">
        <f t="shared" si="20"/>
        <v>0</v>
      </c>
      <c r="AV27" s="87">
        <f t="shared" si="21"/>
        <v>0</v>
      </c>
      <c r="AW27" s="83">
        <f t="shared" si="56"/>
        <v>0</v>
      </c>
      <c r="AX27" s="87">
        <f t="shared" si="23"/>
        <v>0</v>
      </c>
      <c r="AY27" s="83">
        <f t="shared" si="57"/>
        <v>0</v>
      </c>
      <c r="AZ27" s="88" t="str">
        <f t="shared" si="41"/>
        <v/>
      </c>
      <c r="BA27" s="89">
        <f t="shared" si="42"/>
        <v>0</v>
      </c>
      <c r="BB27" s="89">
        <f t="shared" si="43"/>
        <v>0</v>
      </c>
      <c r="BC27" s="85">
        <f t="shared" si="25"/>
        <v>0</v>
      </c>
      <c r="BD27" s="86">
        <f t="shared" si="26"/>
        <v>0</v>
      </c>
      <c r="BE27" s="83">
        <f t="shared" si="44"/>
        <v>0</v>
      </c>
      <c r="BF27" s="86">
        <f t="shared" si="27"/>
        <v>0</v>
      </c>
      <c r="BG27" s="86">
        <f t="shared" si="28"/>
        <v>0</v>
      </c>
      <c r="BH27" s="83">
        <f t="shared" si="45"/>
        <v>0</v>
      </c>
      <c r="BI27" s="86">
        <f t="shared" si="29"/>
        <v>0</v>
      </c>
      <c r="BJ27" s="86">
        <f t="shared" si="30"/>
        <v>0</v>
      </c>
      <c r="BK27" s="83">
        <f t="shared" si="46"/>
        <v>0</v>
      </c>
      <c r="BL27" s="86">
        <f t="shared" si="31"/>
        <v>0</v>
      </c>
      <c r="BM27" s="87">
        <f t="shared" si="32"/>
        <v>0</v>
      </c>
      <c r="BN27" s="83">
        <f t="shared" si="47"/>
        <v>0</v>
      </c>
      <c r="BO27" s="87">
        <f t="shared" si="33"/>
        <v>0</v>
      </c>
      <c r="BP27" s="83">
        <f t="shared" si="48"/>
        <v>0</v>
      </c>
      <c r="BQ27" s="88" t="str">
        <f t="shared" si="49"/>
        <v/>
      </c>
      <c r="BR27" s="92">
        <f t="shared" si="50"/>
        <v>0</v>
      </c>
      <c r="BS27" s="89">
        <f t="shared" si="51"/>
        <v>0</v>
      </c>
    </row>
    <row r="28" spans="1:76" x14ac:dyDescent="0.2">
      <c r="A28" s="69">
        <f t="shared" si="52"/>
        <v>45096</v>
      </c>
      <c r="B28" s="70" t="str">
        <f>IF(ISERROR(VLOOKUP(A28,Feiertage!$A$3:$E$24,2,FALSE))=FALSE,"Feiertag","")</f>
        <v/>
      </c>
      <c r="C28" s="71"/>
      <c r="D28" s="71"/>
      <c r="E28" s="210"/>
      <c r="F28" s="71"/>
      <c r="G28" s="71"/>
      <c r="H28" s="210"/>
      <c r="I28" s="71"/>
      <c r="J28" s="71"/>
      <c r="K28" s="212"/>
      <c r="L28" s="71"/>
      <c r="M28" s="71"/>
      <c r="N28" s="210"/>
      <c r="O28" s="71"/>
      <c r="P28" s="71"/>
      <c r="Q28" s="72">
        <f t="shared" si="0"/>
        <v>0</v>
      </c>
      <c r="R28" s="73">
        <f t="shared" si="1"/>
        <v>-4</v>
      </c>
      <c r="S28" s="74">
        <f t="shared" si="34"/>
        <v>-217.25</v>
      </c>
      <c r="T28" s="74">
        <f t="shared" si="35"/>
        <v>0</v>
      </c>
      <c r="U28" s="75"/>
      <c r="V28" s="76" t="str">
        <f t="shared" si="2"/>
        <v/>
      </c>
      <c r="W28" s="76"/>
      <c r="X28" s="76" t="str">
        <f t="shared" si="36"/>
        <v/>
      </c>
      <c r="Y28" s="77">
        <f t="shared" si="3"/>
        <v>0</v>
      </c>
      <c r="Z28" s="78">
        <f t="shared" si="4"/>
        <v>4</v>
      </c>
      <c r="AA28" s="79" t="str">
        <f>IF(WEEKDAY($A28)=1,"So",IF(WEEKDAY($A28)=7,"Sa",IF(B28="freier Tag",B28,IF(ISERROR(VLOOKUP(A28,Feiertage!$A$3:$E$14,2,FALSE))=FALSE,"Feiertag",IF(B28="","",B28)))))</f>
        <v/>
      </c>
      <c r="AB28" s="78">
        <f t="shared" si="37"/>
        <v>0</v>
      </c>
      <c r="AC28" s="80">
        <f t="shared" si="38"/>
        <v>0</v>
      </c>
      <c r="AD28" s="80">
        <f t="shared" si="39"/>
        <v>0</v>
      </c>
      <c r="AE28" s="81" t="str">
        <f t="shared" si="5"/>
        <v/>
      </c>
      <c r="AF28" s="81" t="str">
        <f t="shared" si="6"/>
        <v/>
      </c>
      <c r="AG28" s="81" t="str">
        <f t="shared" si="7"/>
        <v/>
      </c>
      <c r="AH28" s="81" t="str">
        <f t="shared" si="8"/>
        <v/>
      </c>
      <c r="AI28" s="82" t="str">
        <f t="shared" si="9"/>
        <v/>
      </c>
      <c r="AJ28" s="86" t="str">
        <f t="shared" si="10"/>
        <v/>
      </c>
      <c r="AK28" s="91" t="str">
        <f t="shared" si="40"/>
        <v>0</v>
      </c>
      <c r="AL28" s="85">
        <f t="shared" si="11"/>
        <v>0</v>
      </c>
      <c r="AM28" s="86">
        <f t="shared" si="12"/>
        <v>0</v>
      </c>
      <c r="AN28" s="83">
        <f t="shared" si="53"/>
        <v>0</v>
      </c>
      <c r="AO28" s="86">
        <f t="shared" si="14"/>
        <v>0</v>
      </c>
      <c r="AP28" s="86">
        <f t="shared" si="15"/>
        <v>0</v>
      </c>
      <c r="AQ28" s="83">
        <f t="shared" si="54"/>
        <v>0</v>
      </c>
      <c r="AR28" s="86">
        <f t="shared" si="17"/>
        <v>0</v>
      </c>
      <c r="AS28" s="86">
        <f t="shared" si="18"/>
        <v>0</v>
      </c>
      <c r="AT28" s="83">
        <f t="shared" si="55"/>
        <v>0</v>
      </c>
      <c r="AU28" s="86">
        <f t="shared" si="20"/>
        <v>0</v>
      </c>
      <c r="AV28" s="87">
        <f t="shared" si="21"/>
        <v>0</v>
      </c>
      <c r="AW28" s="83">
        <f t="shared" si="56"/>
        <v>0</v>
      </c>
      <c r="AX28" s="87">
        <f t="shared" si="23"/>
        <v>0</v>
      </c>
      <c r="AY28" s="83">
        <f t="shared" si="57"/>
        <v>0</v>
      </c>
      <c r="AZ28" s="88" t="str">
        <f t="shared" si="41"/>
        <v/>
      </c>
      <c r="BA28" s="89">
        <f t="shared" si="42"/>
        <v>0</v>
      </c>
      <c r="BB28" s="89">
        <f t="shared" si="43"/>
        <v>0</v>
      </c>
      <c r="BC28" s="85">
        <f t="shared" si="25"/>
        <v>0</v>
      </c>
      <c r="BD28" s="86">
        <f t="shared" si="26"/>
        <v>0</v>
      </c>
      <c r="BE28" s="83">
        <f>IF(BC28&lt;=6,0,IF(BC28&lt;=6.5,BC28-6,IF(BC28&gt;6.5,0.5)))</f>
        <v>0</v>
      </c>
      <c r="BF28" s="86">
        <f t="shared" si="27"/>
        <v>0</v>
      </c>
      <c r="BG28" s="86">
        <f t="shared" si="28"/>
        <v>0</v>
      </c>
      <c r="BH28" s="83">
        <f t="shared" si="45"/>
        <v>0</v>
      </c>
      <c r="BI28" s="86">
        <f t="shared" si="29"/>
        <v>0</v>
      </c>
      <c r="BJ28" s="86">
        <f t="shared" si="30"/>
        <v>0</v>
      </c>
      <c r="BK28" s="83">
        <f t="shared" si="46"/>
        <v>0</v>
      </c>
      <c r="BL28" s="86">
        <f t="shared" si="31"/>
        <v>0</v>
      </c>
      <c r="BM28" s="87">
        <f t="shared" si="32"/>
        <v>0</v>
      </c>
      <c r="BN28" s="83">
        <f t="shared" si="47"/>
        <v>0</v>
      </c>
      <c r="BO28" s="87">
        <f t="shared" si="33"/>
        <v>0</v>
      </c>
      <c r="BP28" s="83">
        <f t="shared" si="48"/>
        <v>0</v>
      </c>
      <c r="BQ28" s="88" t="str">
        <f t="shared" si="49"/>
        <v/>
      </c>
      <c r="BR28" s="92">
        <f t="shared" si="50"/>
        <v>0</v>
      </c>
      <c r="BS28" s="89">
        <f t="shared" si="51"/>
        <v>0</v>
      </c>
    </row>
    <row r="29" spans="1:76" x14ac:dyDescent="0.2">
      <c r="A29" s="69">
        <f t="shared" si="52"/>
        <v>45097</v>
      </c>
      <c r="B29" s="70" t="str">
        <f>IF(ISERROR(VLOOKUP(A29,Feiertage!$A$3:$E$24,2,FALSE))=FALSE,"Feiertag","")</f>
        <v/>
      </c>
      <c r="C29" s="71"/>
      <c r="D29" s="71"/>
      <c r="E29" s="210"/>
      <c r="F29" s="71"/>
      <c r="G29" s="71"/>
      <c r="H29" s="210"/>
      <c r="I29" s="71"/>
      <c r="J29" s="71"/>
      <c r="K29" s="212"/>
      <c r="L29" s="71"/>
      <c r="M29" s="71"/>
      <c r="N29" s="210"/>
      <c r="O29" s="71"/>
      <c r="P29" s="71"/>
      <c r="Q29" s="72">
        <f t="shared" si="0"/>
        <v>0</v>
      </c>
      <c r="R29" s="73">
        <f t="shared" si="1"/>
        <v>-4</v>
      </c>
      <c r="S29" s="74">
        <f t="shared" si="34"/>
        <v>-221.25</v>
      </c>
      <c r="T29" s="74">
        <f t="shared" si="35"/>
        <v>0</v>
      </c>
      <c r="U29" s="75"/>
      <c r="V29" s="76" t="str">
        <f t="shared" si="2"/>
        <v/>
      </c>
      <c r="W29" s="76"/>
      <c r="X29" s="76" t="str">
        <f t="shared" si="36"/>
        <v/>
      </c>
      <c r="Y29" s="77">
        <f t="shared" si="3"/>
        <v>0</v>
      </c>
      <c r="Z29" s="78">
        <f t="shared" si="4"/>
        <v>4</v>
      </c>
      <c r="AA29" s="79" t="str">
        <f>IF(WEEKDAY($A29)=1,"So",IF(WEEKDAY($A29)=7,"Sa",IF(B29="freier Tag",B29,IF(ISERROR(VLOOKUP(A29,Feiertage!$A$3:$E$14,2,FALSE))=FALSE,"Feiertag",IF(B29="","",B29)))))</f>
        <v/>
      </c>
      <c r="AB29" s="78">
        <f t="shared" si="37"/>
        <v>0</v>
      </c>
      <c r="AC29" s="80">
        <f t="shared" si="38"/>
        <v>0</v>
      </c>
      <c r="AD29" s="80">
        <f t="shared" si="39"/>
        <v>0</v>
      </c>
      <c r="AE29" s="81" t="str">
        <f t="shared" si="5"/>
        <v/>
      </c>
      <c r="AF29" s="81" t="str">
        <f t="shared" si="6"/>
        <v/>
      </c>
      <c r="AG29" s="81" t="str">
        <f t="shared" si="7"/>
        <v/>
      </c>
      <c r="AH29" s="81" t="str">
        <f t="shared" si="8"/>
        <v/>
      </c>
      <c r="AI29" s="82" t="str">
        <f t="shared" si="9"/>
        <v/>
      </c>
      <c r="AJ29" s="86" t="str">
        <f t="shared" si="10"/>
        <v/>
      </c>
      <c r="AK29" s="91" t="str">
        <f t="shared" si="40"/>
        <v>0</v>
      </c>
      <c r="AL29" s="85">
        <f t="shared" si="11"/>
        <v>0</v>
      </c>
      <c r="AM29" s="86">
        <f t="shared" si="12"/>
        <v>0</v>
      </c>
      <c r="AN29" s="83">
        <f t="shared" si="53"/>
        <v>0</v>
      </c>
      <c r="AO29" s="86">
        <f t="shared" si="14"/>
        <v>0</v>
      </c>
      <c r="AP29" s="86">
        <f t="shared" si="15"/>
        <v>0</v>
      </c>
      <c r="AQ29" s="83">
        <f t="shared" si="54"/>
        <v>0</v>
      </c>
      <c r="AR29" s="86">
        <f t="shared" si="17"/>
        <v>0</v>
      </c>
      <c r="AS29" s="86">
        <f t="shared" si="18"/>
        <v>0</v>
      </c>
      <c r="AT29" s="83">
        <f t="shared" si="55"/>
        <v>0</v>
      </c>
      <c r="AU29" s="86">
        <f t="shared" si="20"/>
        <v>0</v>
      </c>
      <c r="AV29" s="87">
        <f t="shared" si="21"/>
        <v>0</v>
      </c>
      <c r="AW29" s="83">
        <f t="shared" si="56"/>
        <v>0</v>
      </c>
      <c r="AX29" s="87">
        <f t="shared" si="23"/>
        <v>0</v>
      </c>
      <c r="AY29" s="83">
        <f t="shared" si="57"/>
        <v>0</v>
      </c>
      <c r="AZ29" s="88" t="str">
        <f t="shared" si="41"/>
        <v/>
      </c>
      <c r="BA29" s="89">
        <f t="shared" si="42"/>
        <v>0</v>
      </c>
      <c r="BB29" s="89">
        <f t="shared" si="43"/>
        <v>0</v>
      </c>
      <c r="BC29" s="85">
        <f t="shared" si="25"/>
        <v>0</v>
      </c>
      <c r="BD29" s="86">
        <f t="shared" si="26"/>
        <v>0</v>
      </c>
      <c r="BE29" s="83">
        <f t="shared" si="44"/>
        <v>0</v>
      </c>
      <c r="BF29" s="86">
        <f t="shared" si="27"/>
        <v>0</v>
      </c>
      <c r="BG29" s="86">
        <f t="shared" si="28"/>
        <v>0</v>
      </c>
      <c r="BH29" s="83">
        <f t="shared" si="45"/>
        <v>0</v>
      </c>
      <c r="BI29" s="86">
        <f t="shared" si="29"/>
        <v>0</v>
      </c>
      <c r="BJ29" s="86">
        <f t="shared" si="30"/>
        <v>0</v>
      </c>
      <c r="BK29" s="83">
        <f t="shared" si="46"/>
        <v>0</v>
      </c>
      <c r="BL29" s="86">
        <f t="shared" si="31"/>
        <v>0</v>
      </c>
      <c r="BM29" s="87">
        <f t="shared" si="32"/>
        <v>0</v>
      </c>
      <c r="BN29" s="83">
        <f t="shared" si="47"/>
        <v>0</v>
      </c>
      <c r="BO29" s="87">
        <f t="shared" si="33"/>
        <v>0</v>
      </c>
      <c r="BP29" s="83">
        <f t="shared" si="48"/>
        <v>0</v>
      </c>
      <c r="BQ29" s="88" t="str">
        <f t="shared" si="49"/>
        <v/>
      </c>
      <c r="BR29" s="92">
        <f t="shared" si="50"/>
        <v>0</v>
      </c>
      <c r="BS29" s="89">
        <f t="shared" si="51"/>
        <v>0</v>
      </c>
    </row>
    <row r="30" spans="1:76" x14ac:dyDescent="0.2">
      <c r="A30" s="69">
        <f t="shared" si="52"/>
        <v>45098</v>
      </c>
      <c r="B30" s="70" t="str">
        <f>IF(ISERROR(VLOOKUP(A30,Feiertage!$A$3:$E$24,2,FALSE))=FALSE,"Feiertag","")</f>
        <v/>
      </c>
      <c r="C30" s="71"/>
      <c r="D30" s="71"/>
      <c r="E30" s="210"/>
      <c r="F30" s="71"/>
      <c r="G30" s="71"/>
      <c r="H30" s="210"/>
      <c r="I30" s="71"/>
      <c r="J30" s="71"/>
      <c r="K30" s="212"/>
      <c r="L30" s="71"/>
      <c r="M30" s="71"/>
      <c r="N30" s="210"/>
      <c r="O30" s="71"/>
      <c r="P30" s="71"/>
      <c r="Q30" s="72">
        <f t="shared" si="0"/>
        <v>0</v>
      </c>
      <c r="R30" s="73">
        <f t="shared" si="1"/>
        <v>-4</v>
      </c>
      <c r="S30" s="74">
        <f t="shared" si="34"/>
        <v>-225.25</v>
      </c>
      <c r="T30" s="74">
        <f t="shared" si="35"/>
        <v>0</v>
      </c>
      <c r="U30" s="75"/>
      <c r="V30" s="76" t="str">
        <f t="shared" si="2"/>
        <v/>
      </c>
      <c r="W30" s="76"/>
      <c r="X30" s="76" t="str">
        <f t="shared" si="36"/>
        <v/>
      </c>
      <c r="Y30" s="77">
        <f t="shared" si="3"/>
        <v>0</v>
      </c>
      <c r="Z30" s="78">
        <f t="shared" si="4"/>
        <v>4</v>
      </c>
      <c r="AA30" s="79" t="str">
        <f>IF(WEEKDAY($A30)=1,"So",IF(WEEKDAY($A30)=7,"Sa",IF(B30="freier Tag",B30,IF(ISERROR(VLOOKUP(A30,Feiertage!$A$3:$E$14,2,FALSE))=FALSE,"Feiertag",IF(B30="","",B30)))))</f>
        <v/>
      </c>
      <c r="AB30" s="78">
        <f t="shared" si="37"/>
        <v>0</v>
      </c>
      <c r="AC30" s="80">
        <f t="shared" si="38"/>
        <v>0</v>
      </c>
      <c r="AD30" s="80">
        <f t="shared" si="39"/>
        <v>0</v>
      </c>
      <c r="AE30" s="81" t="str">
        <f t="shared" si="5"/>
        <v/>
      </c>
      <c r="AF30" s="81" t="str">
        <f t="shared" si="6"/>
        <v/>
      </c>
      <c r="AG30" s="81" t="str">
        <f t="shared" si="7"/>
        <v/>
      </c>
      <c r="AH30" s="81" t="str">
        <f t="shared" si="8"/>
        <v/>
      </c>
      <c r="AI30" s="82" t="str">
        <f t="shared" si="9"/>
        <v/>
      </c>
      <c r="AJ30" s="86" t="str">
        <f t="shared" si="10"/>
        <v/>
      </c>
      <c r="AK30" s="91" t="str">
        <f t="shared" si="40"/>
        <v>0</v>
      </c>
      <c r="AL30" s="85">
        <f t="shared" si="11"/>
        <v>0</v>
      </c>
      <c r="AM30" s="86">
        <f t="shared" si="12"/>
        <v>0</v>
      </c>
      <c r="AN30" s="83">
        <f t="shared" si="53"/>
        <v>0</v>
      </c>
      <c r="AO30" s="86">
        <f t="shared" si="14"/>
        <v>0</v>
      </c>
      <c r="AP30" s="86">
        <f t="shared" si="15"/>
        <v>0</v>
      </c>
      <c r="AQ30" s="83">
        <f t="shared" si="54"/>
        <v>0</v>
      </c>
      <c r="AR30" s="86">
        <f t="shared" si="17"/>
        <v>0</v>
      </c>
      <c r="AS30" s="86">
        <f t="shared" si="18"/>
        <v>0</v>
      </c>
      <c r="AT30" s="83">
        <f t="shared" si="55"/>
        <v>0</v>
      </c>
      <c r="AU30" s="86">
        <f t="shared" si="20"/>
        <v>0</v>
      </c>
      <c r="AV30" s="87">
        <f t="shared" si="21"/>
        <v>0</v>
      </c>
      <c r="AW30" s="83">
        <f t="shared" si="56"/>
        <v>0</v>
      </c>
      <c r="AX30" s="87">
        <f t="shared" si="23"/>
        <v>0</v>
      </c>
      <c r="AY30" s="83">
        <f t="shared" si="57"/>
        <v>0</v>
      </c>
      <c r="AZ30" s="88" t="str">
        <f t="shared" si="41"/>
        <v/>
      </c>
      <c r="BA30" s="89">
        <f t="shared" si="42"/>
        <v>0</v>
      </c>
      <c r="BB30" s="89">
        <f t="shared" si="43"/>
        <v>0</v>
      </c>
      <c r="BC30" s="85">
        <f t="shared" si="25"/>
        <v>0</v>
      </c>
      <c r="BD30" s="86">
        <f t="shared" si="26"/>
        <v>0</v>
      </c>
      <c r="BE30" s="83">
        <f t="shared" si="44"/>
        <v>0</v>
      </c>
      <c r="BF30" s="86">
        <f t="shared" si="27"/>
        <v>0</v>
      </c>
      <c r="BG30" s="86">
        <f t="shared" si="28"/>
        <v>0</v>
      </c>
      <c r="BH30" s="83">
        <f t="shared" si="45"/>
        <v>0</v>
      </c>
      <c r="BI30" s="86">
        <f t="shared" si="29"/>
        <v>0</v>
      </c>
      <c r="BJ30" s="86">
        <f t="shared" si="30"/>
        <v>0</v>
      </c>
      <c r="BK30" s="83">
        <f t="shared" si="46"/>
        <v>0</v>
      </c>
      <c r="BL30" s="86">
        <f t="shared" si="31"/>
        <v>0</v>
      </c>
      <c r="BM30" s="87">
        <f t="shared" si="32"/>
        <v>0</v>
      </c>
      <c r="BN30" s="83">
        <f t="shared" si="47"/>
        <v>0</v>
      </c>
      <c r="BO30" s="87">
        <f t="shared" si="33"/>
        <v>0</v>
      </c>
      <c r="BP30" s="83">
        <f t="shared" si="48"/>
        <v>0</v>
      </c>
      <c r="BQ30" s="88" t="str">
        <f t="shared" si="49"/>
        <v/>
      </c>
      <c r="BR30" s="92">
        <f t="shared" si="50"/>
        <v>0</v>
      </c>
      <c r="BS30" s="89">
        <f t="shared" si="51"/>
        <v>0</v>
      </c>
    </row>
    <row r="31" spans="1:76" x14ac:dyDescent="0.2">
      <c r="A31" s="69">
        <f t="shared" si="52"/>
        <v>45099</v>
      </c>
      <c r="B31" s="90" t="str">
        <f>IF(ISERROR(VLOOKUP(A31,Feiertage!$A$3:$E$24,2,FALSE))=FALSE,"Feiertag","")</f>
        <v/>
      </c>
      <c r="C31" s="71"/>
      <c r="D31" s="71"/>
      <c r="E31" s="210"/>
      <c r="F31" s="71"/>
      <c r="G31" s="71"/>
      <c r="H31" s="210"/>
      <c r="I31" s="71"/>
      <c r="J31" s="71"/>
      <c r="K31" s="212"/>
      <c r="L31" s="71"/>
      <c r="M31" s="71"/>
      <c r="N31" s="210"/>
      <c r="O31" s="71"/>
      <c r="P31" s="71"/>
      <c r="Q31" s="72">
        <f t="shared" si="0"/>
        <v>0</v>
      </c>
      <c r="R31" s="73">
        <f t="shared" si="1"/>
        <v>-4</v>
      </c>
      <c r="S31" s="74">
        <f t="shared" si="34"/>
        <v>-229.25</v>
      </c>
      <c r="T31" s="74">
        <f t="shared" si="35"/>
        <v>0</v>
      </c>
      <c r="U31" s="75"/>
      <c r="V31" s="76" t="str">
        <f t="shared" si="2"/>
        <v/>
      </c>
      <c r="W31" s="76"/>
      <c r="X31" s="76" t="str">
        <f t="shared" si="36"/>
        <v/>
      </c>
      <c r="Y31" s="77">
        <f t="shared" si="3"/>
        <v>0</v>
      </c>
      <c r="Z31" s="78">
        <f t="shared" si="4"/>
        <v>4</v>
      </c>
      <c r="AA31" s="79" t="str">
        <f>IF(WEEKDAY($A31)=1,"So",IF(WEEKDAY($A31)=7,"Sa",IF(B31="freier Tag",B31,IF(ISERROR(VLOOKUP(A31,Feiertage!$A$3:$E$14,2,FALSE))=FALSE,"Feiertag",IF(B31="","",B31)))))</f>
        <v/>
      </c>
      <c r="AB31" s="78">
        <f t="shared" si="37"/>
        <v>0</v>
      </c>
      <c r="AC31" s="80">
        <f t="shared" si="38"/>
        <v>0</v>
      </c>
      <c r="AD31" s="80">
        <f t="shared" si="39"/>
        <v>0</v>
      </c>
      <c r="AE31" s="81" t="str">
        <f t="shared" si="5"/>
        <v/>
      </c>
      <c r="AF31" s="81" t="str">
        <f t="shared" si="6"/>
        <v/>
      </c>
      <c r="AG31" s="81" t="str">
        <f t="shared" si="7"/>
        <v/>
      </c>
      <c r="AH31" s="81" t="str">
        <f t="shared" si="8"/>
        <v/>
      </c>
      <c r="AI31" s="82" t="str">
        <f t="shared" si="9"/>
        <v/>
      </c>
      <c r="AJ31" s="86" t="str">
        <f t="shared" si="10"/>
        <v/>
      </c>
      <c r="AK31" s="91" t="str">
        <f t="shared" si="40"/>
        <v>0</v>
      </c>
      <c r="AL31" s="85">
        <f t="shared" si="11"/>
        <v>0</v>
      </c>
      <c r="AM31" s="86">
        <f t="shared" si="12"/>
        <v>0</v>
      </c>
      <c r="AN31" s="83">
        <f t="shared" si="53"/>
        <v>0</v>
      </c>
      <c r="AO31" s="86">
        <f t="shared" si="14"/>
        <v>0</v>
      </c>
      <c r="AP31" s="86">
        <f t="shared" si="15"/>
        <v>0</v>
      </c>
      <c r="AQ31" s="83">
        <f t="shared" si="54"/>
        <v>0</v>
      </c>
      <c r="AR31" s="86">
        <f t="shared" si="17"/>
        <v>0</v>
      </c>
      <c r="AS31" s="86">
        <f t="shared" si="18"/>
        <v>0</v>
      </c>
      <c r="AT31" s="83">
        <f t="shared" si="55"/>
        <v>0</v>
      </c>
      <c r="AU31" s="86">
        <f t="shared" si="20"/>
        <v>0</v>
      </c>
      <c r="AV31" s="87">
        <f t="shared" si="21"/>
        <v>0</v>
      </c>
      <c r="AW31" s="83">
        <f t="shared" si="56"/>
        <v>0</v>
      </c>
      <c r="AX31" s="87">
        <f t="shared" si="23"/>
        <v>0</v>
      </c>
      <c r="AY31" s="83">
        <f t="shared" si="57"/>
        <v>0</v>
      </c>
      <c r="AZ31" s="88" t="str">
        <f t="shared" si="41"/>
        <v/>
      </c>
      <c r="BA31" s="89">
        <f t="shared" si="42"/>
        <v>0</v>
      </c>
      <c r="BB31" s="89">
        <f t="shared" si="43"/>
        <v>0</v>
      </c>
      <c r="BC31" s="85">
        <f t="shared" si="25"/>
        <v>0</v>
      </c>
      <c r="BD31" s="86">
        <f t="shared" si="26"/>
        <v>0</v>
      </c>
      <c r="BE31" s="83">
        <f t="shared" si="44"/>
        <v>0</v>
      </c>
      <c r="BF31" s="86">
        <f t="shared" si="27"/>
        <v>0</v>
      </c>
      <c r="BG31" s="86">
        <f t="shared" si="28"/>
        <v>0</v>
      </c>
      <c r="BH31" s="83">
        <f t="shared" si="45"/>
        <v>0</v>
      </c>
      <c r="BI31" s="86">
        <f t="shared" si="29"/>
        <v>0</v>
      </c>
      <c r="BJ31" s="86">
        <f t="shared" si="30"/>
        <v>0</v>
      </c>
      <c r="BK31" s="83">
        <f t="shared" si="46"/>
        <v>0</v>
      </c>
      <c r="BL31" s="86">
        <f t="shared" si="31"/>
        <v>0</v>
      </c>
      <c r="BM31" s="87">
        <f t="shared" si="32"/>
        <v>0</v>
      </c>
      <c r="BN31" s="83">
        <f t="shared" si="47"/>
        <v>0</v>
      </c>
      <c r="BO31" s="87">
        <f t="shared" si="33"/>
        <v>0</v>
      </c>
      <c r="BP31" s="83">
        <f t="shared" si="48"/>
        <v>0</v>
      </c>
      <c r="BQ31" s="88" t="str">
        <f t="shared" si="49"/>
        <v/>
      </c>
      <c r="BR31" s="92">
        <f t="shared" si="50"/>
        <v>0</v>
      </c>
      <c r="BS31" s="89">
        <f t="shared" si="51"/>
        <v>0</v>
      </c>
    </row>
    <row r="32" spans="1:76" x14ac:dyDescent="0.2">
      <c r="A32" s="69">
        <f t="shared" si="52"/>
        <v>45100</v>
      </c>
      <c r="B32" s="90" t="str">
        <f>IF(ISERROR(VLOOKUP(A32,Feiertage!$A$3:$E$24,2,FALSE))=FALSE,"Feiertag","")</f>
        <v/>
      </c>
      <c r="C32" s="71"/>
      <c r="D32" s="71"/>
      <c r="E32" s="210"/>
      <c r="F32" s="71"/>
      <c r="G32" s="71"/>
      <c r="H32" s="210"/>
      <c r="I32" s="71"/>
      <c r="J32" s="71"/>
      <c r="K32" s="212"/>
      <c r="L32" s="71"/>
      <c r="M32" s="71"/>
      <c r="N32" s="210"/>
      <c r="O32" s="71"/>
      <c r="P32" s="71"/>
      <c r="Q32" s="72">
        <f t="shared" si="0"/>
        <v>0</v>
      </c>
      <c r="R32" s="73">
        <f t="shared" si="1"/>
        <v>-4</v>
      </c>
      <c r="S32" s="74">
        <f t="shared" si="34"/>
        <v>-233.25</v>
      </c>
      <c r="T32" s="74">
        <f t="shared" si="35"/>
        <v>0</v>
      </c>
      <c r="U32" s="75"/>
      <c r="V32" s="76" t="str">
        <f t="shared" si="2"/>
        <v/>
      </c>
      <c r="W32" s="76"/>
      <c r="X32" s="76" t="str">
        <f t="shared" si="36"/>
        <v/>
      </c>
      <c r="Y32" s="77">
        <f t="shared" si="3"/>
        <v>0</v>
      </c>
      <c r="Z32" s="78">
        <f t="shared" si="4"/>
        <v>4</v>
      </c>
      <c r="AA32" s="79" t="str">
        <f>IF(WEEKDAY($A32)=1,"So",IF(WEEKDAY($A32)=7,"Sa",IF(B32="freier Tag",B32,IF(ISERROR(VLOOKUP(A32,Feiertage!$A$3:$E$14,2,FALSE))=FALSE,"Feiertag",IF(B32="","",B32)))))</f>
        <v/>
      </c>
      <c r="AB32" s="78">
        <f t="shared" si="37"/>
        <v>0</v>
      </c>
      <c r="AC32" s="80">
        <f t="shared" si="38"/>
        <v>0</v>
      </c>
      <c r="AD32" s="80">
        <f t="shared" si="39"/>
        <v>0</v>
      </c>
      <c r="AE32" s="81" t="str">
        <f t="shared" si="5"/>
        <v/>
      </c>
      <c r="AF32" s="81" t="str">
        <f t="shared" si="6"/>
        <v/>
      </c>
      <c r="AG32" s="81" t="str">
        <f t="shared" si="7"/>
        <v/>
      </c>
      <c r="AH32" s="81" t="str">
        <f t="shared" si="8"/>
        <v/>
      </c>
      <c r="AI32" s="82" t="str">
        <f t="shared" si="9"/>
        <v/>
      </c>
      <c r="AJ32" s="86" t="str">
        <f t="shared" si="10"/>
        <v/>
      </c>
      <c r="AK32" s="91" t="str">
        <f t="shared" si="40"/>
        <v>0</v>
      </c>
      <c r="AL32" s="85">
        <f t="shared" si="11"/>
        <v>0</v>
      </c>
      <c r="AM32" s="86">
        <f t="shared" si="12"/>
        <v>0</v>
      </c>
      <c r="AN32" s="83">
        <f t="shared" si="53"/>
        <v>0</v>
      </c>
      <c r="AO32" s="86">
        <f t="shared" si="14"/>
        <v>0</v>
      </c>
      <c r="AP32" s="86">
        <f t="shared" si="15"/>
        <v>0</v>
      </c>
      <c r="AQ32" s="83">
        <f t="shared" si="54"/>
        <v>0</v>
      </c>
      <c r="AR32" s="86">
        <f t="shared" si="17"/>
        <v>0</v>
      </c>
      <c r="AS32" s="86">
        <f t="shared" si="18"/>
        <v>0</v>
      </c>
      <c r="AT32" s="83">
        <f t="shared" si="55"/>
        <v>0</v>
      </c>
      <c r="AU32" s="86">
        <f t="shared" si="20"/>
        <v>0</v>
      </c>
      <c r="AV32" s="87">
        <f t="shared" si="21"/>
        <v>0</v>
      </c>
      <c r="AW32" s="83">
        <f t="shared" si="56"/>
        <v>0</v>
      </c>
      <c r="AX32" s="87">
        <f t="shared" si="23"/>
        <v>0</v>
      </c>
      <c r="AY32" s="83">
        <f t="shared" si="57"/>
        <v>0</v>
      </c>
      <c r="AZ32" s="88" t="str">
        <f t="shared" si="41"/>
        <v/>
      </c>
      <c r="BA32" s="89">
        <f t="shared" si="42"/>
        <v>0</v>
      </c>
      <c r="BB32" s="89">
        <f t="shared" si="43"/>
        <v>0</v>
      </c>
      <c r="BC32" s="85">
        <f t="shared" si="25"/>
        <v>0</v>
      </c>
      <c r="BD32" s="86">
        <f t="shared" si="26"/>
        <v>0</v>
      </c>
      <c r="BE32" s="83">
        <f t="shared" si="44"/>
        <v>0</v>
      </c>
      <c r="BF32" s="86">
        <f t="shared" si="27"/>
        <v>0</v>
      </c>
      <c r="BG32" s="86">
        <f t="shared" si="28"/>
        <v>0</v>
      </c>
      <c r="BH32" s="83">
        <f t="shared" si="45"/>
        <v>0</v>
      </c>
      <c r="BI32" s="86">
        <f t="shared" si="29"/>
        <v>0</v>
      </c>
      <c r="BJ32" s="86">
        <f t="shared" si="30"/>
        <v>0</v>
      </c>
      <c r="BK32" s="83">
        <f t="shared" si="46"/>
        <v>0</v>
      </c>
      <c r="BL32" s="86">
        <f t="shared" si="31"/>
        <v>0</v>
      </c>
      <c r="BM32" s="87">
        <f t="shared" si="32"/>
        <v>0</v>
      </c>
      <c r="BN32" s="83">
        <f t="shared" si="47"/>
        <v>0</v>
      </c>
      <c r="BO32" s="87">
        <f t="shared" si="33"/>
        <v>0</v>
      </c>
      <c r="BP32" s="83">
        <f t="shared" si="48"/>
        <v>0</v>
      </c>
      <c r="BQ32" s="88" t="str">
        <f t="shared" si="49"/>
        <v/>
      </c>
      <c r="BR32" s="92">
        <f t="shared" si="50"/>
        <v>0</v>
      </c>
      <c r="BS32" s="89">
        <f t="shared" si="51"/>
        <v>0</v>
      </c>
    </row>
    <row r="33" spans="1:72" x14ac:dyDescent="0.2">
      <c r="A33" s="69">
        <f t="shared" si="52"/>
        <v>45101</v>
      </c>
      <c r="B33" s="70" t="str">
        <f>IF(ISERROR(VLOOKUP(A33,Feiertage!$A$3:$E$24,2,FALSE))=FALSE,"Feiertag","")</f>
        <v/>
      </c>
      <c r="C33" s="71"/>
      <c r="D33" s="71"/>
      <c r="E33" s="210"/>
      <c r="F33" s="71"/>
      <c r="G33" s="71"/>
      <c r="H33" s="210"/>
      <c r="I33" s="71"/>
      <c r="J33" s="71"/>
      <c r="K33" s="212"/>
      <c r="L33" s="71"/>
      <c r="M33" s="71"/>
      <c r="N33" s="210"/>
      <c r="O33" s="71"/>
      <c r="P33" s="71"/>
      <c r="Q33" s="72">
        <f t="shared" si="0"/>
        <v>0</v>
      </c>
      <c r="R33" s="73">
        <f t="shared" si="1"/>
        <v>0</v>
      </c>
      <c r="S33" s="74">
        <f t="shared" si="34"/>
        <v>-233.25</v>
      </c>
      <c r="T33" s="74">
        <f t="shared" si="35"/>
        <v>0</v>
      </c>
      <c r="U33" s="75"/>
      <c r="V33" s="76" t="str">
        <f t="shared" si="2"/>
        <v/>
      </c>
      <c r="W33" s="76"/>
      <c r="X33" s="76" t="str">
        <f t="shared" si="36"/>
        <v/>
      </c>
      <c r="Y33" s="77">
        <f t="shared" si="3"/>
        <v>0</v>
      </c>
      <c r="Z33" s="78">
        <f t="shared" si="4"/>
        <v>0</v>
      </c>
      <c r="AA33" s="79" t="str">
        <f>IF(WEEKDAY($A33)=1,"So",IF(WEEKDAY($A33)=7,"Sa",IF(B33="freier Tag",B33,IF(ISERROR(VLOOKUP(A33,Feiertage!$A$3:$E$14,2,FALSE))=FALSE,"Feiertag",IF(B33="","",B33)))))</f>
        <v>Sa</v>
      </c>
      <c r="AB33" s="78">
        <f t="shared" si="37"/>
        <v>0</v>
      </c>
      <c r="AC33" s="80">
        <f t="shared" si="38"/>
        <v>0</v>
      </c>
      <c r="AD33" s="80">
        <f t="shared" si="39"/>
        <v>0</v>
      </c>
      <c r="AE33" s="81" t="str">
        <f t="shared" si="5"/>
        <v/>
      </c>
      <c r="AF33" s="81" t="str">
        <f t="shared" si="6"/>
        <v/>
      </c>
      <c r="AG33" s="81" t="str">
        <f t="shared" si="7"/>
        <v/>
      </c>
      <c r="AH33" s="81" t="str">
        <f t="shared" si="8"/>
        <v/>
      </c>
      <c r="AI33" s="82" t="str">
        <f t="shared" si="9"/>
        <v/>
      </c>
      <c r="AJ33" s="86" t="str">
        <f t="shared" si="10"/>
        <v/>
      </c>
      <c r="AK33" s="91" t="str">
        <f t="shared" si="40"/>
        <v>0</v>
      </c>
      <c r="AL33" s="85">
        <f t="shared" si="11"/>
        <v>0</v>
      </c>
      <c r="AM33" s="86">
        <f t="shared" si="12"/>
        <v>0</v>
      </c>
      <c r="AN33" s="83">
        <f t="shared" si="53"/>
        <v>0</v>
      </c>
      <c r="AO33" s="86">
        <f t="shared" si="14"/>
        <v>0</v>
      </c>
      <c r="AP33" s="86">
        <f t="shared" si="15"/>
        <v>0</v>
      </c>
      <c r="AQ33" s="83">
        <f t="shared" si="54"/>
        <v>0</v>
      </c>
      <c r="AR33" s="86">
        <f t="shared" si="17"/>
        <v>0</v>
      </c>
      <c r="AS33" s="86">
        <f t="shared" si="18"/>
        <v>0</v>
      </c>
      <c r="AT33" s="83">
        <f t="shared" si="55"/>
        <v>0</v>
      </c>
      <c r="AU33" s="86">
        <f t="shared" si="20"/>
        <v>0</v>
      </c>
      <c r="AV33" s="87">
        <f t="shared" si="21"/>
        <v>0</v>
      </c>
      <c r="AW33" s="83">
        <f t="shared" si="56"/>
        <v>0</v>
      </c>
      <c r="AX33" s="87">
        <f t="shared" si="23"/>
        <v>0</v>
      </c>
      <c r="AY33" s="83">
        <f t="shared" si="57"/>
        <v>0</v>
      </c>
      <c r="AZ33" s="88" t="str">
        <f t="shared" si="41"/>
        <v/>
      </c>
      <c r="BA33" s="89">
        <f t="shared" si="42"/>
        <v>0</v>
      </c>
      <c r="BB33" s="89">
        <f t="shared" si="43"/>
        <v>0</v>
      </c>
      <c r="BC33" s="85">
        <f t="shared" si="25"/>
        <v>0</v>
      </c>
      <c r="BD33" s="86">
        <f t="shared" si="26"/>
        <v>0</v>
      </c>
      <c r="BE33" s="83">
        <f t="shared" si="44"/>
        <v>0</v>
      </c>
      <c r="BF33" s="86">
        <f t="shared" si="27"/>
        <v>0</v>
      </c>
      <c r="BG33" s="86">
        <f t="shared" si="28"/>
        <v>0</v>
      </c>
      <c r="BH33" s="83">
        <f t="shared" si="45"/>
        <v>0</v>
      </c>
      <c r="BI33" s="86">
        <f t="shared" si="29"/>
        <v>0</v>
      </c>
      <c r="BJ33" s="86">
        <f t="shared" si="30"/>
        <v>0</v>
      </c>
      <c r="BK33" s="83">
        <f t="shared" si="46"/>
        <v>0</v>
      </c>
      <c r="BL33" s="86">
        <f t="shared" si="31"/>
        <v>0</v>
      </c>
      <c r="BM33" s="87">
        <f t="shared" si="32"/>
        <v>0</v>
      </c>
      <c r="BN33" s="83">
        <f t="shared" si="47"/>
        <v>0</v>
      </c>
      <c r="BO33" s="87">
        <f t="shared" si="33"/>
        <v>0</v>
      </c>
      <c r="BP33" s="83">
        <f t="shared" si="48"/>
        <v>0</v>
      </c>
      <c r="BQ33" s="88" t="str">
        <f t="shared" si="49"/>
        <v/>
      </c>
      <c r="BR33" s="92">
        <f t="shared" si="50"/>
        <v>0</v>
      </c>
      <c r="BS33" s="89">
        <f t="shared" si="51"/>
        <v>0</v>
      </c>
    </row>
    <row r="34" spans="1:72" x14ac:dyDescent="0.2">
      <c r="A34" s="69">
        <f t="shared" si="52"/>
        <v>45102</v>
      </c>
      <c r="B34" s="70" t="str">
        <f>IF(ISERROR(VLOOKUP(A34,Feiertage!$A$3:$E$24,2,FALSE))=FALSE,"Feiertag","")</f>
        <v/>
      </c>
      <c r="C34" s="71"/>
      <c r="D34" s="71"/>
      <c r="E34" s="210"/>
      <c r="F34" s="71"/>
      <c r="G34" s="71"/>
      <c r="H34" s="210"/>
      <c r="I34" s="71"/>
      <c r="J34" s="71"/>
      <c r="K34" s="212"/>
      <c r="L34" s="71"/>
      <c r="M34" s="71"/>
      <c r="N34" s="210"/>
      <c r="O34" s="71"/>
      <c r="P34" s="71"/>
      <c r="Q34" s="72">
        <f t="shared" si="0"/>
        <v>0</v>
      </c>
      <c r="R34" s="73">
        <f t="shared" si="1"/>
        <v>0</v>
      </c>
      <c r="S34" s="74">
        <f t="shared" si="34"/>
        <v>-233.25</v>
      </c>
      <c r="T34" s="74">
        <f t="shared" si="35"/>
        <v>0</v>
      </c>
      <c r="U34" s="75"/>
      <c r="V34" s="76" t="str">
        <f t="shared" si="2"/>
        <v/>
      </c>
      <c r="W34" s="76"/>
      <c r="X34" s="76" t="str">
        <f t="shared" si="36"/>
        <v/>
      </c>
      <c r="Y34" s="77">
        <f t="shared" si="3"/>
        <v>0</v>
      </c>
      <c r="Z34" s="78">
        <f t="shared" si="4"/>
        <v>0</v>
      </c>
      <c r="AA34" s="79" t="str">
        <f>IF(WEEKDAY($A34)=1,"So",IF(WEEKDAY($A34)=7,"Sa",IF(B34="freier Tag",B34,IF(ISERROR(VLOOKUP(A34,Feiertage!$A$3:$E$14,2,FALSE))=FALSE,"Feiertag",IF(B34="","",B34)))))</f>
        <v>So</v>
      </c>
      <c r="AB34" s="78">
        <f t="shared" si="37"/>
        <v>0</v>
      </c>
      <c r="AC34" s="80">
        <f t="shared" si="38"/>
        <v>0</v>
      </c>
      <c r="AD34" s="80">
        <f t="shared" si="39"/>
        <v>0</v>
      </c>
      <c r="AE34" s="81" t="str">
        <f t="shared" si="5"/>
        <v/>
      </c>
      <c r="AF34" s="81" t="str">
        <f t="shared" si="6"/>
        <v/>
      </c>
      <c r="AG34" s="81" t="str">
        <f t="shared" si="7"/>
        <v/>
      </c>
      <c r="AH34" s="81" t="str">
        <f t="shared" si="8"/>
        <v/>
      </c>
      <c r="AI34" s="82" t="str">
        <f t="shared" si="9"/>
        <v/>
      </c>
      <c r="AJ34" s="86" t="str">
        <f t="shared" si="10"/>
        <v/>
      </c>
      <c r="AK34" s="91" t="str">
        <f t="shared" si="40"/>
        <v>0</v>
      </c>
      <c r="AL34" s="85">
        <f t="shared" si="11"/>
        <v>0</v>
      </c>
      <c r="AM34" s="86">
        <f t="shared" si="12"/>
        <v>0</v>
      </c>
      <c r="AN34" s="83">
        <f t="shared" si="53"/>
        <v>0</v>
      </c>
      <c r="AO34" s="86">
        <f t="shared" si="14"/>
        <v>0</v>
      </c>
      <c r="AP34" s="86">
        <f t="shared" si="15"/>
        <v>0</v>
      </c>
      <c r="AQ34" s="83">
        <f t="shared" si="54"/>
        <v>0</v>
      </c>
      <c r="AR34" s="86">
        <f t="shared" si="17"/>
        <v>0</v>
      </c>
      <c r="AS34" s="86">
        <f t="shared" si="18"/>
        <v>0</v>
      </c>
      <c r="AT34" s="83">
        <f t="shared" si="55"/>
        <v>0</v>
      </c>
      <c r="AU34" s="86">
        <f t="shared" si="20"/>
        <v>0</v>
      </c>
      <c r="AV34" s="87">
        <f t="shared" si="21"/>
        <v>0</v>
      </c>
      <c r="AW34" s="83">
        <f t="shared" si="56"/>
        <v>0</v>
      </c>
      <c r="AX34" s="87">
        <f t="shared" si="23"/>
        <v>0</v>
      </c>
      <c r="AY34" s="83">
        <f t="shared" si="57"/>
        <v>0</v>
      </c>
      <c r="AZ34" s="88" t="str">
        <f t="shared" si="41"/>
        <v/>
      </c>
      <c r="BA34" s="89">
        <f t="shared" si="42"/>
        <v>0</v>
      </c>
      <c r="BB34" s="89">
        <f t="shared" si="43"/>
        <v>0</v>
      </c>
      <c r="BC34" s="85">
        <f t="shared" si="25"/>
        <v>0</v>
      </c>
      <c r="BD34" s="86">
        <f t="shared" si="26"/>
        <v>0</v>
      </c>
      <c r="BE34" s="83">
        <f t="shared" si="44"/>
        <v>0</v>
      </c>
      <c r="BF34" s="86">
        <f t="shared" si="27"/>
        <v>0</v>
      </c>
      <c r="BG34" s="86">
        <f t="shared" si="28"/>
        <v>0</v>
      </c>
      <c r="BH34" s="83">
        <f t="shared" si="45"/>
        <v>0</v>
      </c>
      <c r="BI34" s="86">
        <f t="shared" si="29"/>
        <v>0</v>
      </c>
      <c r="BJ34" s="86">
        <f t="shared" si="30"/>
        <v>0</v>
      </c>
      <c r="BK34" s="83">
        <f t="shared" si="46"/>
        <v>0</v>
      </c>
      <c r="BL34" s="86">
        <f t="shared" si="31"/>
        <v>0</v>
      </c>
      <c r="BM34" s="87">
        <f t="shared" si="32"/>
        <v>0</v>
      </c>
      <c r="BN34" s="83">
        <f t="shared" si="47"/>
        <v>0</v>
      </c>
      <c r="BO34" s="87">
        <f t="shared" si="33"/>
        <v>0</v>
      </c>
      <c r="BP34" s="83">
        <f t="shared" si="48"/>
        <v>0</v>
      </c>
      <c r="BQ34" s="88" t="str">
        <f t="shared" si="49"/>
        <v/>
      </c>
      <c r="BR34" s="92">
        <f t="shared" si="50"/>
        <v>0</v>
      </c>
      <c r="BS34" s="89">
        <f t="shared" si="51"/>
        <v>0</v>
      </c>
    </row>
    <row r="35" spans="1:72" x14ac:dyDescent="0.2">
      <c r="A35" s="69">
        <f t="shared" si="52"/>
        <v>45103</v>
      </c>
      <c r="B35" s="70" t="str">
        <f>IF(ISERROR(VLOOKUP(A35,Feiertage!$A$3:$E$24,2,FALSE))=FALSE,"Feiertag","")</f>
        <v/>
      </c>
      <c r="C35" s="71"/>
      <c r="D35" s="71"/>
      <c r="E35" s="210"/>
      <c r="F35" s="71"/>
      <c r="G35" s="71"/>
      <c r="H35" s="210"/>
      <c r="I35" s="71"/>
      <c r="J35" s="71"/>
      <c r="K35" s="212"/>
      <c r="L35" s="71"/>
      <c r="M35" s="71"/>
      <c r="N35" s="210"/>
      <c r="O35" s="71"/>
      <c r="P35" s="71"/>
      <c r="Q35" s="72">
        <f t="shared" si="0"/>
        <v>0</v>
      </c>
      <c r="R35" s="73">
        <f t="shared" si="1"/>
        <v>-4</v>
      </c>
      <c r="S35" s="74">
        <f t="shared" si="34"/>
        <v>-237.25</v>
      </c>
      <c r="T35" s="74">
        <f t="shared" si="35"/>
        <v>0</v>
      </c>
      <c r="U35" s="75"/>
      <c r="V35" s="76" t="str">
        <f t="shared" si="2"/>
        <v/>
      </c>
      <c r="W35" s="76"/>
      <c r="X35" s="76" t="str">
        <f t="shared" si="36"/>
        <v/>
      </c>
      <c r="Y35" s="77">
        <f t="shared" si="3"/>
        <v>0</v>
      </c>
      <c r="Z35" s="78">
        <f t="shared" si="4"/>
        <v>4</v>
      </c>
      <c r="AA35" s="79" t="str">
        <f>IF(WEEKDAY($A35)=1,"So",IF(WEEKDAY($A35)=7,"Sa",IF(B35="freier Tag",B35,IF(ISERROR(VLOOKUP(A35,Feiertage!$A$3:$E$14,2,FALSE))=FALSE,"Feiertag",IF(B35="","",B35)))))</f>
        <v/>
      </c>
      <c r="AB35" s="78">
        <f t="shared" si="37"/>
        <v>0</v>
      </c>
      <c r="AC35" s="80">
        <f t="shared" si="38"/>
        <v>0</v>
      </c>
      <c r="AD35" s="80">
        <f t="shared" si="39"/>
        <v>0</v>
      </c>
      <c r="AE35" s="81" t="str">
        <f t="shared" si="5"/>
        <v/>
      </c>
      <c r="AF35" s="81" t="str">
        <f t="shared" si="6"/>
        <v/>
      </c>
      <c r="AG35" s="81" t="str">
        <f t="shared" si="7"/>
        <v/>
      </c>
      <c r="AH35" s="81" t="str">
        <f t="shared" si="8"/>
        <v/>
      </c>
      <c r="AI35" s="82" t="str">
        <f t="shared" si="9"/>
        <v/>
      </c>
      <c r="AJ35" s="86" t="str">
        <f t="shared" si="10"/>
        <v/>
      </c>
      <c r="AK35" s="91" t="str">
        <f t="shared" si="40"/>
        <v>0</v>
      </c>
      <c r="AL35" s="85">
        <f t="shared" si="11"/>
        <v>0</v>
      </c>
      <c r="AM35" s="86">
        <f t="shared" si="12"/>
        <v>0</v>
      </c>
      <c r="AN35" s="83">
        <f t="shared" si="53"/>
        <v>0</v>
      </c>
      <c r="AO35" s="86">
        <f t="shared" si="14"/>
        <v>0</v>
      </c>
      <c r="AP35" s="86">
        <f t="shared" si="15"/>
        <v>0</v>
      </c>
      <c r="AQ35" s="83">
        <f t="shared" si="54"/>
        <v>0</v>
      </c>
      <c r="AR35" s="86">
        <f t="shared" si="17"/>
        <v>0</v>
      </c>
      <c r="AS35" s="86">
        <f t="shared" si="18"/>
        <v>0</v>
      </c>
      <c r="AT35" s="83">
        <f t="shared" si="55"/>
        <v>0</v>
      </c>
      <c r="AU35" s="86">
        <f t="shared" si="20"/>
        <v>0</v>
      </c>
      <c r="AV35" s="87">
        <f t="shared" si="21"/>
        <v>0</v>
      </c>
      <c r="AW35" s="83">
        <f t="shared" si="56"/>
        <v>0</v>
      </c>
      <c r="AX35" s="87">
        <f t="shared" si="23"/>
        <v>0</v>
      </c>
      <c r="AY35" s="83">
        <f t="shared" si="57"/>
        <v>0</v>
      </c>
      <c r="AZ35" s="88" t="str">
        <f t="shared" si="41"/>
        <v/>
      </c>
      <c r="BA35" s="89">
        <f t="shared" si="42"/>
        <v>0</v>
      </c>
      <c r="BB35" s="89">
        <f t="shared" si="43"/>
        <v>0</v>
      </c>
      <c r="BC35" s="85">
        <f t="shared" si="25"/>
        <v>0</v>
      </c>
      <c r="BD35" s="86">
        <f t="shared" si="26"/>
        <v>0</v>
      </c>
      <c r="BE35" s="83">
        <f t="shared" si="44"/>
        <v>0</v>
      </c>
      <c r="BF35" s="86">
        <f t="shared" si="27"/>
        <v>0</v>
      </c>
      <c r="BG35" s="86">
        <f t="shared" si="28"/>
        <v>0</v>
      </c>
      <c r="BH35" s="83">
        <f t="shared" si="45"/>
        <v>0</v>
      </c>
      <c r="BI35" s="86">
        <f t="shared" si="29"/>
        <v>0</v>
      </c>
      <c r="BJ35" s="86">
        <f t="shared" si="30"/>
        <v>0</v>
      </c>
      <c r="BK35" s="83">
        <f t="shared" si="46"/>
        <v>0</v>
      </c>
      <c r="BL35" s="86">
        <f t="shared" si="31"/>
        <v>0</v>
      </c>
      <c r="BM35" s="87">
        <f t="shared" si="32"/>
        <v>0</v>
      </c>
      <c r="BN35" s="83">
        <f t="shared" si="47"/>
        <v>0</v>
      </c>
      <c r="BO35" s="87">
        <f t="shared" si="33"/>
        <v>0</v>
      </c>
      <c r="BP35" s="83">
        <f t="shared" si="48"/>
        <v>0</v>
      </c>
      <c r="BQ35" s="88" t="str">
        <f t="shared" si="49"/>
        <v/>
      </c>
      <c r="BR35" s="92">
        <f t="shared" si="50"/>
        <v>0</v>
      </c>
      <c r="BS35" s="89">
        <f t="shared" si="51"/>
        <v>0</v>
      </c>
    </row>
    <row r="36" spans="1:72" x14ac:dyDescent="0.2">
      <c r="A36" s="69">
        <f t="shared" si="52"/>
        <v>45104</v>
      </c>
      <c r="B36" s="70" t="str">
        <f>IF(ISERROR(VLOOKUP(A36,Feiertage!$A$3:$E$24,2,FALSE))=FALSE,"Feiertag","")</f>
        <v/>
      </c>
      <c r="C36" s="71"/>
      <c r="D36" s="71"/>
      <c r="E36" s="210"/>
      <c r="F36" s="71"/>
      <c r="G36" s="71"/>
      <c r="H36" s="210"/>
      <c r="I36" s="71"/>
      <c r="J36" s="71"/>
      <c r="K36" s="212"/>
      <c r="L36" s="71"/>
      <c r="M36" s="71"/>
      <c r="N36" s="210"/>
      <c r="O36" s="71"/>
      <c r="P36" s="71"/>
      <c r="Q36" s="72">
        <f t="shared" si="0"/>
        <v>0</v>
      </c>
      <c r="R36" s="73">
        <f t="shared" si="1"/>
        <v>-4</v>
      </c>
      <c r="S36" s="74">
        <f t="shared" si="34"/>
        <v>-241.25</v>
      </c>
      <c r="T36" s="74">
        <f t="shared" si="35"/>
        <v>0</v>
      </c>
      <c r="U36" s="75"/>
      <c r="V36" s="76" t="str">
        <f t="shared" si="2"/>
        <v/>
      </c>
      <c r="W36" s="76"/>
      <c r="X36" s="76" t="str">
        <f t="shared" si="36"/>
        <v/>
      </c>
      <c r="Y36" s="77">
        <f t="shared" si="3"/>
        <v>0</v>
      </c>
      <c r="Z36" s="78">
        <f t="shared" si="4"/>
        <v>4</v>
      </c>
      <c r="AA36" s="79" t="str">
        <f>IF(WEEKDAY($A36)=1,"So",IF(WEEKDAY($A36)=7,"Sa",IF(B36="freier Tag",B36,IF(ISERROR(VLOOKUP(A36,Feiertage!$A$3:$E$14,2,FALSE))=FALSE,"Feiertag",IF(B36="","",B36)))))</f>
        <v/>
      </c>
      <c r="AB36" s="78">
        <f t="shared" si="37"/>
        <v>0</v>
      </c>
      <c r="AC36" s="80">
        <f t="shared" si="38"/>
        <v>0</v>
      </c>
      <c r="AD36" s="80">
        <f t="shared" si="39"/>
        <v>0</v>
      </c>
      <c r="AE36" s="81" t="str">
        <f t="shared" si="5"/>
        <v/>
      </c>
      <c r="AF36" s="81" t="str">
        <f t="shared" si="6"/>
        <v/>
      </c>
      <c r="AG36" s="81" t="str">
        <f t="shared" si="7"/>
        <v/>
      </c>
      <c r="AH36" s="81" t="str">
        <f t="shared" si="8"/>
        <v/>
      </c>
      <c r="AI36" s="82" t="str">
        <f t="shared" si="9"/>
        <v/>
      </c>
      <c r="AJ36" s="86" t="str">
        <f t="shared" si="10"/>
        <v/>
      </c>
      <c r="AK36" s="91" t="str">
        <f t="shared" si="40"/>
        <v>0</v>
      </c>
      <c r="AL36" s="85">
        <f t="shared" si="11"/>
        <v>0</v>
      </c>
      <c r="AM36" s="86">
        <f t="shared" si="12"/>
        <v>0</v>
      </c>
      <c r="AN36" s="83">
        <f t="shared" si="53"/>
        <v>0</v>
      </c>
      <c r="AO36" s="86">
        <f t="shared" si="14"/>
        <v>0</v>
      </c>
      <c r="AP36" s="86">
        <f t="shared" si="15"/>
        <v>0</v>
      </c>
      <c r="AQ36" s="83">
        <f t="shared" si="54"/>
        <v>0</v>
      </c>
      <c r="AR36" s="86">
        <f t="shared" si="17"/>
        <v>0</v>
      </c>
      <c r="AS36" s="86">
        <f t="shared" si="18"/>
        <v>0</v>
      </c>
      <c r="AT36" s="83">
        <f t="shared" si="55"/>
        <v>0</v>
      </c>
      <c r="AU36" s="86">
        <f t="shared" si="20"/>
        <v>0</v>
      </c>
      <c r="AV36" s="87">
        <f t="shared" si="21"/>
        <v>0</v>
      </c>
      <c r="AW36" s="83">
        <f t="shared" si="56"/>
        <v>0</v>
      </c>
      <c r="AX36" s="87">
        <f t="shared" si="23"/>
        <v>0</v>
      </c>
      <c r="AY36" s="83">
        <f t="shared" si="57"/>
        <v>0</v>
      </c>
      <c r="AZ36" s="88" t="str">
        <f t="shared" si="41"/>
        <v/>
      </c>
      <c r="BA36" s="89">
        <f t="shared" si="42"/>
        <v>0</v>
      </c>
      <c r="BB36" s="89">
        <f t="shared" si="43"/>
        <v>0</v>
      </c>
      <c r="BC36" s="85">
        <f t="shared" si="25"/>
        <v>0</v>
      </c>
      <c r="BD36" s="86">
        <f t="shared" si="26"/>
        <v>0</v>
      </c>
      <c r="BE36" s="83">
        <f t="shared" si="44"/>
        <v>0</v>
      </c>
      <c r="BF36" s="86">
        <f t="shared" si="27"/>
        <v>0</v>
      </c>
      <c r="BG36" s="86">
        <f t="shared" si="28"/>
        <v>0</v>
      </c>
      <c r="BH36" s="83">
        <f t="shared" si="45"/>
        <v>0</v>
      </c>
      <c r="BI36" s="86">
        <f t="shared" si="29"/>
        <v>0</v>
      </c>
      <c r="BJ36" s="86">
        <f t="shared" si="30"/>
        <v>0</v>
      </c>
      <c r="BK36" s="83">
        <f t="shared" si="46"/>
        <v>0</v>
      </c>
      <c r="BL36" s="86">
        <f t="shared" si="31"/>
        <v>0</v>
      </c>
      <c r="BM36" s="87">
        <f t="shared" si="32"/>
        <v>0</v>
      </c>
      <c r="BN36" s="83">
        <f t="shared" si="47"/>
        <v>0</v>
      </c>
      <c r="BO36" s="87">
        <f t="shared" si="33"/>
        <v>0</v>
      </c>
      <c r="BP36" s="83">
        <f t="shared" si="48"/>
        <v>0</v>
      </c>
      <c r="BQ36" s="88" t="str">
        <f t="shared" si="49"/>
        <v/>
      </c>
      <c r="BR36" s="92">
        <f t="shared" si="50"/>
        <v>0</v>
      </c>
      <c r="BS36" s="89">
        <f t="shared" si="51"/>
        <v>0</v>
      </c>
    </row>
    <row r="37" spans="1:72" x14ac:dyDescent="0.2">
      <c r="A37" s="69">
        <f t="shared" si="52"/>
        <v>45105</v>
      </c>
      <c r="B37" s="70" t="str">
        <f>IF(ISERROR(VLOOKUP(A37,Feiertage!$A$3:$E$24,2,FALSE))=FALSE,"Feiertag","")</f>
        <v/>
      </c>
      <c r="C37" s="71"/>
      <c r="D37" s="71"/>
      <c r="E37" s="210"/>
      <c r="F37" s="71"/>
      <c r="G37" s="71"/>
      <c r="H37" s="210"/>
      <c r="I37" s="71"/>
      <c r="J37" s="71"/>
      <c r="K37" s="212"/>
      <c r="L37" s="71"/>
      <c r="M37" s="71"/>
      <c r="N37" s="210"/>
      <c r="O37" s="71"/>
      <c r="P37" s="71"/>
      <c r="Q37" s="72">
        <f t="shared" si="0"/>
        <v>0</v>
      </c>
      <c r="R37" s="73">
        <f t="shared" si="1"/>
        <v>-4</v>
      </c>
      <c r="S37" s="74">
        <f t="shared" si="34"/>
        <v>-245.25</v>
      </c>
      <c r="T37" s="74">
        <f t="shared" si="35"/>
        <v>0</v>
      </c>
      <c r="U37" s="75"/>
      <c r="V37" s="76" t="str">
        <f t="shared" si="2"/>
        <v/>
      </c>
      <c r="W37" s="76"/>
      <c r="X37" s="76" t="str">
        <f t="shared" si="36"/>
        <v/>
      </c>
      <c r="Y37" s="77">
        <f t="shared" si="3"/>
        <v>0</v>
      </c>
      <c r="Z37" s="78">
        <f t="shared" si="4"/>
        <v>4</v>
      </c>
      <c r="AA37" s="79" t="str">
        <f>IF(WEEKDAY($A37)=1,"So",IF(WEEKDAY($A37)=7,"Sa",IF(B37="freier Tag",B37,IF(ISERROR(VLOOKUP(A37,Feiertage!$A$3:$E$14,2,FALSE))=FALSE,"Feiertag",IF(B37="","",B37)))))</f>
        <v/>
      </c>
      <c r="AB37" s="78">
        <f t="shared" si="37"/>
        <v>0</v>
      </c>
      <c r="AC37" s="80">
        <f t="shared" si="38"/>
        <v>0</v>
      </c>
      <c r="AD37" s="80">
        <f t="shared" si="39"/>
        <v>0</v>
      </c>
      <c r="AE37" s="81" t="str">
        <f t="shared" si="5"/>
        <v/>
      </c>
      <c r="AF37" s="81" t="str">
        <f t="shared" si="6"/>
        <v/>
      </c>
      <c r="AG37" s="81" t="str">
        <f t="shared" si="7"/>
        <v/>
      </c>
      <c r="AH37" s="81" t="str">
        <f t="shared" si="8"/>
        <v/>
      </c>
      <c r="AI37" s="82" t="str">
        <f t="shared" si="9"/>
        <v/>
      </c>
      <c r="AJ37" s="86" t="str">
        <f t="shared" si="10"/>
        <v/>
      </c>
      <c r="AK37" s="91" t="str">
        <f t="shared" si="40"/>
        <v>0</v>
      </c>
      <c r="AL37" s="85">
        <f t="shared" si="11"/>
        <v>0</v>
      </c>
      <c r="AM37" s="86">
        <f t="shared" si="12"/>
        <v>0</v>
      </c>
      <c r="AN37" s="83">
        <f t="shared" si="53"/>
        <v>0</v>
      </c>
      <c r="AO37" s="86">
        <f t="shared" si="14"/>
        <v>0</v>
      </c>
      <c r="AP37" s="86">
        <f t="shared" si="15"/>
        <v>0</v>
      </c>
      <c r="AQ37" s="83">
        <f t="shared" si="54"/>
        <v>0</v>
      </c>
      <c r="AR37" s="86">
        <f t="shared" si="17"/>
        <v>0</v>
      </c>
      <c r="AS37" s="86">
        <f t="shared" si="18"/>
        <v>0</v>
      </c>
      <c r="AT37" s="83">
        <f t="shared" si="55"/>
        <v>0</v>
      </c>
      <c r="AU37" s="86">
        <f t="shared" si="20"/>
        <v>0</v>
      </c>
      <c r="AV37" s="87">
        <f t="shared" si="21"/>
        <v>0</v>
      </c>
      <c r="AW37" s="83">
        <f t="shared" si="56"/>
        <v>0</v>
      </c>
      <c r="AX37" s="87">
        <f t="shared" si="23"/>
        <v>0</v>
      </c>
      <c r="AY37" s="83">
        <f t="shared" si="57"/>
        <v>0</v>
      </c>
      <c r="AZ37" s="88" t="str">
        <f t="shared" si="41"/>
        <v/>
      </c>
      <c r="BA37" s="89">
        <f t="shared" si="42"/>
        <v>0</v>
      </c>
      <c r="BB37" s="89">
        <f t="shared" si="43"/>
        <v>0</v>
      </c>
      <c r="BC37" s="85">
        <f t="shared" si="25"/>
        <v>0</v>
      </c>
      <c r="BD37" s="86">
        <f t="shared" si="26"/>
        <v>0</v>
      </c>
      <c r="BE37" s="83">
        <f t="shared" si="44"/>
        <v>0</v>
      </c>
      <c r="BF37" s="86">
        <f t="shared" si="27"/>
        <v>0</v>
      </c>
      <c r="BG37" s="86">
        <f t="shared" si="28"/>
        <v>0</v>
      </c>
      <c r="BH37" s="83">
        <f t="shared" si="45"/>
        <v>0</v>
      </c>
      <c r="BI37" s="86">
        <f t="shared" si="29"/>
        <v>0</v>
      </c>
      <c r="BJ37" s="86">
        <f t="shared" si="30"/>
        <v>0</v>
      </c>
      <c r="BK37" s="83">
        <f t="shared" si="46"/>
        <v>0</v>
      </c>
      <c r="BL37" s="86">
        <f t="shared" si="31"/>
        <v>0</v>
      </c>
      <c r="BM37" s="87">
        <f t="shared" si="32"/>
        <v>0</v>
      </c>
      <c r="BN37" s="83">
        <f t="shared" si="47"/>
        <v>0</v>
      </c>
      <c r="BO37" s="87">
        <f t="shared" si="33"/>
        <v>0</v>
      </c>
      <c r="BP37" s="83">
        <f t="shared" si="48"/>
        <v>0</v>
      </c>
      <c r="BQ37" s="88" t="str">
        <f t="shared" si="49"/>
        <v/>
      </c>
      <c r="BR37" s="92">
        <f t="shared" si="50"/>
        <v>0</v>
      </c>
      <c r="BS37" s="89">
        <f t="shared" si="51"/>
        <v>0</v>
      </c>
    </row>
    <row r="38" spans="1:72" x14ac:dyDescent="0.2">
      <c r="A38" s="69">
        <f t="shared" si="52"/>
        <v>45106</v>
      </c>
      <c r="B38" s="70" t="str">
        <f>IF(ISERROR(VLOOKUP(A38,Feiertage!$A$3:$E$24,2,FALSE))=FALSE,"Feiertag","")</f>
        <v/>
      </c>
      <c r="C38" s="71"/>
      <c r="D38" s="71"/>
      <c r="E38" s="210"/>
      <c r="F38" s="71"/>
      <c r="G38" s="71"/>
      <c r="H38" s="210"/>
      <c r="I38" s="71"/>
      <c r="J38" s="71"/>
      <c r="K38" s="212"/>
      <c r="L38" s="71"/>
      <c r="M38" s="71"/>
      <c r="N38" s="210"/>
      <c r="O38" s="71"/>
      <c r="P38" s="71"/>
      <c r="Q38" s="72">
        <f t="shared" si="0"/>
        <v>0</v>
      </c>
      <c r="R38" s="73">
        <f t="shared" si="1"/>
        <v>-4</v>
      </c>
      <c r="S38" s="74">
        <f t="shared" si="34"/>
        <v>-249.25</v>
      </c>
      <c r="T38" s="74">
        <f t="shared" si="35"/>
        <v>0</v>
      </c>
      <c r="U38" s="75"/>
      <c r="V38" s="76" t="str">
        <f t="shared" si="2"/>
        <v/>
      </c>
      <c r="W38" s="76"/>
      <c r="X38" s="76" t="str">
        <f t="shared" si="36"/>
        <v/>
      </c>
      <c r="Y38" s="77">
        <f t="shared" si="3"/>
        <v>0</v>
      </c>
      <c r="Z38" s="78">
        <f t="shared" si="4"/>
        <v>4</v>
      </c>
      <c r="AA38" s="79" t="str">
        <f>IF(WEEKDAY($A38)=1,"So",IF(WEEKDAY($A38)=7,"Sa",IF(B38="freier Tag",B38,IF(ISERROR(VLOOKUP(A38,Feiertage!$A$3:$E$14,2,FALSE))=FALSE,"Feiertag",IF(B38="","",B38)))))</f>
        <v/>
      </c>
      <c r="AB38" s="78">
        <f t="shared" si="37"/>
        <v>0</v>
      </c>
      <c r="AC38" s="80">
        <f t="shared" si="38"/>
        <v>0</v>
      </c>
      <c r="AD38" s="80">
        <f t="shared" si="39"/>
        <v>0</v>
      </c>
      <c r="AE38" s="81" t="str">
        <f t="shared" si="5"/>
        <v/>
      </c>
      <c r="AF38" s="81" t="str">
        <f t="shared" si="6"/>
        <v/>
      </c>
      <c r="AG38" s="81" t="str">
        <f t="shared" si="7"/>
        <v/>
      </c>
      <c r="AH38" s="81" t="str">
        <f t="shared" si="8"/>
        <v/>
      </c>
      <c r="AI38" s="82" t="str">
        <f t="shared" si="9"/>
        <v/>
      </c>
      <c r="AJ38" s="86" t="str">
        <f t="shared" si="10"/>
        <v/>
      </c>
      <c r="AK38" s="91" t="str">
        <f t="shared" si="40"/>
        <v>0</v>
      </c>
      <c r="AL38" s="85">
        <f t="shared" si="11"/>
        <v>0</v>
      </c>
      <c r="AM38" s="86">
        <f t="shared" si="12"/>
        <v>0</v>
      </c>
      <c r="AN38" s="83">
        <f t="shared" si="53"/>
        <v>0</v>
      </c>
      <c r="AO38" s="86">
        <f t="shared" si="14"/>
        <v>0</v>
      </c>
      <c r="AP38" s="86">
        <f t="shared" si="15"/>
        <v>0</v>
      </c>
      <c r="AQ38" s="83">
        <f t="shared" si="54"/>
        <v>0</v>
      </c>
      <c r="AR38" s="86">
        <f t="shared" si="17"/>
        <v>0</v>
      </c>
      <c r="AS38" s="86">
        <f t="shared" si="18"/>
        <v>0</v>
      </c>
      <c r="AT38" s="83">
        <f t="shared" si="55"/>
        <v>0</v>
      </c>
      <c r="AU38" s="86">
        <f t="shared" si="20"/>
        <v>0</v>
      </c>
      <c r="AV38" s="87">
        <f t="shared" si="21"/>
        <v>0</v>
      </c>
      <c r="AW38" s="83">
        <f t="shared" si="56"/>
        <v>0</v>
      </c>
      <c r="AX38" s="87">
        <f t="shared" si="23"/>
        <v>0</v>
      </c>
      <c r="AY38" s="83">
        <f t="shared" si="57"/>
        <v>0</v>
      </c>
      <c r="AZ38" s="88" t="str">
        <f t="shared" si="41"/>
        <v/>
      </c>
      <c r="BA38" s="89">
        <f t="shared" si="42"/>
        <v>0</v>
      </c>
      <c r="BB38" s="89">
        <f t="shared" si="43"/>
        <v>0</v>
      </c>
      <c r="BC38" s="85">
        <f t="shared" si="25"/>
        <v>0</v>
      </c>
      <c r="BD38" s="86">
        <f t="shared" si="26"/>
        <v>0</v>
      </c>
      <c r="BE38" s="83">
        <f t="shared" si="44"/>
        <v>0</v>
      </c>
      <c r="BF38" s="86">
        <f t="shared" si="27"/>
        <v>0</v>
      </c>
      <c r="BG38" s="86">
        <f t="shared" si="28"/>
        <v>0</v>
      </c>
      <c r="BH38" s="83">
        <f t="shared" si="45"/>
        <v>0</v>
      </c>
      <c r="BI38" s="86">
        <f t="shared" si="29"/>
        <v>0</v>
      </c>
      <c r="BJ38" s="86">
        <f t="shared" si="30"/>
        <v>0</v>
      </c>
      <c r="BK38" s="83">
        <f t="shared" si="46"/>
        <v>0</v>
      </c>
      <c r="BL38" s="86">
        <f t="shared" si="31"/>
        <v>0</v>
      </c>
      <c r="BM38" s="87">
        <f t="shared" si="32"/>
        <v>0</v>
      </c>
      <c r="BN38" s="83">
        <f t="shared" si="47"/>
        <v>0</v>
      </c>
      <c r="BO38" s="87">
        <f t="shared" si="33"/>
        <v>0</v>
      </c>
      <c r="BP38" s="83">
        <f t="shared" si="48"/>
        <v>0</v>
      </c>
      <c r="BQ38" s="88" t="str">
        <f t="shared" si="49"/>
        <v/>
      </c>
      <c r="BR38" s="92">
        <f t="shared" si="50"/>
        <v>0</v>
      </c>
      <c r="BS38" s="89">
        <f t="shared" si="51"/>
        <v>0</v>
      </c>
    </row>
    <row r="39" spans="1:72" x14ac:dyDescent="0.2">
      <c r="A39" s="69">
        <f t="shared" si="52"/>
        <v>45107</v>
      </c>
      <c r="B39" s="90" t="str">
        <f>IF(ISERROR(VLOOKUP(A39,Feiertage!$A$3:$E$24,2,FALSE))=FALSE,"Feiertag","")</f>
        <v/>
      </c>
      <c r="C39" s="71"/>
      <c r="D39" s="71"/>
      <c r="E39" s="210"/>
      <c r="F39" s="71"/>
      <c r="G39" s="71"/>
      <c r="H39" s="210"/>
      <c r="I39" s="71"/>
      <c r="J39" s="71"/>
      <c r="K39" s="212"/>
      <c r="L39" s="71"/>
      <c r="M39" s="71"/>
      <c r="N39" s="210"/>
      <c r="O39" s="71"/>
      <c r="P39" s="71"/>
      <c r="Q39" s="72">
        <f t="shared" si="0"/>
        <v>0</v>
      </c>
      <c r="R39" s="73">
        <f t="shared" si="1"/>
        <v>-4</v>
      </c>
      <c r="S39" s="74">
        <f t="shared" si="34"/>
        <v>-253.25</v>
      </c>
      <c r="T39" s="74">
        <f t="shared" si="35"/>
        <v>0</v>
      </c>
      <c r="U39" s="75"/>
      <c r="V39" s="76" t="str">
        <f t="shared" si="2"/>
        <v/>
      </c>
      <c r="W39" s="76"/>
      <c r="X39" s="76" t="str">
        <f t="shared" si="36"/>
        <v/>
      </c>
      <c r="Y39" s="77">
        <f t="shared" si="3"/>
        <v>0</v>
      </c>
      <c r="Z39" s="78">
        <f t="shared" si="4"/>
        <v>4</v>
      </c>
      <c r="AA39" s="79" t="str">
        <f>IF(WEEKDAY($A39)=1,"So",IF(WEEKDAY($A39)=7,"Sa",IF(B39="freier Tag",B39,IF(ISERROR(VLOOKUP(A39,Feiertage!$A$3:$E$14,2,FALSE))=FALSE,"Feiertag",IF(B39="","",B39)))))</f>
        <v/>
      </c>
      <c r="AB39" s="78">
        <f t="shared" si="37"/>
        <v>0</v>
      </c>
      <c r="AC39" s="80">
        <f t="shared" si="38"/>
        <v>0</v>
      </c>
      <c r="AD39" s="80">
        <f t="shared" si="39"/>
        <v>0</v>
      </c>
      <c r="AE39" s="81" t="str">
        <f t="shared" si="5"/>
        <v/>
      </c>
      <c r="AF39" s="81" t="str">
        <f t="shared" si="6"/>
        <v/>
      </c>
      <c r="AG39" s="81" t="str">
        <f t="shared" si="7"/>
        <v/>
      </c>
      <c r="AH39" s="81" t="str">
        <f t="shared" si="8"/>
        <v/>
      </c>
      <c r="AI39" s="82" t="str">
        <f t="shared" si="9"/>
        <v/>
      </c>
      <c r="AJ39" s="86" t="str">
        <f t="shared" si="10"/>
        <v/>
      </c>
      <c r="AK39" s="91" t="str">
        <f t="shared" si="40"/>
        <v>0</v>
      </c>
      <c r="AL39" s="85">
        <f t="shared" si="11"/>
        <v>0</v>
      </c>
      <c r="AM39" s="86">
        <f t="shared" si="12"/>
        <v>0</v>
      </c>
      <c r="AN39" s="83">
        <f t="shared" si="53"/>
        <v>0</v>
      </c>
      <c r="AO39" s="86">
        <f t="shared" si="14"/>
        <v>0</v>
      </c>
      <c r="AP39" s="86">
        <f t="shared" si="15"/>
        <v>0</v>
      </c>
      <c r="AQ39" s="83">
        <f t="shared" si="54"/>
        <v>0</v>
      </c>
      <c r="AR39" s="86">
        <f t="shared" si="17"/>
        <v>0</v>
      </c>
      <c r="AS39" s="86">
        <f t="shared" si="18"/>
        <v>0</v>
      </c>
      <c r="AT39" s="83">
        <f t="shared" si="55"/>
        <v>0</v>
      </c>
      <c r="AU39" s="86">
        <f t="shared" si="20"/>
        <v>0</v>
      </c>
      <c r="AV39" s="87">
        <f t="shared" si="21"/>
        <v>0</v>
      </c>
      <c r="AW39" s="83">
        <f t="shared" si="56"/>
        <v>0</v>
      </c>
      <c r="AX39" s="87">
        <f t="shared" si="23"/>
        <v>0</v>
      </c>
      <c r="AY39" s="83">
        <f t="shared" si="57"/>
        <v>0</v>
      </c>
      <c r="AZ39" s="88" t="str">
        <f t="shared" si="41"/>
        <v/>
      </c>
      <c r="BA39" s="89">
        <f t="shared" si="42"/>
        <v>0</v>
      </c>
      <c r="BB39" s="89">
        <f t="shared" si="43"/>
        <v>0</v>
      </c>
      <c r="BC39" s="85">
        <f t="shared" si="25"/>
        <v>0</v>
      </c>
      <c r="BD39" s="86">
        <f t="shared" si="26"/>
        <v>0</v>
      </c>
      <c r="BE39" s="83">
        <f t="shared" si="44"/>
        <v>0</v>
      </c>
      <c r="BF39" s="86">
        <f t="shared" si="27"/>
        <v>0</v>
      </c>
      <c r="BG39" s="86">
        <f t="shared" si="28"/>
        <v>0</v>
      </c>
      <c r="BH39" s="83">
        <f t="shared" si="45"/>
        <v>0</v>
      </c>
      <c r="BI39" s="86">
        <f t="shared" si="29"/>
        <v>0</v>
      </c>
      <c r="BJ39" s="86">
        <f t="shared" si="30"/>
        <v>0</v>
      </c>
      <c r="BK39" s="83">
        <f t="shared" si="46"/>
        <v>0</v>
      </c>
      <c r="BL39" s="86">
        <f t="shared" si="31"/>
        <v>0</v>
      </c>
      <c r="BM39" s="87">
        <f t="shared" si="32"/>
        <v>0</v>
      </c>
      <c r="BN39" s="83">
        <f t="shared" si="47"/>
        <v>0</v>
      </c>
      <c r="BO39" s="87">
        <f t="shared" si="33"/>
        <v>0</v>
      </c>
      <c r="BP39" s="83">
        <f t="shared" si="48"/>
        <v>0</v>
      </c>
      <c r="BQ39" s="88" t="str">
        <f t="shared" si="49"/>
        <v/>
      </c>
      <c r="BR39" s="92">
        <f t="shared" si="50"/>
        <v>0</v>
      </c>
      <c r="BS39" s="89">
        <f t="shared" si="51"/>
        <v>0</v>
      </c>
    </row>
    <row r="40" spans="1:72" ht="13.5" thickBot="1" x14ac:dyDescent="0.25">
      <c r="A40" s="69"/>
      <c r="B40" s="70" t="str">
        <f>IF(ISERROR(VLOOKUP(A40,Feiertage!$A$3:$E$24,2,FALSE))=FALSE,"Feiertag","")</f>
        <v/>
      </c>
      <c r="C40" s="71"/>
      <c r="D40" s="71"/>
      <c r="E40" s="211"/>
      <c r="F40" s="71"/>
      <c r="G40" s="71"/>
      <c r="H40" s="211"/>
      <c r="I40" s="71"/>
      <c r="J40" s="71"/>
      <c r="K40" s="213"/>
      <c r="L40" s="71"/>
      <c r="M40" s="71"/>
      <c r="N40" s="211"/>
      <c r="O40" s="71"/>
      <c r="P40" s="71"/>
      <c r="Q40" s="72"/>
      <c r="R40" s="73"/>
      <c r="S40" s="74"/>
      <c r="T40" s="74"/>
      <c r="U40" s="75"/>
      <c r="V40" s="76" t="str">
        <f t="shared" si="2"/>
        <v/>
      </c>
      <c r="W40" s="76"/>
      <c r="X40" s="76" t="str">
        <f t="shared" si="36"/>
        <v/>
      </c>
      <c r="Y40" s="77">
        <f t="shared" si="3"/>
        <v>0</v>
      </c>
      <c r="Z40" s="78">
        <f t="shared" si="4"/>
        <v>0</v>
      </c>
      <c r="AA40" s="79" t="str">
        <f>IF(WEEKDAY($A40)=1,"So",IF(WEEKDAY($A40)=7,"Sa",IF(B40="freier Tag",B40,IF(ISERROR(VLOOKUP(A40,Feiertage!$A$3:$E$14,2,FALSE))=FALSE,"Feiertag",IF(B40="","",B40)))))</f>
        <v>Sa</v>
      </c>
      <c r="AB40" s="78">
        <f t="shared" si="37"/>
        <v>0</v>
      </c>
      <c r="AC40" s="80">
        <f t="shared" si="38"/>
        <v>0</v>
      </c>
      <c r="AD40" s="80">
        <f t="shared" si="39"/>
        <v>0</v>
      </c>
      <c r="AE40" s="81" t="str">
        <f t="shared" si="5"/>
        <v/>
      </c>
      <c r="AF40" s="81" t="str">
        <f t="shared" si="6"/>
        <v/>
      </c>
      <c r="AG40" s="81" t="str">
        <f t="shared" si="7"/>
        <v/>
      </c>
      <c r="AH40" s="81" t="str">
        <f t="shared" si="8"/>
        <v/>
      </c>
      <c r="AI40" s="82" t="str">
        <f t="shared" si="9"/>
        <v/>
      </c>
      <c r="AJ40" s="86" t="str">
        <f t="shared" si="10"/>
        <v/>
      </c>
      <c r="AK40" s="91" t="str">
        <f t="shared" si="40"/>
        <v>0</v>
      </c>
      <c r="AL40" s="85">
        <f t="shared" si="11"/>
        <v>0</v>
      </c>
      <c r="AM40" s="86">
        <f t="shared" si="12"/>
        <v>0</v>
      </c>
      <c r="AN40" s="83">
        <f t="shared" si="53"/>
        <v>0</v>
      </c>
      <c r="AO40" s="86">
        <f t="shared" si="14"/>
        <v>0</v>
      </c>
      <c r="AP40" s="86">
        <f t="shared" si="15"/>
        <v>0</v>
      </c>
      <c r="AQ40" s="83">
        <f t="shared" si="54"/>
        <v>0</v>
      </c>
      <c r="AR40" s="86">
        <f t="shared" si="17"/>
        <v>0</v>
      </c>
      <c r="AS40" s="86">
        <f t="shared" si="18"/>
        <v>0</v>
      </c>
      <c r="AT40" s="83">
        <f t="shared" si="55"/>
        <v>0</v>
      </c>
      <c r="AU40" s="86">
        <f t="shared" si="20"/>
        <v>0</v>
      </c>
      <c r="AV40" s="87">
        <f t="shared" si="21"/>
        <v>0</v>
      </c>
      <c r="AW40" s="83">
        <f t="shared" si="56"/>
        <v>0</v>
      </c>
      <c r="AX40" s="87">
        <f t="shared" si="23"/>
        <v>0</v>
      </c>
      <c r="AY40" s="83">
        <f t="shared" si="57"/>
        <v>0</v>
      </c>
      <c r="AZ40" s="88" t="str">
        <f t="shared" si="41"/>
        <v/>
      </c>
      <c r="BA40" s="89">
        <f t="shared" si="42"/>
        <v>0</v>
      </c>
      <c r="BB40" s="89">
        <f t="shared" si="43"/>
        <v>0</v>
      </c>
      <c r="BC40" s="94">
        <f t="shared" si="25"/>
        <v>0</v>
      </c>
      <c r="BD40" s="95">
        <f t="shared" si="26"/>
        <v>0</v>
      </c>
      <c r="BE40" s="83">
        <f t="shared" si="44"/>
        <v>0</v>
      </c>
      <c r="BF40" s="95">
        <f t="shared" si="27"/>
        <v>0</v>
      </c>
      <c r="BG40" s="95">
        <f t="shared" si="28"/>
        <v>0</v>
      </c>
      <c r="BH40" s="83">
        <f t="shared" si="45"/>
        <v>0</v>
      </c>
      <c r="BI40" s="95">
        <f t="shared" si="29"/>
        <v>0</v>
      </c>
      <c r="BJ40" s="95">
        <f t="shared" si="30"/>
        <v>0</v>
      </c>
      <c r="BK40" s="83">
        <f t="shared" si="46"/>
        <v>0</v>
      </c>
      <c r="BL40" s="95">
        <f t="shared" si="31"/>
        <v>0</v>
      </c>
      <c r="BM40" s="96">
        <f t="shared" si="32"/>
        <v>0</v>
      </c>
      <c r="BN40" s="83">
        <f t="shared" si="47"/>
        <v>0</v>
      </c>
      <c r="BO40" s="96">
        <f t="shared" si="33"/>
        <v>0</v>
      </c>
      <c r="BP40" s="83">
        <f t="shared" si="48"/>
        <v>0</v>
      </c>
      <c r="BQ40" s="97" t="str">
        <f t="shared" si="49"/>
        <v/>
      </c>
      <c r="BR40" s="98">
        <f t="shared" si="50"/>
        <v>0</v>
      </c>
      <c r="BS40" s="89">
        <f t="shared" si="51"/>
        <v>0</v>
      </c>
    </row>
    <row r="41" spans="1:72" x14ac:dyDescent="0.2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9"/>
      <c r="Q41" s="15"/>
      <c r="R41" s="15"/>
      <c r="S41" s="100"/>
      <c r="T41" s="100"/>
      <c r="U41" s="101"/>
      <c r="V41" s="101"/>
      <c r="W41" s="101"/>
      <c r="X41" s="101"/>
      <c r="Y41" s="77"/>
      <c r="Z41" s="15"/>
      <c r="AA41" s="102"/>
      <c r="AB41" s="15"/>
      <c r="AC41" s="39"/>
      <c r="AD41" s="39"/>
      <c r="AE41" s="39"/>
      <c r="AF41" s="39"/>
      <c r="AG41" s="39"/>
      <c r="AH41" s="39"/>
      <c r="AI41" s="39"/>
      <c r="AJ41" s="15"/>
      <c r="AK41" s="102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5"/>
      <c r="BO41" s="15"/>
      <c r="BP41" s="15"/>
      <c r="BQ41" s="15"/>
      <c r="BR41" s="15"/>
      <c r="BS41" s="15"/>
    </row>
    <row r="42" spans="1:72" ht="17.100000000000001" customHeight="1" x14ac:dyDescent="0.2">
      <c r="A42" s="103" t="s">
        <v>197</v>
      </c>
      <c r="J42" s="104"/>
      <c r="K42" s="104"/>
      <c r="L42" s="104"/>
      <c r="M42" s="104"/>
      <c r="N42" s="104"/>
      <c r="P42" s="19"/>
      <c r="Q42" s="19" t="s">
        <v>198</v>
      </c>
      <c r="R42" s="19"/>
      <c r="S42" s="105">
        <f>SUM(Q10:Q40)</f>
        <v>8</v>
      </c>
      <c r="T42" s="150" t="str">
        <f t="shared" ref="T42:T47" si="58">CONCATENATE("( ",INT(ABS(S42)),"h ",ROUND(MOD(ABS(S42),1)*60,2),"min )")</f>
        <v>( 8h 0min )</v>
      </c>
      <c r="U42" s="19"/>
      <c r="V42" s="19"/>
      <c r="W42" s="19"/>
      <c r="X42" s="19"/>
      <c r="Y42" s="15"/>
      <c r="Z42" s="15"/>
      <c r="AB42" s="15"/>
      <c r="AE42" s="106"/>
      <c r="AF42" s="106"/>
      <c r="AG42" s="106"/>
      <c r="AH42" s="106"/>
      <c r="AI42" s="107"/>
      <c r="AJ42" s="15"/>
      <c r="AL42" s="24"/>
      <c r="AM42" s="24"/>
      <c r="AN42" s="24"/>
      <c r="AO42" s="24"/>
      <c r="AP42" s="24"/>
      <c r="AQ42" s="24"/>
      <c r="AR42" s="24"/>
      <c r="AS42" s="24"/>
      <c r="AT42" s="24"/>
      <c r="AU42" s="24"/>
      <c r="AV42" s="24"/>
      <c r="AW42" s="24"/>
      <c r="AX42" s="24"/>
      <c r="AY42" s="24"/>
      <c r="AZ42" s="24"/>
      <c r="BA42" s="24"/>
      <c r="BB42" s="24"/>
      <c r="BC42" s="24"/>
      <c r="BD42" s="24"/>
      <c r="BE42" s="108"/>
      <c r="BF42" s="24"/>
      <c r="BG42" s="24"/>
      <c r="BH42" s="24"/>
      <c r="BI42" s="24"/>
      <c r="BJ42" s="24"/>
      <c r="BK42" s="24"/>
      <c r="BL42" s="24"/>
      <c r="BM42" s="24"/>
      <c r="BN42" s="24"/>
      <c r="BO42" s="24"/>
      <c r="BP42" s="24"/>
      <c r="BQ42" s="24"/>
      <c r="BR42" s="24"/>
      <c r="BS42" s="24"/>
    </row>
    <row r="43" spans="1:72" ht="17.100000000000001" customHeight="1" x14ac:dyDescent="0.2">
      <c r="A43" s="176"/>
      <c r="B43" s="192"/>
      <c r="C43" s="192"/>
      <c r="D43" s="192"/>
      <c r="E43" s="192"/>
      <c r="F43" s="192"/>
      <c r="G43" s="192"/>
      <c r="H43" s="192"/>
      <c r="I43" s="192"/>
      <c r="J43" s="192"/>
      <c r="K43" s="192"/>
      <c r="L43" s="193"/>
      <c r="Q43" s="19" t="s">
        <v>199</v>
      </c>
      <c r="R43" s="19"/>
      <c r="S43" s="109">
        <f>SUM(Z10:Z40)</f>
        <v>88</v>
      </c>
      <c r="T43" s="150" t="str">
        <f t="shared" si="58"/>
        <v>( 88h 0min )</v>
      </c>
      <c r="U43" s="19"/>
      <c r="Z43" s="15"/>
      <c r="AB43" s="15"/>
      <c r="AC43" s="110"/>
      <c r="AD43" s="110"/>
      <c r="AE43" s="111"/>
      <c r="AF43" s="111"/>
      <c r="AG43" s="111"/>
      <c r="AH43" s="111"/>
      <c r="AI43" s="110"/>
      <c r="AJ43" s="15"/>
      <c r="BH43" s="112"/>
    </row>
    <row r="44" spans="1:72" ht="17.100000000000001" customHeight="1" x14ac:dyDescent="0.2">
      <c r="A44" s="190"/>
      <c r="B44" s="194"/>
      <c r="C44" s="194"/>
      <c r="D44" s="194"/>
      <c r="E44" s="194"/>
      <c r="F44" s="194"/>
      <c r="G44" s="194"/>
      <c r="H44" s="194"/>
      <c r="I44" s="194"/>
      <c r="J44" s="194"/>
      <c r="K44" s="194"/>
      <c r="L44" s="195"/>
      <c r="Q44" s="113" t="s">
        <v>200</v>
      </c>
      <c r="R44" s="114"/>
      <c r="S44" s="115">
        <f>S6</f>
        <v>-173.25</v>
      </c>
      <c r="T44" s="150" t="str">
        <f t="shared" si="58"/>
        <v>( 173h 15min )</v>
      </c>
      <c r="U44" s="19"/>
      <c r="V44" s="19"/>
      <c r="W44" s="19"/>
      <c r="X44" s="19"/>
      <c r="Y44" s="106"/>
      <c r="Z44" s="15"/>
      <c r="AA44" s="112" t="s">
        <v>201</v>
      </c>
      <c r="AB44" s="15"/>
      <c r="AC44" s="15"/>
      <c r="AD44" s="15"/>
      <c r="AE44" s="15"/>
      <c r="AF44" s="15"/>
      <c r="AG44" s="15"/>
      <c r="AH44" s="15"/>
      <c r="AI44" s="15"/>
      <c r="AJ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  <c r="AX44" s="15"/>
      <c r="AY44" s="15"/>
      <c r="AZ44" s="15"/>
      <c r="BA44" s="15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15"/>
      <c r="BN44" s="15"/>
      <c r="BO44" s="15"/>
      <c r="BP44" s="15"/>
      <c r="BQ44" s="15"/>
      <c r="BR44" s="15"/>
      <c r="BS44" s="15"/>
      <c r="BT44" s="15"/>
    </row>
    <row r="45" spans="1:72" ht="17.100000000000001" customHeight="1" thickBot="1" x14ac:dyDescent="0.25">
      <c r="A45" s="191"/>
      <c r="B45" s="196"/>
      <c r="C45" s="196"/>
      <c r="D45" s="196"/>
      <c r="E45" s="196"/>
      <c r="F45" s="196"/>
      <c r="G45" s="196"/>
      <c r="H45" s="196"/>
      <c r="I45" s="196"/>
      <c r="J45" s="196"/>
      <c r="K45" s="196"/>
      <c r="L45" s="197"/>
      <c r="Q45" s="116" t="s">
        <v>202</v>
      </c>
      <c r="R45" s="116"/>
      <c r="S45" s="117"/>
      <c r="T45" s="150" t="str">
        <f t="shared" si="58"/>
        <v>( 0h 0min )</v>
      </c>
      <c r="U45" s="19"/>
      <c r="V45" s="19"/>
      <c r="W45" s="19"/>
      <c r="X45" s="19"/>
      <c r="Y45" s="106"/>
      <c r="Z45" s="15"/>
      <c r="AB45" s="15"/>
      <c r="AC45" s="15" t="s">
        <v>203</v>
      </c>
      <c r="AD45" s="15"/>
      <c r="AE45" s="108"/>
      <c r="AF45" s="108"/>
      <c r="AG45" s="108"/>
      <c r="AH45" s="108"/>
      <c r="AI45" s="15"/>
      <c r="AJ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  <c r="AX45" s="15"/>
      <c r="AY45" s="15"/>
      <c r="AZ45" s="15"/>
      <c r="BA45" s="15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  <c r="BR45" s="15"/>
      <c r="BS45" s="15"/>
      <c r="BT45" s="15"/>
    </row>
    <row r="46" spans="1:72" ht="10.5" customHeight="1" thickTop="1" x14ac:dyDescent="0.2">
      <c r="B46" s="19"/>
      <c r="C46" s="19"/>
      <c r="D46" s="19"/>
      <c r="J46" s="14"/>
      <c r="K46" s="14"/>
      <c r="Q46" s="114"/>
      <c r="R46" s="114"/>
      <c r="S46" s="118"/>
      <c r="T46" s="151"/>
      <c r="U46" s="19"/>
      <c r="V46" s="19"/>
      <c r="W46" s="19"/>
      <c r="X46" s="19"/>
      <c r="Y46" s="15"/>
      <c r="Z46" s="15"/>
      <c r="AB46" s="15"/>
      <c r="AC46" s="57"/>
      <c r="AD46" s="57"/>
      <c r="AE46" s="57"/>
      <c r="AF46" s="57"/>
      <c r="AG46" s="57"/>
      <c r="AH46" s="57"/>
      <c r="AI46" s="57"/>
      <c r="AJ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15"/>
      <c r="AZ46" s="15"/>
      <c r="BA46" s="15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  <c r="BS46" s="15"/>
      <c r="BT46" s="15"/>
    </row>
    <row r="47" spans="1:72" ht="17.100000000000001" customHeight="1" x14ac:dyDescent="0.2">
      <c r="B47" s="153" t="s">
        <v>204</v>
      </c>
      <c r="C47" s="154"/>
      <c r="D47" s="154"/>
      <c r="F47" s="119"/>
      <c r="G47" s="119"/>
      <c r="H47" s="119"/>
      <c r="I47" s="119"/>
      <c r="J47" s="119"/>
      <c r="K47" s="14"/>
      <c r="Q47" s="120" t="s">
        <v>205</v>
      </c>
      <c r="R47" s="13"/>
      <c r="S47" s="121">
        <f>S42-S43+S44+S45</f>
        <v>-253.25</v>
      </c>
      <c r="T47" s="150" t="str">
        <f t="shared" si="58"/>
        <v>( 253h 15min )</v>
      </c>
      <c r="U47" s="19" t="str">
        <f>IF(S47&gt;0,"  Plusstunden","  Minusstunden")</f>
        <v xml:space="preserve">  Minusstunden</v>
      </c>
      <c r="W47" s="19"/>
      <c r="X47" s="19"/>
      <c r="Y47" s="15"/>
      <c r="Z47" s="15"/>
      <c r="AB47" s="15"/>
      <c r="AC47" s="15"/>
      <c r="AD47" s="15"/>
      <c r="AE47" s="15"/>
      <c r="AF47" s="15"/>
      <c r="AG47" s="15"/>
      <c r="AH47" s="15"/>
      <c r="AI47" s="15"/>
      <c r="AJ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  <c r="AX47" s="15"/>
      <c r="AY47" s="15"/>
      <c r="AZ47" s="15"/>
      <c r="BA47" s="15"/>
      <c r="BB47" s="15"/>
      <c r="BC47" s="15"/>
      <c r="BD47" s="15"/>
      <c r="BE47" s="15"/>
      <c r="BF47" s="15"/>
      <c r="BG47" s="15"/>
      <c r="BH47" s="15"/>
      <c r="BI47" s="15"/>
      <c r="BJ47" s="15"/>
      <c r="BK47" s="15"/>
      <c r="BL47" s="15"/>
      <c r="BM47" s="15"/>
      <c r="BN47" s="15"/>
      <c r="BO47" s="15"/>
      <c r="BP47" s="15"/>
      <c r="BQ47" s="15"/>
      <c r="BR47" s="15"/>
      <c r="BS47" s="15"/>
      <c r="BT47" s="15"/>
    </row>
    <row r="48" spans="1:72" x14ac:dyDescent="0.2">
      <c r="B48" s="155"/>
      <c r="C48" s="155"/>
      <c r="D48" s="155"/>
      <c r="J48" s="14"/>
      <c r="K48" s="14"/>
      <c r="S48" s="152" t="s">
        <v>206</v>
      </c>
      <c r="T48" s="152" t="s">
        <v>207</v>
      </c>
      <c r="Y48" s="15"/>
      <c r="Z48" s="15"/>
      <c r="AB48" s="15"/>
      <c r="AC48" s="108" t="s">
        <v>208</v>
      </c>
      <c r="AD48" s="108"/>
      <c r="AE48" s="15"/>
      <c r="AF48" s="15"/>
      <c r="AG48" s="15"/>
      <c r="AH48" s="15"/>
      <c r="AI48" s="15"/>
      <c r="AJ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15"/>
      <c r="AZ48" s="15"/>
      <c r="BA48" s="15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</row>
    <row r="49" spans="2:30" ht="15" x14ac:dyDescent="0.2">
      <c r="B49" s="153" t="s">
        <v>245</v>
      </c>
      <c r="C49" s="156"/>
      <c r="D49" s="156"/>
      <c r="F49" s="119"/>
      <c r="G49" s="119"/>
      <c r="H49" s="119"/>
      <c r="I49" s="119"/>
      <c r="J49" s="122"/>
      <c r="AC49" s="112" t="s">
        <v>209</v>
      </c>
      <c r="AD49" s="112"/>
    </row>
    <row r="51" spans="2:30" x14ac:dyDescent="0.2">
      <c r="V51" s="19"/>
    </row>
    <row r="52" spans="2:30" x14ac:dyDescent="0.2">
      <c r="V52" s="112"/>
    </row>
  </sheetData>
  <sheetProtection algorithmName="SHA-512" hashValue="bjU2YTVhij/XM4tDqbxNP0o6Pc5vPn5VIvCJow+idj1F3peCyCUXlX0EtbhfcDRN9uAcogKKuQezzEtOw3jyWw==" saltValue="IuPUcVitC3mO6ZZHVkA4iQ==" spinCount="100000" sheet="1" selectLockedCells="1"/>
  <mergeCells count="11">
    <mergeCell ref="D1:G1"/>
    <mergeCell ref="D2:E2"/>
    <mergeCell ref="D3:E3"/>
    <mergeCell ref="D4:E4"/>
    <mergeCell ref="D5:E5"/>
    <mergeCell ref="BC7:BQ7"/>
    <mergeCell ref="E9:E40"/>
    <mergeCell ref="H9:H40"/>
    <mergeCell ref="K9:K40"/>
    <mergeCell ref="N9:N40"/>
    <mergeCell ref="AL7:AZ7"/>
  </mergeCells>
  <conditionalFormatting sqref="Q10:Q40">
    <cfRule type="cellIs" dxfId="99" priority="9" operator="greaterThan">
      <formula>10</formula>
    </cfRule>
  </conditionalFormatting>
  <conditionalFormatting sqref="L10:M40 I10:J40 F10:G40 O10:X40 A10:D40">
    <cfRule type="expression" dxfId="98" priority="10">
      <formula>OR(WEEKDAY($A10)=7,WEEKDAY($A10)=1)</formula>
    </cfRule>
  </conditionalFormatting>
  <conditionalFormatting sqref="W10">
    <cfRule type="expression" dxfId="97" priority="8">
      <formula>OR(WEEKDAY($A10)=7,WEEKDAY($A10)=1)</formula>
    </cfRule>
  </conditionalFormatting>
  <conditionalFormatting sqref="D4">
    <cfRule type="cellIs" dxfId="96" priority="5" operator="greaterThan">
      <formula>"&gt;=$D$4"</formula>
    </cfRule>
    <cfRule type="cellIs" dxfId="95" priority="6" operator="between">
      <formula>"&gt;0,5*$D$4"</formula>
      <formula>"&lt;$D$4"</formula>
    </cfRule>
  </conditionalFormatting>
  <conditionalFormatting sqref="S47">
    <cfRule type="cellIs" dxfId="94" priority="11" operator="between">
      <formula>-0.5*$D$3</formula>
      <formula>-$D$3</formula>
    </cfRule>
    <cfRule type="cellIs" dxfId="93" priority="12" operator="lessThan">
      <formula>-$D$3</formula>
    </cfRule>
    <cfRule type="cellIs" dxfId="92" priority="13" operator="between">
      <formula>0.5*$D$3</formula>
      <formula>$D$3</formula>
    </cfRule>
    <cfRule type="cellIs" dxfId="91" priority="14" operator="greaterThan">
      <formula>$D$3</formula>
    </cfRule>
  </conditionalFormatting>
  <conditionalFormatting sqref="D5:E5">
    <cfRule type="expression" dxfId="90" priority="4">
      <formula>$D$5&gt;10</formula>
    </cfRule>
  </conditionalFormatting>
  <conditionalFormatting sqref="T10:T40">
    <cfRule type="cellIs" dxfId="89" priority="2" operator="greaterThan">
      <formula>0</formula>
    </cfRule>
  </conditionalFormatting>
  <conditionalFormatting sqref="I10:J40 L10:M40 F10:G40 O10:X40 A10:D40">
    <cfRule type="expression" dxfId="88" priority="1">
      <formula>$B10="Feiertag"</formula>
    </cfRule>
  </conditionalFormatting>
  <dataValidations count="5">
    <dataValidation type="time" allowBlank="1" showInputMessage="1" showErrorMessage="1" errorTitle="Eingabefehler" error="Es sind nur Angaben von 6:00 bis 22:00 Uhr möglich." sqref="O10:P40 F10:G40 L10:M40 C10:D40 I10:J40" xr:uid="{00000000-0002-0000-0700-000000000000}">
      <formula1>0.25</formula1>
      <formula2>0.916666666666667</formula2>
    </dataValidation>
    <dataValidation type="whole" allowBlank="1" showInputMessage="1" showErrorMessage="1" errorTitle="Eingabefehler" error="Es sind nur Werte zwischen 1 und 5 zulässig!" sqref="D4" xr:uid="{00000000-0002-0000-0700-000001000000}">
      <formula1>1</formula1>
      <formula2>5</formula2>
    </dataValidation>
    <dataValidation type="list" allowBlank="1" showInputMessage="1" showErrorMessage="1" errorTitle="Falsche Eingabe" error="Es sind nur Einträge aus der vorgegebenen Liste möglich!" sqref="B10:B40" xr:uid="{00000000-0002-0000-0700-000002000000}">
      <formula1>"Arbeitsbefr.,Feiertag,freier Tag,Gleittag,Krank,Sonderregelg.,Tausch-Tag,Urlaub"</formula1>
    </dataValidation>
    <dataValidation type="decimal" allowBlank="1" showInputMessage="1" showErrorMessage="1" errorTitle="Eingabefehler" error="Es sind nur Werte zwischen1,00 und 42,00 zulässig!" sqref="D3:E3" xr:uid="{00000000-0002-0000-0700-000003000000}">
      <formula1>1</formula1>
      <formula2>41</formula2>
    </dataValidation>
    <dataValidation type="list" allowBlank="1" showErrorMessage="1" errorTitle="Falsche Eingabe" error="Es sind nur Einträge aus der vorgegebenen Liste möglich!" sqref="S5" xr:uid="{00000000-0002-0000-0700-000004000000}">
      <formula1>"Ja"</formula1>
    </dataValidation>
  </dataValidations>
  <printOptions horizontalCentered="1" verticalCentered="1"/>
  <pageMargins left="0.39370078740157483" right="0.19685039370078741" top="0.39370078740157483" bottom="0.39370078740157483" header="0.51181102362204722" footer="0.19685039370078741"/>
  <pageSetup paperSize="9" scale="83" orientation="landscape" r:id="rId1"/>
  <headerFooter alignWithMargins="0">
    <oddHeader>&amp;C&amp;"Arial,Fett"&amp;12Zeiterfassung</oddHead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7" id="{EB2193B9-F6D4-42AA-98C4-51F5F46DEDC9}">
            <xm:f>OR($A10=Feiertage!$A$3,$A10=Feiertage!$A$4,$A10=Feiertage!$A$5,$A10=Feiertage!$A$6,$A10=Feiertage!$A$7,$A10=Feiertage!$A$8,$A10=Feiertage!$A$9,$A10=Feiertage!$A$10,$A10=Feiertage!$A$11,$A10=Feiertage!$A$12,$A10=Feiertage!$A$13,$A10=Feiertage!$A$14)</xm:f>
            <x14:dxf>
              <fill>
                <patternFill>
                  <bgColor theme="0" tint="-0.24994659260841701"/>
                </patternFill>
              </fill>
            </x14:dxf>
          </x14:cfRule>
          <xm:sqref>L10:M40 F10:G40 I10:J40 O10:U40 A10:D40</xm:sqref>
        </x14:conditionalFormatting>
        <x14:conditionalFormatting xmlns:xm="http://schemas.microsoft.com/office/excel/2006/main">
          <x14:cfRule type="expression" priority="3" id="{3139716D-60A4-4885-AAA4-03AB72B74C2C}">
            <xm:f>OR($A10=Feiertage!$A$3,$A10=Feiertage!$A$4,$A10=Feiertage!$A$5,$A10=Feiertage!$A$6,$A10=Feiertage!$A$7,$A10=Feiertage!$A$8,$A10=Feiertage!$A$9,$A10=Feiertage!$A$10,$A10=Feiertage!$A$11,$A10=Feiertage!$A$12,$A10=Feiertage!$A$13,$A10=Feiertage!$A$14)</xm:f>
            <x14:dxf>
              <fill>
                <patternFill>
                  <bgColor theme="0" tint="-0.24994659260841701"/>
                </patternFill>
              </fill>
            </x14:dxf>
          </x14:cfRule>
          <xm:sqref>X10:X40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BX52"/>
  <sheetViews>
    <sheetView zoomScaleNormal="100" workbookViewId="0">
      <pane ySplit="9" topLeftCell="A13" activePane="bottomLeft" state="frozen"/>
      <selection activeCell="S5" sqref="S5"/>
      <selection pane="bottomLeft" activeCell="B37" sqref="B37"/>
    </sheetView>
  </sheetViews>
  <sheetFormatPr baseColWidth="10" defaultColWidth="11.42578125" defaultRowHeight="12.75" x14ac:dyDescent="0.2"/>
  <cols>
    <col min="1" max="1" width="8.7109375" style="14" customWidth="1"/>
    <col min="2" max="2" width="12.28515625" style="14" customWidth="1"/>
    <col min="3" max="4" width="8.5703125" style="14" customWidth="1"/>
    <col min="5" max="5" width="2.7109375" style="14" customWidth="1"/>
    <col min="6" max="7" width="8.5703125" style="14" customWidth="1"/>
    <col min="8" max="8" width="2.7109375" style="14" customWidth="1"/>
    <col min="9" max="9" width="8.5703125" style="14" customWidth="1"/>
    <col min="10" max="10" width="8.5703125" style="15" customWidth="1"/>
    <col min="11" max="11" width="2.7109375" style="15" customWidth="1"/>
    <col min="12" max="13" width="8.5703125" style="14" customWidth="1"/>
    <col min="14" max="14" width="2.7109375" style="14" hidden="1" customWidth="1"/>
    <col min="15" max="16" width="8.5703125" style="14" hidden="1" customWidth="1"/>
    <col min="17" max="18" width="11.42578125" style="14" customWidth="1"/>
    <col min="19" max="20" width="11.42578125" style="17" customWidth="1"/>
    <col min="21" max="22" width="11.42578125" style="14" customWidth="1"/>
    <col min="23" max="23" width="5.85546875" style="14" hidden="1" customWidth="1"/>
    <col min="24" max="29" width="11.42578125" style="14" hidden="1" customWidth="1"/>
    <col min="30" max="30" width="12.42578125" style="14" hidden="1" customWidth="1"/>
    <col min="31" max="34" width="11.42578125" style="14" hidden="1" customWidth="1"/>
    <col min="35" max="35" width="8.28515625" style="14" hidden="1" customWidth="1"/>
    <col min="36" max="36" width="13.28515625" style="14" hidden="1" customWidth="1"/>
    <col min="37" max="37" width="12.42578125" style="14" hidden="1" customWidth="1"/>
    <col min="38" max="69" width="11.42578125" style="14" hidden="1" customWidth="1"/>
    <col min="70" max="71" width="12.5703125" style="14" hidden="1" customWidth="1"/>
    <col min="72" max="72" width="12.5703125" style="14" customWidth="1"/>
    <col min="73" max="73" width="11.42578125" style="14" customWidth="1"/>
    <col min="74" max="16384" width="11.42578125" style="14"/>
  </cols>
  <sheetData>
    <row r="1" spans="1:72" ht="20.100000000000001" customHeight="1" x14ac:dyDescent="0.2">
      <c r="A1" s="12" t="s">
        <v>62</v>
      </c>
      <c r="B1" s="13"/>
      <c r="C1" s="13"/>
      <c r="D1" s="214" t="str">
        <f>'01'!D1:G1</f>
        <v>Lind, Ludwig Paul</v>
      </c>
      <c r="E1" s="215"/>
      <c r="F1" s="215"/>
      <c r="G1" s="216"/>
      <c r="J1" s="14"/>
      <c r="L1" s="15"/>
      <c r="Q1" s="16"/>
      <c r="U1" s="141" t="s">
        <v>61</v>
      </c>
      <c r="V1" s="142">
        <f>'01'!V1</f>
        <v>44866</v>
      </c>
    </row>
    <row r="2" spans="1:72" ht="20.100000000000001" customHeight="1" x14ac:dyDescent="0.2">
      <c r="A2" s="12" t="s">
        <v>63</v>
      </c>
      <c r="B2" s="18"/>
      <c r="C2" s="18"/>
      <c r="D2" s="217">
        <f>DATE(YEAR('01'!D2:E2),MONTH('01'!D2:E2)+6,1)</f>
        <v>45108</v>
      </c>
      <c r="E2" s="218"/>
      <c r="F2" s="15"/>
      <c r="G2" s="15"/>
      <c r="H2" s="15"/>
      <c r="I2" s="15"/>
      <c r="M2" s="19"/>
      <c r="P2" s="20"/>
      <c r="AK2" s="21"/>
    </row>
    <row r="3" spans="1:72" ht="20.100000000000001" customHeight="1" x14ac:dyDescent="0.2">
      <c r="A3" s="22" t="s">
        <v>64</v>
      </c>
      <c r="B3" s="23"/>
      <c r="C3" s="23"/>
      <c r="D3" s="219">
        <f>'06'!D3:E3</f>
        <v>20</v>
      </c>
      <c r="E3" s="220"/>
      <c r="F3" s="24"/>
      <c r="G3" s="15"/>
      <c r="H3" s="15"/>
      <c r="I3" s="15"/>
      <c r="P3" s="20"/>
      <c r="AK3" s="21"/>
    </row>
    <row r="4" spans="1:72" ht="20.100000000000001" customHeight="1" x14ac:dyDescent="0.2">
      <c r="A4" s="22" t="s">
        <v>65</v>
      </c>
      <c r="B4" s="23"/>
      <c r="C4" s="23"/>
      <c r="D4" s="221">
        <f>'06'!D4:E4</f>
        <v>5</v>
      </c>
      <c r="E4" s="222"/>
      <c r="F4" s="24"/>
      <c r="G4" s="25"/>
      <c r="H4" s="15"/>
      <c r="I4" s="15"/>
      <c r="P4" s="20"/>
      <c r="AK4" s="21"/>
    </row>
    <row r="5" spans="1:72" ht="20.100000000000001" customHeight="1" x14ac:dyDescent="0.2">
      <c r="A5" s="22" t="s">
        <v>66</v>
      </c>
      <c r="B5" s="23"/>
      <c r="C5" s="23"/>
      <c r="D5" s="223">
        <f>D3/D4</f>
        <v>4</v>
      </c>
      <c r="E5" s="224"/>
      <c r="F5" s="24" t="s">
        <v>67</v>
      </c>
      <c r="G5" s="25"/>
      <c r="H5" s="15"/>
      <c r="I5" s="15"/>
      <c r="P5" s="20"/>
      <c r="Q5" s="199" t="s">
        <v>250</v>
      </c>
      <c r="R5" s="32"/>
      <c r="S5" s="201"/>
      <c r="AK5" s="21"/>
      <c r="AL5" s="26"/>
      <c r="AM5" s="27"/>
      <c r="AN5" s="27"/>
      <c r="AO5" s="27"/>
      <c r="AP5" s="27"/>
      <c r="AQ5" s="27"/>
      <c r="AR5" s="27"/>
      <c r="AS5" s="27" t="s">
        <v>68</v>
      </c>
      <c r="AT5" s="27"/>
      <c r="AU5" s="27"/>
      <c r="AV5" s="27"/>
      <c r="AW5" s="27"/>
      <c r="AX5" s="27"/>
      <c r="AY5" s="27"/>
      <c r="AZ5" s="27"/>
      <c r="BA5" s="28"/>
      <c r="BB5" s="27"/>
      <c r="BC5" s="29"/>
      <c r="BD5" s="30"/>
      <c r="BE5" s="30"/>
      <c r="BF5" s="30"/>
      <c r="BG5" s="30"/>
      <c r="BH5" s="30"/>
      <c r="BI5" s="30"/>
      <c r="BJ5" s="30" t="s">
        <v>69</v>
      </c>
      <c r="BK5" s="30"/>
      <c r="BL5" s="30"/>
      <c r="BM5" s="30"/>
      <c r="BN5" s="30"/>
      <c r="BO5" s="30"/>
      <c r="BP5" s="30"/>
      <c r="BQ5" s="30"/>
      <c r="BR5" s="31"/>
      <c r="BS5" s="31"/>
    </row>
    <row r="6" spans="1:72" ht="13.5" thickBot="1" x14ac:dyDescent="0.25">
      <c r="A6" s="15"/>
      <c r="B6" s="15"/>
      <c r="C6" s="15"/>
      <c r="D6" s="15"/>
      <c r="E6" s="15"/>
      <c r="F6" s="15"/>
      <c r="G6" s="15"/>
      <c r="H6" s="15"/>
      <c r="I6" s="15"/>
      <c r="L6" s="15"/>
      <c r="M6" s="15"/>
      <c r="N6" s="15"/>
      <c r="O6" s="15"/>
      <c r="P6" s="19"/>
      <c r="Q6" s="22" t="s">
        <v>70</v>
      </c>
      <c r="R6" s="32"/>
      <c r="S6" s="157">
        <f>IF(S5="Ja",0,'06'!S47)</f>
        <v>-253.25</v>
      </c>
      <c r="T6" s="143" t="str">
        <f>CONCATENATE("( ",INT(ABS(S6)),"h ",ROUND(MOD(ABS(S6),1)*60,2),"min )")</f>
        <v>( 253h 15min )</v>
      </c>
      <c r="U6" s="144"/>
      <c r="V6" s="144"/>
      <c r="W6" s="15"/>
      <c r="X6" s="15"/>
      <c r="Y6" s="34"/>
      <c r="Z6" s="34"/>
      <c r="AB6" s="34"/>
      <c r="AC6" s="34"/>
      <c r="AD6" s="34"/>
      <c r="AE6" s="34" t="s">
        <v>71</v>
      </c>
      <c r="AF6" s="34" t="s">
        <v>72</v>
      </c>
      <c r="AG6" s="34" t="s">
        <v>73</v>
      </c>
      <c r="AH6" s="34" t="s">
        <v>74</v>
      </c>
      <c r="AI6" s="34"/>
      <c r="AJ6" s="34"/>
    </row>
    <row r="7" spans="1:72" s="44" customFormat="1" ht="51.75" hidden="1" thickBot="1" x14ac:dyDescent="0.25">
      <c r="A7" s="35" t="s">
        <v>75</v>
      </c>
      <c r="B7" s="36" t="s">
        <v>76</v>
      </c>
      <c r="C7" s="35" t="s">
        <v>77</v>
      </c>
      <c r="D7" s="35" t="s">
        <v>78</v>
      </c>
      <c r="E7" s="35"/>
      <c r="F7" s="35" t="s">
        <v>79</v>
      </c>
      <c r="G7" s="35" t="s">
        <v>80</v>
      </c>
      <c r="H7" s="35"/>
      <c r="I7" s="35" t="s">
        <v>81</v>
      </c>
      <c r="J7" s="35" t="s">
        <v>82</v>
      </c>
      <c r="K7" s="35"/>
      <c r="L7" s="35" t="s">
        <v>83</v>
      </c>
      <c r="M7" s="35" t="s">
        <v>84</v>
      </c>
      <c r="N7" s="35"/>
      <c r="O7" s="35" t="s">
        <v>85</v>
      </c>
      <c r="P7" s="35" t="s">
        <v>86</v>
      </c>
      <c r="Q7" s="36" t="s">
        <v>87</v>
      </c>
      <c r="R7" s="37" t="s">
        <v>88</v>
      </c>
      <c r="S7" s="38" t="s">
        <v>89</v>
      </c>
      <c r="T7" s="145"/>
      <c r="U7" s="146" t="s">
        <v>90</v>
      </c>
      <c r="V7" s="147" t="s">
        <v>91</v>
      </c>
      <c r="W7" s="36"/>
      <c r="X7" s="36" t="s">
        <v>91</v>
      </c>
      <c r="Y7" s="39" t="s">
        <v>92</v>
      </c>
      <c r="Z7" s="40" t="s">
        <v>93</v>
      </c>
      <c r="AA7" s="41" t="s">
        <v>94</v>
      </c>
      <c r="AB7" s="40"/>
      <c r="AC7" s="40"/>
      <c r="AD7" s="40"/>
      <c r="AE7" s="40"/>
      <c r="AF7" s="40"/>
      <c r="AG7" s="40"/>
      <c r="AH7" s="40"/>
      <c r="AI7" s="40" t="s">
        <v>95</v>
      </c>
      <c r="AJ7" s="40" t="s">
        <v>96</v>
      </c>
      <c r="AK7" s="42" t="s">
        <v>97</v>
      </c>
      <c r="AL7" s="206" t="s">
        <v>98</v>
      </c>
      <c r="AM7" s="207"/>
      <c r="AN7" s="207"/>
      <c r="AO7" s="207"/>
      <c r="AP7" s="207"/>
      <c r="AQ7" s="207"/>
      <c r="AR7" s="207"/>
      <c r="AS7" s="207"/>
      <c r="AT7" s="207"/>
      <c r="AU7" s="207"/>
      <c r="AV7" s="207"/>
      <c r="AW7" s="207"/>
      <c r="AX7" s="207"/>
      <c r="AY7" s="207"/>
      <c r="AZ7" s="208"/>
      <c r="BA7" s="43"/>
      <c r="BB7" s="43"/>
      <c r="BC7" s="206" t="s">
        <v>99</v>
      </c>
      <c r="BD7" s="207"/>
      <c r="BE7" s="207"/>
      <c r="BF7" s="207"/>
      <c r="BG7" s="207"/>
      <c r="BH7" s="207"/>
      <c r="BI7" s="207"/>
      <c r="BJ7" s="207"/>
      <c r="BK7" s="207"/>
      <c r="BL7" s="207"/>
      <c r="BM7" s="207"/>
      <c r="BN7" s="207"/>
      <c r="BO7" s="207"/>
      <c r="BP7" s="207"/>
      <c r="BQ7" s="208"/>
      <c r="BR7" s="43"/>
      <c r="BS7" s="43"/>
      <c r="BT7" s="14"/>
    </row>
    <row r="8" spans="1:72" s="44" customFormat="1" ht="13.5" hidden="1" thickBot="1" x14ac:dyDescent="0.25">
      <c r="A8" s="35" t="s">
        <v>100</v>
      </c>
      <c r="B8" s="36" t="s">
        <v>101</v>
      </c>
      <c r="C8" s="35" t="s">
        <v>102</v>
      </c>
      <c r="D8" s="35" t="s">
        <v>103</v>
      </c>
      <c r="E8" s="35"/>
      <c r="F8" s="35" t="s">
        <v>104</v>
      </c>
      <c r="G8" s="35" t="s">
        <v>105</v>
      </c>
      <c r="H8" s="35"/>
      <c r="I8" s="35" t="s">
        <v>106</v>
      </c>
      <c r="J8" s="35" t="s">
        <v>107</v>
      </c>
      <c r="K8" s="35"/>
      <c r="L8" s="35" t="s">
        <v>108</v>
      </c>
      <c r="M8" s="35" t="s">
        <v>109</v>
      </c>
      <c r="N8" s="35"/>
      <c r="O8" s="35" t="s">
        <v>110</v>
      </c>
      <c r="P8" s="35" t="s">
        <v>111</v>
      </c>
      <c r="Q8" s="36" t="s">
        <v>112</v>
      </c>
      <c r="R8" s="37" t="s">
        <v>113</v>
      </c>
      <c r="S8" s="35" t="s">
        <v>114</v>
      </c>
      <c r="T8" s="146"/>
      <c r="U8" s="146" t="s">
        <v>115</v>
      </c>
      <c r="V8" s="146" t="s">
        <v>116</v>
      </c>
      <c r="W8" s="35"/>
      <c r="X8" s="35" t="s">
        <v>116</v>
      </c>
      <c r="Y8" s="39" t="s">
        <v>117</v>
      </c>
      <c r="Z8" s="40" t="s">
        <v>118</v>
      </c>
      <c r="AA8" s="44" t="s">
        <v>119</v>
      </c>
      <c r="AB8" s="40"/>
      <c r="AC8" s="40"/>
      <c r="AD8" s="40"/>
      <c r="AE8" s="40"/>
      <c r="AF8" s="40"/>
      <c r="AG8" s="40"/>
      <c r="AH8" s="40"/>
      <c r="AI8" s="40" t="s">
        <v>120</v>
      </c>
      <c r="AJ8" s="40" t="s">
        <v>121</v>
      </c>
      <c r="AK8" s="44" t="s">
        <v>122</v>
      </c>
      <c r="AL8" s="45" t="s">
        <v>123</v>
      </c>
      <c r="AM8" s="46" t="s">
        <v>124</v>
      </c>
      <c r="AN8" s="46"/>
      <c r="AO8" s="46" t="s">
        <v>125</v>
      </c>
      <c r="AP8" s="46" t="s">
        <v>126</v>
      </c>
      <c r="AQ8" s="46"/>
      <c r="AR8" s="46" t="s">
        <v>127</v>
      </c>
      <c r="AS8" s="46" t="s">
        <v>128</v>
      </c>
      <c r="AT8" s="46"/>
      <c r="AU8" s="46" t="s">
        <v>129</v>
      </c>
      <c r="AV8" s="46" t="s">
        <v>130</v>
      </c>
      <c r="AW8" s="46"/>
      <c r="AX8" s="46" t="s">
        <v>131</v>
      </c>
      <c r="AY8" s="46"/>
      <c r="AZ8" s="47" t="s">
        <v>132</v>
      </c>
      <c r="BA8" s="46"/>
      <c r="BB8" s="46"/>
      <c r="BC8" s="48" t="s">
        <v>133</v>
      </c>
      <c r="BD8" s="49" t="s">
        <v>134</v>
      </c>
      <c r="BE8" s="49"/>
      <c r="BF8" s="49" t="s">
        <v>134</v>
      </c>
      <c r="BG8" s="49" t="s">
        <v>135</v>
      </c>
      <c r="BH8" s="49"/>
      <c r="BI8" s="49" t="s">
        <v>136</v>
      </c>
      <c r="BJ8" s="49" t="s">
        <v>137</v>
      </c>
      <c r="BK8" s="49"/>
      <c r="BL8" s="49" t="s">
        <v>138</v>
      </c>
      <c r="BM8" s="49" t="s">
        <v>139</v>
      </c>
      <c r="BN8" s="49"/>
      <c r="BO8" s="49" t="s">
        <v>140</v>
      </c>
      <c r="BP8" s="49"/>
      <c r="BQ8" s="50" t="s">
        <v>141</v>
      </c>
      <c r="BR8" s="46"/>
      <c r="BS8" s="46"/>
      <c r="BT8" s="14"/>
    </row>
    <row r="9" spans="1:72" ht="15.95" customHeight="1" x14ac:dyDescent="0.2">
      <c r="A9" s="51" t="s">
        <v>142</v>
      </c>
      <c r="B9" s="52" t="s">
        <v>143</v>
      </c>
      <c r="C9" s="53" t="s">
        <v>144</v>
      </c>
      <c r="D9" s="53" t="s">
        <v>145</v>
      </c>
      <c r="E9" s="209" t="s">
        <v>146</v>
      </c>
      <c r="F9" s="53" t="s">
        <v>147</v>
      </c>
      <c r="G9" s="53" t="s">
        <v>148</v>
      </c>
      <c r="H9" s="209" t="s">
        <v>146</v>
      </c>
      <c r="I9" s="53" t="s">
        <v>149</v>
      </c>
      <c r="J9" s="53" t="s">
        <v>150</v>
      </c>
      <c r="K9" s="209" t="s">
        <v>146</v>
      </c>
      <c r="L9" s="53" t="s">
        <v>151</v>
      </c>
      <c r="M9" s="53" t="s">
        <v>152</v>
      </c>
      <c r="N9" s="209" t="s">
        <v>146</v>
      </c>
      <c r="O9" s="53" t="s">
        <v>153</v>
      </c>
      <c r="P9" s="53" t="s">
        <v>154</v>
      </c>
      <c r="Q9" s="53" t="s">
        <v>155</v>
      </c>
      <c r="R9" s="54" t="s">
        <v>156</v>
      </c>
      <c r="S9" s="54" t="s">
        <v>157</v>
      </c>
      <c r="T9" s="53" t="s">
        <v>158</v>
      </c>
      <c r="U9" s="148" t="s">
        <v>159</v>
      </c>
      <c r="V9" s="149" t="s">
        <v>160</v>
      </c>
      <c r="W9" s="56" t="s">
        <v>161</v>
      </c>
      <c r="X9" s="55" t="s">
        <v>160</v>
      </c>
      <c r="Y9" s="57" t="s">
        <v>162</v>
      </c>
      <c r="Z9" s="57" t="s">
        <v>163</v>
      </c>
      <c r="AA9" s="58" t="s">
        <v>164</v>
      </c>
      <c r="AB9" s="59" t="s">
        <v>165</v>
      </c>
      <c r="AC9" s="60" t="s">
        <v>166</v>
      </c>
      <c r="AD9" s="56" t="s">
        <v>167</v>
      </c>
      <c r="AE9" s="56" t="s">
        <v>168</v>
      </c>
      <c r="AF9" s="56" t="s">
        <v>169</v>
      </c>
      <c r="AG9" s="56" t="s">
        <v>170</v>
      </c>
      <c r="AH9" s="56" t="s">
        <v>171</v>
      </c>
      <c r="AI9" s="55" t="s">
        <v>172</v>
      </c>
      <c r="AJ9" s="55" t="s">
        <v>173</v>
      </c>
      <c r="AK9" s="61" t="s">
        <v>174</v>
      </c>
      <c r="AL9" s="62" t="s">
        <v>175</v>
      </c>
      <c r="AM9" s="55" t="s">
        <v>176</v>
      </c>
      <c r="AN9" s="63" t="s">
        <v>177</v>
      </c>
      <c r="AO9" s="55" t="s">
        <v>178</v>
      </c>
      <c r="AP9" s="55" t="s">
        <v>179</v>
      </c>
      <c r="AQ9" s="63" t="s">
        <v>180</v>
      </c>
      <c r="AR9" s="55" t="s">
        <v>181</v>
      </c>
      <c r="AS9" s="55" t="s">
        <v>182</v>
      </c>
      <c r="AT9" s="63" t="s">
        <v>183</v>
      </c>
      <c r="AU9" s="55" t="s">
        <v>184</v>
      </c>
      <c r="AV9" s="64" t="s">
        <v>185</v>
      </c>
      <c r="AW9" s="63" t="s">
        <v>186</v>
      </c>
      <c r="AX9" s="64" t="s">
        <v>187</v>
      </c>
      <c r="AY9" s="56" t="s">
        <v>188</v>
      </c>
      <c r="AZ9" s="65" t="s">
        <v>189</v>
      </c>
      <c r="BA9" s="66" t="s">
        <v>190</v>
      </c>
      <c r="BB9" s="67" t="s">
        <v>191</v>
      </c>
      <c r="BC9" s="62" t="s">
        <v>175</v>
      </c>
      <c r="BD9" s="55" t="s">
        <v>176</v>
      </c>
      <c r="BE9" s="63" t="s">
        <v>177</v>
      </c>
      <c r="BF9" s="55" t="s">
        <v>178</v>
      </c>
      <c r="BG9" s="68" t="s">
        <v>192</v>
      </c>
      <c r="BH9" s="63" t="s">
        <v>180</v>
      </c>
      <c r="BI9" s="55" t="s">
        <v>181</v>
      </c>
      <c r="BJ9" s="55" t="s">
        <v>182</v>
      </c>
      <c r="BK9" s="63" t="s">
        <v>183</v>
      </c>
      <c r="BL9" s="55" t="s">
        <v>184</v>
      </c>
      <c r="BM9" s="64" t="s">
        <v>185</v>
      </c>
      <c r="BN9" s="63" t="s">
        <v>186</v>
      </c>
      <c r="BO9" s="64" t="s">
        <v>187</v>
      </c>
      <c r="BP9" s="56" t="s">
        <v>188</v>
      </c>
      <c r="BQ9" s="65" t="s">
        <v>189</v>
      </c>
      <c r="BR9" s="66" t="s">
        <v>193</v>
      </c>
      <c r="BS9" s="66" t="s">
        <v>194</v>
      </c>
    </row>
    <row r="10" spans="1:72" ht="12.75" customHeight="1" x14ac:dyDescent="0.2">
      <c r="A10" s="69">
        <f>D2</f>
        <v>45108</v>
      </c>
      <c r="B10" s="70" t="str">
        <f>IF(ISERROR(VLOOKUP(A10,Feiertage!$A$3:$E$24,2,FALSE))=FALSE,"Feiertag","")</f>
        <v/>
      </c>
      <c r="C10" s="71"/>
      <c r="D10" s="71"/>
      <c r="E10" s="210"/>
      <c r="F10" s="71"/>
      <c r="G10" s="71"/>
      <c r="H10" s="210"/>
      <c r="I10" s="71"/>
      <c r="J10" s="71"/>
      <c r="K10" s="212"/>
      <c r="L10" s="71"/>
      <c r="M10" s="71"/>
      <c r="N10" s="210"/>
      <c r="O10" s="71"/>
      <c r="P10" s="71"/>
      <c r="Q10" s="72">
        <f t="shared" ref="Q10:Q40" si="0">AB10-T10</f>
        <v>0</v>
      </c>
      <c r="R10" s="73">
        <f t="shared" ref="R10:R40" si="1">IF(OR(AA10="freier Tag",AA10="Tausch-Tag",AA10="sa",AA10="so"),0,Q10-$D$5)</f>
        <v>0</v>
      </c>
      <c r="S10" s="74">
        <f>IF(OR(R10="",S6=""),"",R10+S6)</f>
        <v>-253.25</v>
      </c>
      <c r="T10" s="74">
        <f>AD10</f>
        <v>0</v>
      </c>
      <c r="U10" s="75"/>
      <c r="V10" s="76" t="str">
        <f t="shared" ref="V10:V40" si="2">IF(BQ10&lt;&gt;"",BQ10&amp;"/","")&amp;IF(AZ10&lt;&gt;"",AZ10&amp;"/","")&amp;IF(AJ10&lt;&gt;"",AJ10&amp;"/","")&amp;IF(AI10&lt;&gt;"",AI10&amp;"/","")&amp;IF(AE10&lt;&gt;"",AE10&amp;"/","")&amp;IF(AF10&lt;&gt;"",AF10&amp;"/","")&amp;IF(AH10&lt;&gt;"",AH10,"")</f>
        <v/>
      </c>
      <c r="W10" s="76"/>
      <c r="X10" s="76" t="str">
        <f>IF(BQ10&lt;&gt;"",BQ10&amp;" /","")&amp;IF(AZ10&lt;&gt;""," "&amp;AZ10&amp;" /","")&amp;IF(AJ10&lt;&gt;""," "&amp;AJ10&amp;" /","")&amp;IF(AI10&lt;&gt;""," "&amp;AI10&amp;" /","")&amp;IF(AE10&lt;&gt;""," "&amp;AE10&amp;" /","")&amp;IF(AF10&lt;&gt;""," "&amp;AF10&amp;" /","")&amp;IF(AG10&lt;&gt;"",AG10,"")</f>
        <v/>
      </c>
      <c r="Y10" s="77">
        <f t="shared" ref="Y10:Y40" si="3">24*((D10-C10)+(G10-F10)+(J10-I10)+(M10-L10)+(P10-O10))</f>
        <v>0</v>
      </c>
      <c r="Z10" s="78">
        <f t="shared" ref="Z10:Z40" si="4">IF(OR(AA10="freier Tag",AA10="Sa",AA10="So",AA10="Tausch-Tag"),0,$D$5)</f>
        <v>0</v>
      </c>
      <c r="AA10" s="79" t="str">
        <f>IF(WEEKDAY($A10)=1,"So",IF(WEEKDAY($A10)=7,"Sa",IF(B10="freier Tag",B10,IF(ISERROR(VLOOKUP(A10,Feiertage!$A$3:$E$14,2,FALSE))=FALSE,"Feiertag",IF(B10="","",B10)))))</f>
        <v>Sa</v>
      </c>
      <c r="AB10" s="78">
        <f>IF(OR((AA10="freier Tag"),(AA10="Gleittag"),(AA10="Sa"),(AA10="So"),(AA10="Tausch-Tag")),0,IF(OR((AA10="Urlaub"),(AA10="Sonderregelg."),(AA10="Arbeitsbefr."),(AA10="Krank"),(AA10="Feiertag")),Z10,Y10))</f>
        <v>0</v>
      </c>
      <c r="AC10" s="80">
        <f>IF(BA10&gt;BR10,BA10,BR10)</f>
        <v>0</v>
      </c>
      <c r="AD10" s="80">
        <f>IF(BB10&gt;BS10,ROUND(BB10,2),ROUND(BS10,2))</f>
        <v>0</v>
      </c>
      <c r="AE10" s="81" t="str">
        <f t="shared" ref="AE10:AE40" si="5">IF(C10="","",IF(D10="","",IF(D10&lt;C10,"Zeit1",IF(F10="","",IF(G10="","",IF(G10&lt;F10,"Zeit2",IF(I10="","",IF(J10="","",IF(J10&lt;I10,"Zeit3",IF(L10="","",IF(M10="","",IF(M10&lt;L10,"Zeit4",IF(O10="","",IF(P10="","",IF(P10&lt;O10,"Zeit5","")))))))))))))))</f>
        <v/>
      </c>
      <c r="AF10" s="81" t="str">
        <f t="shared" ref="AF10:AF40" si="6">IF(D10="","",IF(F10="","",IF(F10&lt;D10,"Zeit1",IF(G10="","",IF(I10="","",IF(I10&lt;G10,"Zeit2",IF(J10="","",IF(L10="","",IF(L10&lt;J10,"Zeit3",IF(M10="","",IF(O10="","",IF(O10&lt;M10,"Zeit4",""))))))))))))</f>
        <v/>
      </c>
      <c r="AG10" s="81" t="str">
        <f t="shared" ref="AG10:AG40" si="7">IF(OR(ISBLANK(C10)&lt;&gt;ISBLANK(D10),ISBLANK(F10)&lt;&gt;ISBLANK(G10),ISBLANK(I10)&lt;&gt;ISBLANK(J10),ISBLANK(L10)&lt;&gt;ISBLANK(M10),ISBLANK(O10)&lt;&gt;ISBLANK(P10))=TRUE,"Eingabe","")</f>
        <v/>
      </c>
      <c r="AH10" s="81" t="str">
        <f t="shared" ref="AH10:AH40" si="8">IF((ISBLANK(C10)&lt;&gt;ISBLANK(D10))=TRUE,"Leer1",IF((ISBLANK(F10)&lt;&gt;ISBLANK(G10))=TRUE,"Leer2",IF((ISBLANK(I10)&lt;&gt;ISBLANK(J10))=TRUE,"Leer3",IF((ISBLANK(L10)&lt;&gt;ISBLANK(M10))=TRUE,"Leer4",IF((ISBLANK(O10)&lt;&gt;ISBLANK(P10))=TRUE,"Leer5","")))))</f>
        <v/>
      </c>
      <c r="AI10" s="82" t="str">
        <f t="shared" ref="AI10:AI40" si="9">IF(Q10&gt;10,"&gt;10h","")</f>
        <v/>
      </c>
      <c r="AJ10" s="83" t="str">
        <f t="shared" ref="AJ10:AJ40" si="10">IF(AK10&lt;12,"&lt;12h","")</f>
        <v/>
      </c>
      <c r="AK10" s="84" t="str">
        <f>IF(AND(ISNUMBER('06'!P39),ISNUMBER(C10)),(C10-'06'!P39+1)*24,IF(AND(ISNUMBER('06'!M39),ISNUMBER(C10)),(C10-'06'!M39+1)*24,IF(AND(ISNUMBER('06'!J39),ISNUMBER(C10)),(C10-'06'!J39+1)*24,IF(AND(ISNUMBER('06'!G39),ISNUMBER(C10)),(C10-'06'!G39+1)*24,IF(AND(ISNUMBER('06'!D39),ISNUMBER(C10)),(C10-'06'!D39+1)*24,"0")))))</f>
        <v>0</v>
      </c>
      <c r="AL10" s="85">
        <f t="shared" ref="AL10:AL40" si="11">(D10-C10)*24</f>
        <v>0</v>
      </c>
      <c r="AM10" s="86">
        <f t="shared" ref="AM10:AM40" si="12">IF(F10&lt;&gt;"",(F10-D10)*24,0)</f>
        <v>0</v>
      </c>
      <c r="AN10" s="83">
        <f t="shared" ref="AN10:AN22" si="13">IF(AL10&lt;=9,,IF(AL10&lt;=9.75,AL10-9,IF(AL10&gt;9.75,0.75)))</f>
        <v>0</v>
      </c>
      <c r="AO10" s="86">
        <f t="shared" ref="AO10:AO40" si="14">(D10-C10)*24+(G10-F10)*24</f>
        <v>0</v>
      </c>
      <c r="AP10" s="86">
        <f t="shared" ref="AP10:AP40" si="15">IF(I10&lt;&gt;"",(I10-G10)*24+AM10,AM10)</f>
        <v>0</v>
      </c>
      <c r="AQ10" s="83">
        <f t="shared" ref="AQ10:AQ22" si="16">IF(AO10=AL10,0,IF(AN10&gt;0,0,IF(AO10&lt;=9,0,IF(AO10&gt;9,0.75-AM10))))</f>
        <v>0</v>
      </c>
      <c r="AR10" s="86">
        <f t="shared" ref="AR10:AR40" si="17">(D10-C10)*24+(G10-F10)*24+(J10-I10)*24</f>
        <v>0</v>
      </c>
      <c r="AS10" s="86">
        <f t="shared" ref="AS10:AS40" si="18">IF(L10&lt;&gt;"",(L10-J10)*24+AP10,AP10)</f>
        <v>0</v>
      </c>
      <c r="AT10" s="83">
        <f t="shared" ref="AT10:AT22" si="19">IF(AR10=AO10,0,IF(AQ10&gt;0,0,IF(AR10&lt;=9,0,IF(AR10&gt;9,0.75-AP10))))</f>
        <v>0</v>
      </c>
      <c r="AU10" s="86">
        <f t="shared" ref="AU10:AU40" si="20">(D10-C10)*24+(G10-F10)*24+(J10-I10)*24+(M10-L10)*24</f>
        <v>0</v>
      </c>
      <c r="AV10" s="87">
        <f t="shared" ref="AV10:AV40" si="21">IF(O10&lt;&gt;"",(O10-M10)*24+AS10,AS10)</f>
        <v>0</v>
      </c>
      <c r="AW10" s="83">
        <f t="shared" ref="AW10:AW22" si="22">IF(AU10=AR10,0,IF(AT10&gt;0,0,IF(AU10&lt;=9,0,IF(AU10&gt;9,0.75-AS10))))</f>
        <v>0</v>
      </c>
      <c r="AX10" s="87">
        <f t="shared" ref="AX10:AX40" si="23">(D10-C10)*24+(G10-F10)*24+(J10-I10)*24+(M10-L10)*24+(P10-O10)*24</f>
        <v>0</v>
      </c>
      <c r="AY10" s="83">
        <f t="shared" ref="AY10:AY22" si="24">IF(AX10=AU10,0,IF(AW10&gt;0,0,IF(AX10&lt;=9,0,IF(AX10&gt;9,0.75-AV10))))</f>
        <v>0</v>
      </c>
      <c r="AZ10" s="88" t="str">
        <f>IF(AX10=0,"",IF(AX10&lt;9,"",IF(AND(AL10=9,ROUND(AM10,2)&lt;0.75),"&gt;9h",IF(AL10&gt;9,"&gt;9h",IF(AND(AO10&gt;9,ROUND(AM10,2)&lt;0.75),"&gt;9h",IF(AND(AR10&gt;9,ROUND(AP10,2)&lt;0.75),"&gt;9h",IF(AND(AU10&gt;9,ROUND(AS10,2)&lt;0.75),"&gt;9h",IF(AND(AX10&gt;9,ROUND(AV10,2)&lt;0.75),"&gt;9h",""))))))))</f>
        <v/>
      </c>
      <c r="BA10" s="89">
        <f>AN10+AQ10+AT10+AW10</f>
        <v>0</v>
      </c>
      <c r="BB10" s="89">
        <f>IF(AX10=0,0,IF(AX10&lt;=9,0,IF(AND(AX10&lt;9.75,AV10&lt;0.75,AX10-9&lt;0.75-AV10),AX10-9,IF(AND(AX10&lt;9.75,AV10&lt;0.75,AX10-9&gt;=0.75-AV10),0.75-AV10,IF(AND(AX10&gt;=9.75,AV10&lt;0.75),0.75-AV10,0)))))</f>
        <v>0</v>
      </c>
      <c r="BC10" s="85">
        <f t="shared" ref="BC10:BC40" si="25">(D10-C10)*24</f>
        <v>0</v>
      </c>
      <c r="BD10" s="86">
        <f t="shared" ref="BD10:BD40" si="26">IF(F10&lt;&gt;"",(F10-D10)*24,0)</f>
        <v>0</v>
      </c>
      <c r="BE10" s="83">
        <f>IF(BC10&lt;=6,0,IF(BC10&lt;=6.5,BC10-6,IF(BC10&gt;6.5,0.5)))</f>
        <v>0</v>
      </c>
      <c r="BF10" s="86">
        <f t="shared" ref="BF10:BF40" si="27">(D10-C10)*24+(G10-F10)*24</f>
        <v>0</v>
      </c>
      <c r="BG10" s="86">
        <f t="shared" ref="BG10:BG40" si="28">IF(I10&lt;&gt;"",(I10-G10)*24+BD10,BD10)</f>
        <v>0</v>
      </c>
      <c r="BH10" s="83">
        <f>IF(BF10=BC10,0,IF(BE10&gt;0,0,IF(BF10&lt;=6,0,IF(BF10&gt;6,0.5-BD10))))</f>
        <v>0</v>
      </c>
      <c r="BI10" s="86">
        <f t="shared" ref="BI10:BI40" si="29">(D10-C10)*24+(G10-F10)*24+(J10-I10)*24</f>
        <v>0</v>
      </c>
      <c r="BJ10" s="86">
        <f t="shared" ref="BJ10:BJ40" si="30">IF(L10&lt;&gt;"",(L10-J10)*24+BG10,BG10)</f>
        <v>0</v>
      </c>
      <c r="BK10" s="83">
        <f>IF(BI10=BF10,0,IF(BH10&gt;0,0,IF(BI10&lt;=6,0,IF(BI10&gt;6,0.5-BG10))))</f>
        <v>0</v>
      </c>
      <c r="BL10" s="86">
        <f t="shared" ref="BL10:BL40" si="31">(D10-C10)*24+(G10-F10)*24+(J10-I10)*24+(M10-L10)*24</f>
        <v>0</v>
      </c>
      <c r="BM10" s="87">
        <f t="shared" ref="BM10:BM40" si="32">IF(O10&lt;&gt;"",(O10-M10)*24+BJ10,BJ10)</f>
        <v>0</v>
      </c>
      <c r="BN10" s="83">
        <f>IF(BL10=BI10,0,IF(BK10&gt;0,0,IF(BL10&lt;=6,0,IF(BL10&gt;6,0.5-BJ10))))</f>
        <v>0</v>
      </c>
      <c r="BO10" s="87">
        <f t="shared" ref="BO10:BO40" si="33">(D10-C10)*24+(G10-F10)*24+(J10-I10)*24+(M10-L10)*24+(P10-O10)*24</f>
        <v>0</v>
      </c>
      <c r="BP10" s="83">
        <f>IF(BO10=BL10,0,IF(BN10&gt;0,0,IF(BO10&lt;=6,0,IF(BO10&gt;6,0.5-BM10))))</f>
        <v>0</v>
      </c>
      <c r="BQ10" s="88" t="str">
        <f>IF(BO10=0,"",IF(BO10&lt;6,"",IF(BC10&gt;6,"&gt;6h",IF(AND(BF10&gt;6,ROUND(BD10,2)&lt;0.5),"&gt;6h",IF(AND(BI10&gt;6,ROUND(BG10,2)&lt;0.5),"&gt;6h",IF(AND(BL10&gt;6,ROUND(BJ10,2)&lt;0.5),"&gt;6h",IF(AND(BO10&gt;6,ROUND(BM10,2)&lt;0.5),"&gt;6h","")))))))</f>
        <v/>
      </c>
      <c r="BR10" s="89">
        <f>BE10+BH10+BK10+BN10+BP10</f>
        <v>0</v>
      </c>
      <c r="BS10" s="89">
        <f>IF(BO10=0,0,IF(BO10&lt;=6,0,IF(AND(BO10&lt;6.5,BM10&lt;0.5,BO10-6&lt;0.5-BM10),BO10-6,IF(AND(BO10&lt;6.5,BM10&lt;0.5,BO10-6&gt;=0.5-BM10),0.5-BM10,IF(AND(BO10&gt;=6.5,BM10&lt;0.5),0.5-BM10,0)))))</f>
        <v>0</v>
      </c>
    </row>
    <row r="11" spans="1:72" x14ac:dyDescent="0.2">
      <c r="A11" s="69">
        <f>A10+1</f>
        <v>45109</v>
      </c>
      <c r="B11" s="90" t="str">
        <f>IF(ISERROR(VLOOKUP(A11,Feiertage!$A$3:$E$24,2,FALSE))=FALSE,"Feiertag","")</f>
        <v/>
      </c>
      <c r="C11" s="71"/>
      <c r="D11" s="71"/>
      <c r="E11" s="210"/>
      <c r="F11" s="71"/>
      <c r="G11" s="71"/>
      <c r="H11" s="210"/>
      <c r="I11" s="71"/>
      <c r="J11" s="71"/>
      <c r="K11" s="212"/>
      <c r="L11" s="71"/>
      <c r="M11" s="71"/>
      <c r="N11" s="210"/>
      <c r="O11" s="71"/>
      <c r="P11" s="71"/>
      <c r="Q11" s="72">
        <f t="shared" si="0"/>
        <v>0</v>
      </c>
      <c r="R11" s="73">
        <f t="shared" si="1"/>
        <v>0</v>
      </c>
      <c r="S11" s="74">
        <f t="shared" ref="S11:S40" si="34">IF(OR(R11="",S10=""),"",R11+S10)</f>
        <v>-253.25</v>
      </c>
      <c r="T11" s="74">
        <f t="shared" ref="T11:T40" si="35">AD11</f>
        <v>0</v>
      </c>
      <c r="U11" s="75"/>
      <c r="V11" s="76" t="str">
        <f t="shared" si="2"/>
        <v/>
      </c>
      <c r="W11" s="76"/>
      <c r="X11" s="76" t="str">
        <f t="shared" ref="X11:X40" si="36">IF(BQ11&lt;&gt;"",BQ11&amp;" /","")&amp;IF(AZ11&lt;&gt;""," "&amp;AZ11&amp;" /","")&amp;IF(AJ11&lt;&gt;""," "&amp;AJ11&amp;" /","")&amp;IF(AI11&lt;&gt;"",AI11,"")</f>
        <v/>
      </c>
      <c r="Y11" s="77">
        <f t="shared" si="3"/>
        <v>0</v>
      </c>
      <c r="Z11" s="78">
        <f t="shared" si="4"/>
        <v>0</v>
      </c>
      <c r="AA11" s="79" t="str">
        <f>IF(WEEKDAY($A11)=1,"So",IF(WEEKDAY($A11)=7,"Sa",IF(B11="freier Tag",B11,IF(ISERROR(VLOOKUP(A11,Feiertage!$A$3:$E$14,2,FALSE))=FALSE,"Feiertag",IF(B11="","",B11)))))</f>
        <v>So</v>
      </c>
      <c r="AB11" s="78">
        <f t="shared" ref="AB11:AB40" si="37">IF(OR((AA11="freier Tag"),(AA11="Gleittag"),(AA11="Sa"),(AA11="So"),(AA11="Tausch-Tag")),0,IF(OR((AA11="Urlaub"),(AA11="Sonderregelg."),(AA11="Arbeitsbefr."),(AA11="Krank"),(AA11="Feiertag")),Z11,Y11))</f>
        <v>0</v>
      </c>
      <c r="AC11" s="80">
        <f t="shared" ref="AC11:AC40" si="38">IF(BA11&gt;BR11,BA11,BR11)</f>
        <v>0</v>
      </c>
      <c r="AD11" s="80">
        <f t="shared" ref="AD11:AD40" si="39">IF(BB11&gt;BS11,ROUND(BB11,2),ROUND(BS11,2))</f>
        <v>0</v>
      </c>
      <c r="AE11" s="81" t="str">
        <f t="shared" si="5"/>
        <v/>
      </c>
      <c r="AF11" s="81" t="str">
        <f t="shared" si="6"/>
        <v/>
      </c>
      <c r="AG11" s="81" t="str">
        <f t="shared" si="7"/>
        <v/>
      </c>
      <c r="AH11" s="81" t="str">
        <f t="shared" si="8"/>
        <v/>
      </c>
      <c r="AI11" s="82" t="str">
        <f t="shared" si="9"/>
        <v/>
      </c>
      <c r="AJ11" s="86" t="str">
        <f t="shared" si="10"/>
        <v/>
      </c>
      <c r="AK11" s="91" t="str">
        <f t="shared" ref="AK11:AK40" si="40">IF(AND(ISNUMBER(P10),ISNUMBER(C11)),(C11-P10+1)*24,IF(AND(ISNUMBER(M10),ISNUMBER(C11)),(C11-M10+1)*24,IF(AND(ISNUMBER(J10),ISNUMBER(C11)),(C11-J10+1)*24,IF(AND(ISNUMBER(G10),ISNUMBER(C11)),(C11-G10+1)*24,IF(AND(ISNUMBER(D10),ISNUMBER(C11)),(C11-D10+1)*24,"0")))))</f>
        <v>0</v>
      </c>
      <c r="AL11" s="85">
        <f t="shared" si="11"/>
        <v>0</v>
      </c>
      <c r="AM11" s="86">
        <f t="shared" si="12"/>
        <v>0</v>
      </c>
      <c r="AN11" s="83">
        <f t="shared" si="13"/>
        <v>0</v>
      </c>
      <c r="AO11" s="86">
        <f t="shared" si="14"/>
        <v>0</v>
      </c>
      <c r="AP11" s="86">
        <f t="shared" si="15"/>
        <v>0</v>
      </c>
      <c r="AQ11" s="83">
        <f t="shared" si="16"/>
        <v>0</v>
      </c>
      <c r="AR11" s="86">
        <f t="shared" si="17"/>
        <v>0</v>
      </c>
      <c r="AS11" s="86">
        <f t="shared" si="18"/>
        <v>0</v>
      </c>
      <c r="AT11" s="83">
        <f t="shared" si="19"/>
        <v>0</v>
      </c>
      <c r="AU11" s="86">
        <f t="shared" si="20"/>
        <v>0</v>
      </c>
      <c r="AV11" s="87">
        <f t="shared" si="21"/>
        <v>0</v>
      </c>
      <c r="AW11" s="83">
        <f t="shared" si="22"/>
        <v>0</v>
      </c>
      <c r="AX11" s="87">
        <f t="shared" si="23"/>
        <v>0</v>
      </c>
      <c r="AY11" s="83">
        <f t="shared" si="24"/>
        <v>0</v>
      </c>
      <c r="AZ11" s="88" t="str">
        <f t="shared" ref="AZ11:AZ40" si="41">IF(AX11=0,"",IF(AX11&lt;9,"",IF(AND(AL11=9,ROUND(AM11,2)&lt;0.75),"&gt;9h",IF(AL11&gt;9,"&gt;9h",IF(AND(AO11&gt;9,ROUND(AM11,2)&lt;0.75),"&gt;9h",IF(AND(AR11&gt;9,ROUND(AP11,2)&lt;0.75),"&gt;9h",IF(AND(AU11&gt;9,ROUND(AS11,2)&lt;0.75),"&gt;9h",IF(AND(AX11&gt;9,ROUND(AV11,2)&lt;0.75),"&gt;9h",""))))))))</f>
        <v/>
      </c>
      <c r="BA11" s="89">
        <f t="shared" ref="BA11:BA40" si="42">AN11+AQ11+AT11+AW11</f>
        <v>0</v>
      </c>
      <c r="BB11" s="89">
        <f t="shared" ref="BB11:BB40" si="43">IF(AX11=0,0,IF(AX11&lt;=9,0,IF(AND(AX11&lt;9.75,AV11&lt;0.75,AX11-9&lt;0.75-AV11),AX11-9,IF(AND(AX11&lt;9.75,AV11&lt;0.75,AX11-9&gt;=0.75-AV11),0.75-AV11,IF(AND(AX11&gt;=9.75,AV11&lt;0.75),0.75-AV11,0)))))</f>
        <v>0</v>
      </c>
      <c r="BC11" s="85">
        <f t="shared" si="25"/>
        <v>0</v>
      </c>
      <c r="BD11" s="86">
        <f t="shared" si="26"/>
        <v>0</v>
      </c>
      <c r="BE11" s="83">
        <f t="shared" ref="BE11:BE40" si="44">IF(BC11&lt;=6,0,IF(BC11&lt;=6.5,BC11-6,IF(BC11&gt;6.5,0.5)))</f>
        <v>0</v>
      </c>
      <c r="BF11" s="86">
        <f t="shared" si="27"/>
        <v>0</v>
      </c>
      <c r="BG11" s="86">
        <f t="shared" si="28"/>
        <v>0</v>
      </c>
      <c r="BH11" s="83">
        <f t="shared" ref="BH11:BH40" si="45">IF(BF11=BC11,0,IF(BE11&gt;0,0,IF(BF11&lt;=6,0,IF(BF11&gt;6,0.5-BD11))))</f>
        <v>0</v>
      </c>
      <c r="BI11" s="86">
        <f t="shared" si="29"/>
        <v>0</v>
      </c>
      <c r="BJ11" s="86">
        <f t="shared" si="30"/>
        <v>0</v>
      </c>
      <c r="BK11" s="83">
        <f t="shared" ref="BK11:BK40" si="46">IF(BI11=BF11,0,IF(BH11&gt;0,0,IF(BI11&lt;=6,0,IF(BI11&gt;6,0.5-BG11))))</f>
        <v>0</v>
      </c>
      <c r="BL11" s="86">
        <f t="shared" si="31"/>
        <v>0</v>
      </c>
      <c r="BM11" s="87">
        <f t="shared" si="32"/>
        <v>0</v>
      </c>
      <c r="BN11" s="83">
        <f t="shared" ref="BN11:BN40" si="47">IF(BL11=BI11,0,IF(BK11&gt;0,0,IF(BL11&lt;=6,0,IF(BL11&gt;6,0.5-BJ11))))</f>
        <v>0</v>
      </c>
      <c r="BO11" s="87">
        <f t="shared" si="33"/>
        <v>0</v>
      </c>
      <c r="BP11" s="83">
        <f t="shared" ref="BP11:BP40" si="48">IF(BO11=BL11,0,IF(BN11&gt;0,0,IF(BO11&lt;=6,0,IF(BO11&gt;6,0.5-BM11))))</f>
        <v>0</v>
      </c>
      <c r="BQ11" s="88" t="str">
        <f t="shared" ref="BQ11:BQ40" si="49">IF(BO11=0,"",IF(BO11&lt;6,"",IF(BC11&gt;6,"&gt;6h",IF(AND(BF11&gt;6,ROUND(BD11,2)&lt;0.5),"&gt;6h",IF(AND(BI11&gt;6,ROUND(BG11,2)&lt;0.5),"&gt;6h",IF(AND(BL11&gt;6,ROUND(BJ11,2)&lt;0.5),"&gt;6h",IF(AND(BO11&gt;6,ROUND(BM11,2)&lt;0.5),"&gt;6h","")))))))</f>
        <v/>
      </c>
      <c r="BR11" s="89">
        <f t="shared" ref="BR11:BR40" si="50">BE11+BH11+BK11+BN11+BP11</f>
        <v>0</v>
      </c>
      <c r="BS11" s="89">
        <f t="shared" ref="BS11:BS40" si="51">IF(BO11=0,0,IF(BO11&lt;=6,0,IF(AND(BO11&lt;6.5,BM11&lt;0.5,BO11-6&lt;0.5-BM11),BO11-6,IF(AND(BO11&lt;6.5,BM11&lt;0.5,BO11-6&gt;=0.5-BM11),0.5-BM11,IF(AND(BO11&gt;=6.5,BM11&lt;0.5),0.5-BM11,0)))))</f>
        <v>0</v>
      </c>
    </row>
    <row r="12" spans="1:72" x14ac:dyDescent="0.2">
      <c r="A12" s="69">
        <f>A11+1</f>
        <v>45110</v>
      </c>
      <c r="B12" s="90" t="str">
        <f>IF(ISERROR(VLOOKUP(A12,Feiertage!$A$3:$E$24,2,FALSE))=FALSE,"Feiertag","")</f>
        <v/>
      </c>
      <c r="C12" s="71"/>
      <c r="D12" s="71"/>
      <c r="E12" s="210"/>
      <c r="F12" s="71"/>
      <c r="G12" s="71"/>
      <c r="H12" s="210"/>
      <c r="I12" s="71"/>
      <c r="J12" s="71"/>
      <c r="K12" s="212"/>
      <c r="L12" s="71"/>
      <c r="M12" s="71"/>
      <c r="N12" s="210"/>
      <c r="O12" s="71"/>
      <c r="P12" s="71"/>
      <c r="Q12" s="72">
        <f t="shared" si="0"/>
        <v>0</v>
      </c>
      <c r="R12" s="73">
        <f t="shared" si="1"/>
        <v>-4</v>
      </c>
      <c r="S12" s="74">
        <f t="shared" si="34"/>
        <v>-257.25</v>
      </c>
      <c r="T12" s="74">
        <f t="shared" si="35"/>
        <v>0</v>
      </c>
      <c r="U12" s="75"/>
      <c r="V12" s="76" t="str">
        <f t="shared" si="2"/>
        <v/>
      </c>
      <c r="W12" s="76"/>
      <c r="X12" s="76" t="str">
        <f t="shared" si="36"/>
        <v/>
      </c>
      <c r="Y12" s="77">
        <f t="shared" si="3"/>
        <v>0</v>
      </c>
      <c r="Z12" s="78">
        <f t="shared" si="4"/>
        <v>4</v>
      </c>
      <c r="AA12" s="79" t="str">
        <f>IF(WEEKDAY($A12)=1,"So",IF(WEEKDAY($A12)=7,"Sa",IF(B12="freier Tag",B12,IF(ISERROR(VLOOKUP(A12,Feiertage!$A$3:$E$14,2,FALSE))=FALSE,"Feiertag",IF(B12="","",B12)))))</f>
        <v/>
      </c>
      <c r="AB12" s="78">
        <f t="shared" si="37"/>
        <v>0</v>
      </c>
      <c r="AC12" s="80">
        <f t="shared" si="38"/>
        <v>0</v>
      </c>
      <c r="AD12" s="80">
        <f t="shared" si="39"/>
        <v>0</v>
      </c>
      <c r="AE12" s="81" t="str">
        <f t="shared" si="5"/>
        <v/>
      </c>
      <c r="AF12" s="81" t="str">
        <f t="shared" si="6"/>
        <v/>
      </c>
      <c r="AG12" s="81" t="str">
        <f t="shared" si="7"/>
        <v/>
      </c>
      <c r="AH12" s="81" t="str">
        <f t="shared" si="8"/>
        <v/>
      </c>
      <c r="AI12" s="82" t="str">
        <f t="shared" si="9"/>
        <v/>
      </c>
      <c r="AJ12" s="86" t="str">
        <f t="shared" si="10"/>
        <v/>
      </c>
      <c r="AK12" s="91" t="str">
        <f t="shared" si="40"/>
        <v>0</v>
      </c>
      <c r="AL12" s="85">
        <f t="shared" si="11"/>
        <v>0</v>
      </c>
      <c r="AM12" s="86">
        <f t="shared" si="12"/>
        <v>0</v>
      </c>
      <c r="AN12" s="83">
        <f t="shared" si="13"/>
        <v>0</v>
      </c>
      <c r="AO12" s="86">
        <f t="shared" si="14"/>
        <v>0</v>
      </c>
      <c r="AP12" s="86">
        <f t="shared" si="15"/>
        <v>0</v>
      </c>
      <c r="AQ12" s="83">
        <f t="shared" si="16"/>
        <v>0</v>
      </c>
      <c r="AR12" s="86">
        <f t="shared" si="17"/>
        <v>0</v>
      </c>
      <c r="AS12" s="86">
        <f t="shared" si="18"/>
        <v>0</v>
      </c>
      <c r="AT12" s="83">
        <f t="shared" si="19"/>
        <v>0</v>
      </c>
      <c r="AU12" s="86">
        <f t="shared" si="20"/>
        <v>0</v>
      </c>
      <c r="AV12" s="87">
        <f t="shared" si="21"/>
        <v>0</v>
      </c>
      <c r="AW12" s="83">
        <f t="shared" si="22"/>
        <v>0</v>
      </c>
      <c r="AX12" s="87">
        <f t="shared" si="23"/>
        <v>0</v>
      </c>
      <c r="AY12" s="83">
        <f t="shared" si="24"/>
        <v>0</v>
      </c>
      <c r="AZ12" s="88" t="str">
        <f t="shared" si="41"/>
        <v/>
      </c>
      <c r="BA12" s="89">
        <f t="shared" si="42"/>
        <v>0</v>
      </c>
      <c r="BB12" s="89">
        <f t="shared" si="43"/>
        <v>0</v>
      </c>
      <c r="BC12" s="85">
        <f t="shared" si="25"/>
        <v>0</v>
      </c>
      <c r="BD12" s="86">
        <f t="shared" si="26"/>
        <v>0</v>
      </c>
      <c r="BE12" s="83">
        <f t="shared" si="44"/>
        <v>0</v>
      </c>
      <c r="BF12" s="86">
        <f t="shared" si="27"/>
        <v>0</v>
      </c>
      <c r="BG12" s="86">
        <f t="shared" si="28"/>
        <v>0</v>
      </c>
      <c r="BH12" s="83">
        <f t="shared" si="45"/>
        <v>0</v>
      </c>
      <c r="BI12" s="86">
        <f t="shared" si="29"/>
        <v>0</v>
      </c>
      <c r="BJ12" s="86">
        <f t="shared" si="30"/>
        <v>0</v>
      </c>
      <c r="BK12" s="83">
        <f t="shared" si="46"/>
        <v>0</v>
      </c>
      <c r="BL12" s="86">
        <f t="shared" si="31"/>
        <v>0</v>
      </c>
      <c r="BM12" s="87">
        <f t="shared" si="32"/>
        <v>0</v>
      </c>
      <c r="BN12" s="83">
        <f t="shared" si="47"/>
        <v>0</v>
      </c>
      <c r="BO12" s="87">
        <f t="shared" si="33"/>
        <v>0</v>
      </c>
      <c r="BP12" s="83">
        <f t="shared" si="48"/>
        <v>0</v>
      </c>
      <c r="BQ12" s="88" t="str">
        <f t="shared" si="49"/>
        <v/>
      </c>
      <c r="BR12" s="89">
        <f t="shared" si="50"/>
        <v>0</v>
      </c>
      <c r="BS12" s="89">
        <f t="shared" si="51"/>
        <v>0</v>
      </c>
    </row>
    <row r="13" spans="1:72" x14ac:dyDescent="0.2">
      <c r="A13" s="69">
        <f t="shared" ref="A13:A40" si="52">A12+1</f>
        <v>45111</v>
      </c>
      <c r="B13" s="70" t="str">
        <f>IF(ISERROR(VLOOKUP(A13,Feiertage!$A$3:$E$24,2,FALSE))=FALSE,"Feiertag","")</f>
        <v/>
      </c>
      <c r="C13" s="71"/>
      <c r="D13" s="71"/>
      <c r="E13" s="210"/>
      <c r="F13" s="71"/>
      <c r="G13" s="71"/>
      <c r="H13" s="210"/>
      <c r="I13" s="71"/>
      <c r="J13" s="71"/>
      <c r="K13" s="212"/>
      <c r="L13" s="71"/>
      <c r="M13" s="71"/>
      <c r="N13" s="210"/>
      <c r="O13" s="71"/>
      <c r="P13" s="71"/>
      <c r="Q13" s="72">
        <f t="shared" si="0"/>
        <v>0</v>
      </c>
      <c r="R13" s="73">
        <f t="shared" si="1"/>
        <v>-4</v>
      </c>
      <c r="S13" s="74">
        <f t="shared" si="34"/>
        <v>-261.25</v>
      </c>
      <c r="T13" s="74">
        <f t="shared" si="35"/>
        <v>0</v>
      </c>
      <c r="U13" s="75"/>
      <c r="V13" s="76" t="str">
        <f t="shared" si="2"/>
        <v/>
      </c>
      <c r="W13" s="76"/>
      <c r="X13" s="76" t="str">
        <f t="shared" si="36"/>
        <v/>
      </c>
      <c r="Y13" s="77">
        <f t="shared" si="3"/>
        <v>0</v>
      </c>
      <c r="Z13" s="78">
        <f t="shared" si="4"/>
        <v>4</v>
      </c>
      <c r="AA13" s="79" t="str">
        <f>IF(WEEKDAY($A13)=1,"So",IF(WEEKDAY($A13)=7,"Sa",IF(B13="freier Tag",B13,IF(ISERROR(VLOOKUP(A13,Feiertage!$A$3:$E$14,2,FALSE))=FALSE,"Feiertag",IF(B13="","",B13)))))</f>
        <v/>
      </c>
      <c r="AB13" s="78">
        <f t="shared" si="37"/>
        <v>0</v>
      </c>
      <c r="AC13" s="80">
        <f t="shared" si="38"/>
        <v>0</v>
      </c>
      <c r="AD13" s="80">
        <f t="shared" si="39"/>
        <v>0</v>
      </c>
      <c r="AE13" s="81" t="str">
        <f t="shared" si="5"/>
        <v/>
      </c>
      <c r="AF13" s="81" t="str">
        <f t="shared" si="6"/>
        <v/>
      </c>
      <c r="AG13" s="81" t="str">
        <f t="shared" si="7"/>
        <v/>
      </c>
      <c r="AH13" s="81" t="str">
        <f t="shared" si="8"/>
        <v/>
      </c>
      <c r="AI13" s="82" t="str">
        <f t="shared" si="9"/>
        <v/>
      </c>
      <c r="AJ13" s="86" t="str">
        <f t="shared" si="10"/>
        <v/>
      </c>
      <c r="AK13" s="91" t="str">
        <f t="shared" si="40"/>
        <v>0</v>
      </c>
      <c r="AL13" s="85">
        <f t="shared" si="11"/>
        <v>0</v>
      </c>
      <c r="AM13" s="86">
        <f t="shared" si="12"/>
        <v>0</v>
      </c>
      <c r="AN13" s="83">
        <f t="shared" si="13"/>
        <v>0</v>
      </c>
      <c r="AO13" s="86">
        <f t="shared" si="14"/>
        <v>0</v>
      </c>
      <c r="AP13" s="86">
        <f t="shared" si="15"/>
        <v>0</v>
      </c>
      <c r="AQ13" s="83">
        <f t="shared" si="16"/>
        <v>0</v>
      </c>
      <c r="AR13" s="86">
        <f t="shared" si="17"/>
        <v>0</v>
      </c>
      <c r="AS13" s="86">
        <f t="shared" si="18"/>
        <v>0</v>
      </c>
      <c r="AT13" s="83">
        <f t="shared" si="19"/>
        <v>0</v>
      </c>
      <c r="AU13" s="86">
        <f t="shared" si="20"/>
        <v>0</v>
      </c>
      <c r="AV13" s="87">
        <f t="shared" si="21"/>
        <v>0</v>
      </c>
      <c r="AW13" s="83">
        <f t="shared" si="22"/>
        <v>0</v>
      </c>
      <c r="AX13" s="87">
        <f t="shared" si="23"/>
        <v>0</v>
      </c>
      <c r="AY13" s="83">
        <f t="shared" si="24"/>
        <v>0</v>
      </c>
      <c r="AZ13" s="88" t="str">
        <f t="shared" si="41"/>
        <v/>
      </c>
      <c r="BA13" s="89">
        <f t="shared" si="42"/>
        <v>0</v>
      </c>
      <c r="BB13" s="89">
        <f t="shared" si="43"/>
        <v>0</v>
      </c>
      <c r="BC13" s="85">
        <f t="shared" si="25"/>
        <v>0</v>
      </c>
      <c r="BD13" s="86">
        <f t="shared" si="26"/>
        <v>0</v>
      </c>
      <c r="BE13" s="83">
        <f t="shared" si="44"/>
        <v>0</v>
      </c>
      <c r="BF13" s="86">
        <f t="shared" si="27"/>
        <v>0</v>
      </c>
      <c r="BG13" s="86">
        <f t="shared" si="28"/>
        <v>0</v>
      </c>
      <c r="BH13" s="83">
        <f t="shared" si="45"/>
        <v>0</v>
      </c>
      <c r="BI13" s="86">
        <f t="shared" si="29"/>
        <v>0</v>
      </c>
      <c r="BJ13" s="86">
        <f t="shared" si="30"/>
        <v>0</v>
      </c>
      <c r="BK13" s="83">
        <f t="shared" si="46"/>
        <v>0</v>
      </c>
      <c r="BL13" s="86">
        <f t="shared" si="31"/>
        <v>0</v>
      </c>
      <c r="BM13" s="87">
        <f t="shared" si="32"/>
        <v>0</v>
      </c>
      <c r="BN13" s="83">
        <f t="shared" si="47"/>
        <v>0</v>
      </c>
      <c r="BO13" s="87">
        <f t="shared" si="33"/>
        <v>0</v>
      </c>
      <c r="BP13" s="83">
        <f t="shared" si="48"/>
        <v>0</v>
      </c>
      <c r="BQ13" s="88" t="str">
        <f t="shared" si="49"/>
        <v/>
      </c>
      <c r="BR13" s="89">
        <f t="shared" si="50"/>
        <v>0</v>
      </c>
      <c r="BS13" s="89">
        <f t="shared" si="51"/>
        <v>0</v>
      </c>
    </row>
    <row r="14" spans="1:72" x14ac:dyDescent="0.2">
      <c r="A14" s="69">
        <f t="shared" si="52"/>
        <v>45112</v>
      </c>
      <c r="B14" s="70" t="str">
        <f>IF(ISERROR(VLOOKUP(A14,Feiertage!$A$3:$E$24,2,FALSE))=FALSE,"Feiertag","")</f>
        <v/>
      </c>
      <c r="C14" s="71"/>
      <c r="D14" s="71"/>
      <c r="E14" s="210"/>
      <c r="F14" s="71"/>
      <c r="G14" s="71"/>
      <c r="H14" s="210"/>
      <c r="I14" s="71"/>
      <c r="J14" s="71"/>
      <c r="K14" s="212"/>
      <c r="L14" s="71"/>
      <c r="M14" s="71"/>
      <c r="N14" s="210"/>
      <c r="O14" s="71"/>
      <c r="P14" s="71"/>
      <c r="Q14" s="72">
        <f t="shared" si="0"/>
        <v>0</v>
      </c>
      <c r="R14" s="73">
        <f t="shared" si="1"/>
        <v>-4</v>
      </c>
      <c r="S14" s="74">
        <f t="shared" si="34"/>
        <v>-265.25</v>
      </c>
      <c r="T14" s="74">
        <f t="shared" si="35"/>
        <v>0</v>
      </c>
      <c r="U14" s="75"/>
      <c r="V14" s="76" t="str">
        <f t="shared" si="2"/>
        <v/>
      </c>
      <c r="W14" s="76"/>
      <c r="X14" s="76" t="str">
        <f t="shared" si="36"/>
        <v/>
      </c>
      <c r="Y14" s="77">
        <f t="shared" si="3"/>
        <v>0</v>
      </c>
      <c r="Z14" s="78">
        <f t="shared" si="4"/>
        <v>4</v>
      </c>
      <c r="AA14" s="79" t="str">
        <f>IF(WEEKDAY($A14)=1,"So",IF(WEEKDAY($A14)=7,"Sa",IF(B14="freier Tag",B14,IF(ISERROR(VLOOKUP(A14,Feiertage!$A$3:$E$14,2,FALSE))=FALSE,"Feiertag",IF(B14="","",B14)))))</f>
        <v/>
      </c>
      <c r="AB14" s="78">
        <f t="shared" si="37"/>
        <v>0</v>
      </c>
      <c r="AC14" s="80">
        <f t="shared" si="38"/>
        <v>0</v>
      </c>
      <c r="AD14" s="80">
        <f t="shared" si="39"/>
        <v>0</v>
      </c>
      <c r="AE14" s="81" t="str">
        <f t="shared" si="5"/>
        <v/>
      </c>
      <c r="AF14" s="81" t="str">
        <f t="shared" si="6"/>
        <v/>
      </c>
      <c r="AG14" s="81" t="str">
        <f t="shared" si="7"/>
        <v/>
      </c>
      <c r="AH14" s="81" t="str">
        <f t="shared" si="8"/>
        <v/>
      </c>
      <c r="AI14" s="82" t="str">
        <f t="shared" si="9"/>
        <v/>
      </c>
      <c r="AJ14" s="86" t="str">
        <f t="shared" si="10"/>
        <v/>
      </c>
      <c r="AK14" s="91" t="str">
        <f t="shared" si="40"/>
        <v>0</v>
      </c>
      <c r="AL14" s="85">
        <f t="shared" si="11"/>
        <v>0</v>
      </c>
      <c r="AM14" s="86">
        <f t="shared" si="12"/>
        <v>0</v>
      </c>
      <c r="AN14" s="83">
        <f t="shared" si="13"/>
        <v>0</v>
      </c>
      <c r="AO14" s="86">
        <f t="shared" si="14"/>
        <v>0</v>
      </c>
      <c r="AP14" s="86">
        <f t="shared" si="15"/>
        <v>0</v>
      </c>
      <c r="AQ14" s="83">
        <f t="shared" si="16"/>
        <v>0</v>
      </c>
      <c r="AR14" s="86">
        <f t="shared" si="17"/>
        <v>0</v>
      </c>
      <c r="AS14" s="86">
        <f t="shared" si="18"/>
        <v>0</v>
      </c>
      <c r="AT14" s="83">
        <f t="shared" si="19"/>
        <v>0</v>
      </c>
      <c r="AU14" s="86">
        <f t="shared" si="20"/>
        <v>0</v>
      </c>
      <c r="AV14" s="87">
        <f t="shared" si="21"/>
        <v>0</v>
      </c>
      <c r="AW14" s="83">
        <f t="shared" si="22"/>
        <v>0</v>
      </c>
      <c r="AX14" s="87">
        <f t="shared" si="23"/>
        <v>0</v>
      </c>
      <c r="AY14" s="83">
        <f t="shared" si="24"/>
        <v>0</v>
      </c>
      <c r="AZ14" s="88" t="str">
        <f t="shared" si="41"/>
        <v/>
      </c>
      <c r="BA14" s="89">
        <f t="shared" si="42"/>
        <v>0</v>
      </c>
      <c r="BB14" s="89">
        <f t="shared" si="43"/>
        <v>0</v>
      </c>
      <c r="BC14" s="85">
        <f t="shared" si="25"/>
        <v>0</v>
      </c>
      <c r="BD14" s="86">
        <f t="shared" si="26"/>
        <v>0</v>
      </c>
      <c r="BE14" s="83">
        <f t="shared" si="44"/>
        <v>0</v>
      </c>
      <c r="BF14" s="86">
        <f t="shared" si="27"/>
        <v>0</v>
      </c>
      <c r="BG14" s="86">
        <f t="shared" si="28"/>
        <v>0</v>
      </c>
      <c r="BH14" s="83">
        <f t="shared" si="45"/>
        <v>0</v>
      </c>
      <c r="BI14" s="86">
        <f t="shared" si="29"/>
        <v>0</v>
      </c>
      <c r="BJ14" s="86">
        <f t="shared" si="30"/>
        <v>0</v>
      </c>
      <c r="BK14" s="83">
        <f t="shared" si="46"/>
        <v>0</v>
      </c>
      <c r="BL14" s="86">
        <f t="shared" si="31"/>
        <v>0</v>
      </c>
      <c r="BM14" s="87">
        <f t="shared" si="32"/>
        <v>0</v>
      </c>
      <c r="BN14" s="83">
        <f t="shared" si="47"/>
        <v>0</v>
      </c>
      <c r="BO14" s="87">
        <f t="shared" si="33"/>
        <v>0</v>
      </c>
      <c r="BP14" s="83">
        <f t="shared" si="48"/>
        <v>0</v>
      </c>
      <c r="BQ14" s="88" t="str">
        <f t="shared" si="49"/>
        <v/>
      </c>
      <c r="BR14" s="89">
        <f t="shared" si="50"/>
        <v>0</v>
      </c>
      <c r="BS14" s="89">
        <f t="shared" si="51"/>
        <v>0</v>
      </c>
    </row>
    <row r="15" spans="1:72" x14ac:dyDescent="0.2">
      <c r="A15" s="69">
        <f t="shared" si="52"/>
        <v>45113</v>
      </c>
      <c r="B15" s="70" t="str">
        <f>IF(ISERROR(VLOOKUP(A15,Feiertage!$A$3:$E$24,2,FALSE))=FALSE,"Feiertag","")</f>
        <v/>
      </c>
      <c r="C15" s="71"/>
      <c r="D15" s="71"/>
      <c r="E15" s="210"/>
      <c r="F15" s="71"/>
      <c r="G15" s="71"/>
      <c r="H15" s="210"/>
      <c r="I15" s="71"/>
      <c r="J15" s="71"/>
      <c r="K15" s="212"/>
      <c r="L15" s="71"/>
      <c r="M15" s="71"/>
      <c r="N15" s="210"/>
      <c r="O15" s="71"/>
      <c r="P15" s="71"/>
      <c r="Q15" s="72">
        <f t="shared" si="0"/>
        <v>0</v>
      </c>
      <c r="R15" s="73">
        <f t="shared" si="1"/>
        <v>-4</v>
      </c>
      <c r="S15" s="74">
        <f t="shared" si="34"/>
        <v>-269.25</v>
      </c>
      <c r="T15" s="74">
        <f t="shared" si="35"/>
        <v>0</v>
      </c>
      <c r="U15" s="75"/>
      <c r="V15" s="76" t="str">
        <f t="shared" si="2"/>
        <v/>
      </c>
      <c r="W15" s="76"/>
      <c r="X15" s="76" t="str">
        <f t="shared" si="36"/>
        <v/>
      </c>
      <c r="Y15" s="77">
        <f t="shared" si="3"/>
        <v>0</v>
      </c>
      <c r="Z15" s="78">
        <f t="shared" si="4"/>
        <v>4</v>
      </c>
      <c r="AA15" s="79" t="str">
        <f>IF(WEEKDAY($A15)=1,"So",IF(WEEKDAY($A15)=7,"Sa",IF(B15="freier Tag",B15,IF(ISERROR(VLOOKUP(A15,Feiertage!$A$3:$E$14,2,FALSE))=FALSE,"Feiertag",IF(B15="","",B15)))))</f>
        <v/>
      </c>
      <c r="AB15" s="78">
        <f t="shared" si="37"/>
        <v>0</v>
      </c>
      <c r="AC15" s="80">
        <f t="shared" si="38"/>
        <v>0</v>
      </c>
      <c r="AD15" s="80">
        <f t="shared" si="39"/>
        <v>0</v>
      </c>
      <c r="AE15" s="81" t="str">
        <f t="shared" si="5"/>
        <v/>
      </c>
      <c r="AF15" s="81" t="str">
        <f t="shared" si="6"/>
        <v/>
      </c>
      <c r="AG15" s="81" t="str">
        <f t="shared" si="7"/>
        <v/>
      </c>
      <c r="AH15" s="81" t="str">
        <f t="shared" si="8"/>
        <v/>
      </c>
      <c r="AI15" s="82" t="str">
        <f t="shared" si="9"/>
        <v/>
      </c>
      <c r="AJ15" s="86" t="str">
        <f t="shared" si="10"/>
        <v/>
      </c>
      <c r="AK15" s="91" t="str">
        <f t="shared" si="40"/>
        <v>0</v>
      </c>
      <c r="AL15" s="85">
        <f t="shared" si="11"/>
        <v>0</v>
      </c>
      <c r="AM15" s="86">
        <f t="shared" si="12"/>
        <v>0</v>
      </c>
      <c r="AN15" s="83">
        <f t="shared" si="13"/>
        <v>0</v>
      </c>
      <c r="AO15" s="86">
        <f t="shared" si="14"/>
        <v>0</v>
      </c>
      <c r="AP15" s="86">
        <f t="shared" si="15"/>
        <v>0</v>
      </c>
      <c r="AQ15" s="83">
        <f t="shared" si="16"/>
        <v>0</v>
      </c>
      <c r="AR15" s="86">
        <f t="shared" si="17"/>
        <v>0</v>
      </c>
      <c r="AS15" s="86">
        <f t="shared" si="18"/>
        <v>0</v>
      </c>
      <c r="AT15" s="83">
        <f t="shared" si="19"/>
        <v>0</v>
      </c>
      <c r="AU15" s="86">
        <f t="shared" si="20"/>
        <v>0</v>
      </c>
      <c r="AV15" s="87">
        <f t="shared" si="21"/>
        <v>0</v>
      </c>
      <c r="AW15" s="83">
        <f t="shared" si="22"/>
        <v>0</v>
      </c>
      <c r="AX15" s="87">
        <f t="shared" si="23"/>
        <v>0</v>
      </c>
      <c r="AY15" s="83">
        <f t="shared" si="24"/>
        <v>0</v>
      </c>
      <c r="AZ15" s="88" t="str">
        <f t="shared" si="41"/>
        <v/>
      </c>
      <c r="BA15" s="89">
        <f t="shared" si="42"/>
        <v>0</v>
      </c>
      <c r="BB15" s="89">
        <f t="shared" si="43"/>
        <v>0</v>
      </c>
      <c r="BC15" s="85">
        <f t="shared" si="25"/>
        <v>0</v>
      </c>
      <c r="BD15" s="86">
        <f t="shared" si="26"/>
        <v>0</v>
      </c>
      <c r="BE15" s="83">
        <f t="shared" si="44"/>
        <v>0</v>
      </c>
      <c r="BF15" s="86">
        <f t="shared" si="27"/>
        <v>0</v>
      </c>
      <c r="BG15" s="86">
        <f t="shared" si="28"/>
        <v>0</v>
      </c>
      <c r="BH15" s="83">
        <f t="shared" si="45"/>
        <v>0</v>
      </c>
      <c r="BI15" s="86">
        <f t="shared" si="29"/>
        <v>0</v>
      </c>
      <c r="BJ15" s="86">
        <f t="shared" si="30"/>
        <v>0</v>
      </c>
      <c r="BK15" s="83">
        <f t="shared" si="46"/>
        <v>0</v>
      </c>
      <c r="BL15" s="86">
        <f t="shared" si="31"/>
        <v>0</v>
      </c>
      <c r="BM15" s="87">
        <f t="shared" si="32"/>
        <v>0</v>
      </c>
      <c r="BN15" s="83">
        <f t="shared" si="47"/>
        <v>0</v>
      </c>
      <c r="BO15" s="87">
        <f t="shared" si="33"/>
        <v>0</v>
      </c>
      <c r="BP15" s="83">
        <f t="shared" si="48"/>
        <v>0</v>
      </c>
      <c r="BQ15" s="88" t="str">
        <f t="shared" si="49"/>
        <v/>
      </c>
      <c r="BR15" s="89">
        <f t="shared" si="50"/>
        <v>0</v>
      </c>
      <c r="BS15" s="89">
        <f t="shared" si="51"/>
        <v>0</v>
      </c>
    </row>
    <row r="16" spans="1:72" x14ac:dyDescent="0.2">
      <c r="A16" s="69">
        <f t="shared" si="52"/>
        <v>45114</v>
      </c>
      <c r="B16" s="70" t="str">
        <f>IF(ISERROR(VLOOKUP(A16,Feiertage!$A$3:$E$24,2,FALSE))=FALSE,"Feiertag","")</f>
        <v/>
      </c>
      <c r="C16" s="71"/>
      <c r="D16" s="71"/>
      <c r="E16" s="210"/>
      <c r="F16" s="71"/>
      <c r="G16" s="71"/>
      <c r="H16" s="210"/>
      <c r="I16" s="71"/>
      <c r="J16" s="71"/>
      <c r="K16" s="212"/>
      <c r="L16" s="71"/>
      <c r="M16" s="71"/>
      <c r="N16" s="210"/>
      <c r="O16" s="71"/>
      <c r="P16" s="71"/>
      <c r="Q16" s="72">
        <f t="shared" si="0"/>
        <v>0</v>
      </c>
      <c r="R16" s="73">
        <f t="shared" si="1"/>
        <v>-4</v>
      </c>
      <c r="S16" s="74">
        <f t="shared" si="34"/>
        <v>-273.25</v>
      </c>
      <c r="T16" s="74">
        <f t="shared" si="35"/>
        <v>0</v>
      </c>
      <c r="U16" s="75"/>
      <c r="V16" s="76" t="str">
        <f t="shared" si="2"/>
        <v/>
      </c>
      <c r="W16" s="76"/>
      <c r="X16" s="76" t="str">
        <f t="shared" si="36"/>
        <v/>
      </c>
      <c r="Y16" s="77">
        <f t="shared" si="3"/>
        <v>0</v>
      </c>
      <c r="Z16" s="78">
        <f t="shared" si="4"/>
        <v>4</v>
      </c>
      <c r="AA16" s="79" t="str">
        <f>IF(WEEKDAY($A16)=1,"So",IF(WEEKDAY($A16)=7,"Sa",IF(B16="freier Tag",B16,IF(ISERROR(VLOOKUP(A16,Feiertage!$A$3:$E$14,2,FALSE))=FALSE,"Feiertag",IF(B16="","",B16)))))</f>
        <v/>
      </c>
      <c r="AB16" s="78">
        <f t="shared" si="37"/>
        <v>0</v>
      </c>
      <c r="AC16" s="80">
        <f t="shared" si="38"/>
        <v>0</v>
      </c>
      <c r="AD16" s="80">
        <f t="shared" si="39"/>
        <v>0</v>
      </c>
      <c r="AE16" s="81" t="str">
        <f t="shared" si="5"/>
        <v/>
      </c>
      <c r="AF16" s="81" t="str">
        <f t="shared" si="6"/>
        <v/>
      </c>
      <c r="AG16" s="81" t="str">
        <f t="shared" si="7"/>
        <v/>
      </c>
      <c r="AH16" s="81" t="str">
        <f t="shared" si="8"/>
        <v/>
      </c>
      <c r="AI16" s="82" t="str">
        <f t="shared" si="9"/>
        <v/>
      </c>
      <c r="AJ16" s="86" t="str">
        <f t="shared" si="10"/>
        <v/>
      </c>
      <c r="AK16" s="91" t="str">
        <f t="shared" si="40"/>
        <v>0</v>
      </c>
      <c r="AL16" s="85">
        <f t="shared" si="11"/>
        <v>0</v>
      </c>
      <c r="AM16" s="86">
        <f t="shared" si="12"/>
        <v>0</v>
      </c>
      <c r="AN16" s="83">
        <f t="shared" si="13"/>
        <v>0</v>
      </c>
      <c r="AO16" s="86">
        <f t="shared" si="14"/>
        <v>0</v>
      </c>
      <c r="AP16" s="86">
        <f t="shared" si="15"/>
        <v>0</v>
      </c>
      <c r="AQ16" s="83">
        <f t="shared" si="16"/>
        <v>0</v>
      </c>
      <c r="AR16" s="86">
        <f t="shared" si="17"/>
        <v>0</v>
      </c>
      <c r="AS16" s="86">
        <f t="shared" si="18"/>
        <v>0</v>
      </c>
      <c r="AT16" s="83">
        <f t="shared" si="19"/>
        <v>0</v>
      </c>
      <c r="AU16" s="86">
        <f t="shared" si="20"/>
        <v>0</v>
      </c>
      <c r="AV16" s="87">
        <f t="shared" si="21"/>
        <v>0</v>
      </c>
      <c r="AW16" s="83">
        <f t="shared" si="22"/>
        <v>0</v>
      </c>
      <c r="AX16" s="87">
        <f t="shared" si="23"/>
        <v>0</v>
      </c>
      <c r="AY16" s="83">
        <f t="shared" si="24"/>
        <v>0</v>
      </c>
      <c r="AZ16" s="88" t="str">
        <f t="shared" si="41"/>
        <v/>
      </c>
      <c r="BA16" s="89">
        <f t="shared" si="42"/>
        <v>0</v>
      </c>
      <c r="BB16" s="89">
        <f t="shared" si="43"/>
        <v>0</v>
      </c>
      <c r="BC16" s="85">
        <f t="shared" si="25"/>
        <v>0</v>
      </c>
      <c r="BD16" s="86">
        <f t="shared" si="26"/>
        <v>0</v>
      </c>
      <c r="BE16" s="83">
        <f t="shared" si="44"/>
        <v>0</v>
      </c>
      <c r="BF16" s="86">
        <f t="shared" si="27"/>
        <v>0</v>
      </c>
      <c r="BG16" s="86">
        <f t="shared" si="28"/>
        <v>0</v>
      </c>
      <c r="BH16" s="83">
        <f t="shared" si="45"/>
        <v>0</v>
      </c>
      <c r="BI16" s="86">
        <f t="shared" si="29"/>
        <v>0</v>
      </c>
      <c r="BJ16" s="86">
        <f t="shared" si="30"/>
        <v>0</v>
      </c>
      <c r="BK16" s="83">
        <f t="shared" si="46"/>
        <v>0</v>
      </c>
      <c r="BL16" s="86">
        <f t="shared" si="31"/>
        <v>0</v>
      </c>
      <c r="BM16" s="87">
        <f t="shared" si="32"/>
        <v>0</v>
      </c>
      <c r="BN16" s="83">
        <f t="shared" si="47"/>
        <v>0</v>
      </c>
      <c r="BO16" s="87">
        <f t="shared" si="33"/>
        <v>0</v>
      </c>
      <c r="BP16" s="83">
        <f t="shared" si="48"/>
        <v>0</v>
      </c>
      <c r="BQ16" s="88" t="str">
        <f t="shared" si="49"/>
        <v/>
      </c>
      <c r="BR16" s="89">
        <f t="shared" si="50"/>
        <v>0</v>
      </c>
      <c r="BS16" s="89">
        <f t="shared" si="51"/>
        <v>0</v>
      </c>
    </row>
    <row r="17" spans="1:76" x14ac:dyDescent="0.2">
      <c r="A17" s="69">
        <f t="shared" si="52"/>
        <v>45115</v>
      </c>
      <c r="B17" s="70" t="str">
        <f>IF(ISERROR(VLOOKUP(A17,Feiertage!$A$3:$E$24,2,FALSE))=FALSE,"Feiertag","")</f>
        <v/>
      </c>
      <c r="C17" s="71"/>
      <c r="D17" s="71"/>
      <c r="E17" s="210"/>
      <c r="F17" s="71"/>
      <c r="G17" s="71"/>
      <c r="H17" s="210"/>
      <c r="I17" s="71"/>
      <c r="J17" s="71"/>
      <c r="K17" s="212"/>
      <c r="L17" s="71"/>
      <c r="M17" s="71"/>
      <c r="N17" s="210"/>
      <c r="O17" s="71"/>
      <c r="P17" s="71"/>
      <c r="Q17" s="72">
        <f t="shared" si="0"/>
        <v>0</v>
      </c>
      <c r="R17" s="73">
        <f t="shared" si="1"/>
        <v>0</v>
      </c>
      <c r="S17" s="74">
        <f t="shared" si="34"/>
        <v>-273.25</v>
      </c>
      <c r="T17" s="74">
        <f t="shared" si="35"/>
        <v>0</v>
      </c>
      <c r="U17" s="75"/>
      <c r="V17" s="76" t="str">
        <f t="shared" si="2"/>
        <v/>
      </c>
      <c r="W17" s="76"/>
      <c r="X17" s="76" t="str">
        <f t="shared" si="36"/>
        <v/>
      </c>
      <c r="Y17" s="77">
        <f t="shared" si="3"/>
        <v>0</v>
      </c>
      <c r="Z17" s="78">
        <f t="shared" si="4"/>
        <v>0</v>
      </c>
      <c r="AA17" s="79" t="str">
        <f>IF(WEEKDAY($A17)=1,"So",IF(WEEKDAY($A17)=7,"Sa",IF(B17="freier Tag",B17,IF(ISERROR(VLOOKUP(A17,Feiertage!$A$3:$E$14,2,FALSE))=FALSE,"Feiertag",IF(B17="","",B17)))))</f>
        <v>Sa</v>
      </c>
      <c r="AB17" s="78">
        <f t="shared" si="37"/>
        <v>0</v>
      </c>
      <c r="AC17" s="80">
        <f t="shared" si="38"/>
        <v>0</v>
      </c>
      <c r="AD17" s="80">
        <f t="shared" si="39"/>
        <v>0</v>
      </c>
      <c r="AE17" s="81" t="str">
        <f t="shared" si="5"/>
        <v/>
      </c>
      <c r="AF17" s="81" t="str">
        <f t="shared" si="6"/>
        <v/>
      </c>
      <c r="AG17" s="81" t="str">
        <f t="shared" si="7"/>
        <v/>
      </c>
      <c r="AH17" s="81" t="str">
        <f t="shared" si="8"/>
        <v/>
      </c>
      <c r="AI17" s="82" t="str">
        <f t="shared" si="9"/>
        <v/>
      </c>
      <c r="AJ17" s="86" t="str">
        <f t="shared" si="10"/>
        <v/>
      </c>
      <c r="AK17" s="91" t="str">
        <f t="shared" si="40"/>
        <v>0</v>
      </c>
      <c r="AL17" s="85">
        <f t="shared" si="11"/>
        <v>0</v>
      </c>
      <c r="AM17" s="86">
        <f t="shared" si="12"/>
        <v>0</v>
      </c>
      <c r="AN17" s="83">
        <f t="shared" si="13"/>
        <v>0</v>
      </c>
      <c r="AO17" s="86">
        <f t="shared" si="14"/>
        <v>0</v>
      </c>
      <c r="AP17" s="86">
        <f t="shared" si="15"/>
        <v>0</v>
      </c>
      <c r="AQ17" s="83">
        <f t="shared" si="16"/>
        <v>0</v>
      </c>
      <c r="AR17" s="86">
        <f t="shared" si="17"/>
        <v>0</v>
      </c>
      <c r="AS17" s="86">
        <f t="shared" si="18"/>
        <v>0</v>
      </c>
      <c r="AT17" s="83">
        <f t="shared" si="19"/>
        <v>0</v>
      </c>
      <c r="AU17" s="86">
        <f t="shared" si="20"/>
        <v>0</v>
      </c>
      <c r="AV17" s="87">
        <f t="shared" si="21"/>
        <v>0</v>
      </c>
      <c r="AW17" s="83">
        <f t="shared" si="22"/>
        <v>0</v>
      </c>
      <c r="AX17" s="87">
        <f t="shared" si="23"/>
        <v>0</v>
      </c>
      <c r="AY17" s="83">
        <f t="shared" si="24"/>
        <v>0</v>
      </c>
      <c r="AZ17" s="88" t="str">
        <f t="shared" si="41"/>
        <v/>
      </c>
      <c r="BA17" s="89">
        <f t="shared" si="42"/>
        <v>0</v>
      </c>
      <c r="BB17" s="89">
        <f t="shared" si="43"/>
        <v>0</v>
      </c>
      <c r="BC17" s="85">
        <f t="shared" si="25"/>
        <v>0</v>
      </c>
      <c r="BD17" s="86">
        <f t="shared" si="26"/>
        <v>0</v>
      </c>
      <c r="BE17" s="83">
        <f t="shared" si="44"/>
        <v>0</v>
      </c>
      <c r="BF17" s="86">
        <f t="shared" si="27"/>
        <v>0</v>
      </c>
      <c r="BG17" s="86">
        <f t="shared" si="28"/>
        <v>0</v>
      </c>
      <c r="BH17" s="83">
        <f t="shared" si="45"/>
        <v>0</v>
      </c>
      <c r="BI17" s="86">
        <f t="shared" si="29"/>
        <v>0</v>
      </c>
      <c r="BJ17" s="86">
        <f t="shared" si="30"/>
        <v>0</v>
      </c>
      <c r="BK17" s="83">
        <f t="shared" si="46"/>
        <v>0</v>
      </c>
      <c r="BL17" s="86">
        <f t="shared" si="31"/>
        <v>0</v>
      </c>
      <c r="BM17" s="87">
        <f t="shared" si="32"/>
        <v>0</v>
      </c>
      <c r="BN17" s="83">
        <f t="shared" si="47"/>
        <v>0</v>
      </c>
      <c r="BO17" s="87">
        <f t="shared" si="33"/>
        <v>0</v>
      </c>
      <c r="BP17" s="83">
        <f t="shared" si="48"/>
        <v>0</v>
      </c>
      <c r="BQ17" s="88" t="str">
        <f t="shared" si="49"/>
        <v/>
      </c>
      <c r="BR17" s="92">
        <f t="shared" si="50"/>
        <v>0</v>
      </c>
      <c r="BS17" s="89">
        <f t="shared" si="51"/>
        <v>0</v>
      </c>
    </row>
    <row r="18" spans="1:76" x14ac:dyDescent="0.2">
      <c r="A18" s="69">
        <f t="shared" si="52"/>
        <v>45116</v>
      </c>
      <c r="B18" s="90" t="str">
        <f>IF(ISERROR(VLOOKUP(A18,Feiertage!$A$3:$E$24,2,FALSE))=FALSE,"Feiertag","")</f>
        <v/>
      </c>
      <c r="C18" s="71"/>
      <c r="D18" s="71"/>
      <c r="E18" s="210"/>
      <c r="F18" s="71"/>
      <c r="G18" s="71"/>
      <c r="H18" s="210"/>
      <c r="I18" s="71"/>
      <c r="J18" s="71"/>
      <c r="K18" s="212"/>
      <c r="L18" s="71"/>
      <c r="M18" s="71"/>
      <c r="N18" s="210"/>
      <c r="O18" s="71"/>
      <c r="P18" s="71"/>
      <c r="Q18" s="72">
        <f t="shared" si="0"/>
        <v>0</v>
      </c>
      <c r="R18" s="73">
        <f t="shared" si="1"/>
        <v>0</v>
      </c>
      <c r="S18" s="74">
        <f t="shared" si="34"/>
        <v>-273.25</v>
      </c>
      <c r="T18" s="74">
        <f t="shared" si="35"/>
        <v>0</v>
      </c>
      <c r="U18" s="75"/>
      <c r="V18" s="76" t="str">
        <f t="shared" si="2"/>
        <v/>
      </c>
      <c r="W18" s="76"/>
      <c r="X18" s="76" t="str">
        <f t="shared" si="36"/>
        <v/>
      </c>
      <c r="Y18" s="77">
        <f t="shared" si="3"/>
        <v>0</v>
      </c>
      <c r="Z18" s="78">
        <f t="shared" si="4"/>
        <v>0</v>
      </c>
      <c r="AA18" s="79" t="str">
        <f>IF(WEEKDAY($A18)=1,"So",IF(WEEKDAY($A18)=7,"Sa",IF(B18="freier Tag",B18,IF(ISERROR(VLOOKUP(A18,Feiertage!$A$3:$E$14,2,FALSE))=FALSE,"Feiertag",IF(B18="","",B18)))))</f>
        <v>So</v>
      </c>
      <c r="AB18" s="78">
        <f t="shared" si="37"/>
        <v>0</v>
      </c>
      <c r="AC18" s="80">
        <f t="shared" si="38"/>
        <v>0</v>
      </c>
      <c r="AD18" s="80">
        <f t="shared" si="39"/>
        <v>0</v>
      </c>
      <c r="AE18" s="81" t="str">
        <f t="shared" si="5"/>
        <v/>
      </c>
      <c r="AF18" s="81" t="str">
        <f t="shared" si="6"/>
        <v/>
      </c>
      <c r="AG18" s="81" t="str">
        <f t="shared" si="7"/>
        <v/>
      </c>
      <c r="AH18" s="81" t="str">
        <f t="shared" si="8"/>
        <v/>
      </c>
      <c r="AI18" s="82" t="str">
        <f t="shared" si="9"/>
        <v/>
      </c>
      <c r="AJ18" s="86" t="str">
        <f t="shared" si="10"/>
        <v/>
      </c>
      <c r="AK18" s="91" t="str">
        <f t="shared" si="40"/>
        <v>0</v>
      </c>
      <c r="AL18" s="85">
        <f t="shared" si="11"/>
        <v>0</v>
      </c>
      <c r="AM18" s="86">
        <f t="shared" si="12"/>
        <v>0</v>
      </c>
      <c r="AN18" s="83">
        <f t="shared" si="13"/>
        <v>0</v>
      </c>
      <c r="AO18" s="86">
        <f t="shared" si="14"/>
        <v>0</v>
      </c>
      <c r="AP18" s="86">
        <f t="shared" si="15"/>
        <v>0</v>
      </c>
      <c r="AQ18" s="83">
        <f t="shared" si="16"/>
        <v>0</v>
      </c>
      <c r="AR18" s="86">
        <f t="shared" si="17"/>
        <v>0</v>
      </c>
      <c r="AS18" s="86">
        <f t="shared" si="18"/>
        <v>0</v>
      </c>
      <c r="AT18" s="83">
        <f t="shared" si="19"/>
        <v>0</v>
      </c>
      <c r="AU18" s="86">
        <f t="shared" si="20"/>
        <v>0</v>
      </c>
      <c r="AV18" s="87">
        <f t="shared" si="21"/>
        <v>0</v>
      </c>
      <c r="AW18" s="83">
        <f t="shared" si="22"/>
        <v>0</v>
      </c>
      <c r="AX18" s="87">
        <f t="shared" si="23"/>
        <v>0</v>
      </c>
      <c r="AY18" s="83">
        <f t="shared" si="24"/>
        <v>0</v>
      </c>
      <c r="AZ18" s="88" t="str">
        <f t="shared" si="41"/>
        <v/>
      </c>
      <c r="BA18" s="89">
        <f t="shared" si="42"/>
        <v>0</v>
      </c>
      <c r="BB18" s="89">
        <f t="shared" si="43"/>
        <v>0</v>
      </c>
      <c r="BC18" s="85">
        <f t="shared" si="25"/>
        <v>0</v>
      </c>
      <c r="BD18" s="86">
        <f t="shared" si="26"/>
        <v>0</v>
      </c>
      <c r="BE18" s="83">
        <f t="shared" si="44"/>
        <v>0</v>
      </c>
      <c r="BF18" s="86">
        <f t="shared" si="27"/>
        <v>0</v>
      </c>
      <c r="BG18" s="86">
        <f t="shared" si="28"/>
        <v>0</v>
      </c>
      <c r="BH18" s="83">
        <f t="shared" si="45"/>
        <v>0</v>
      </c>
      <c r="BI18" s="86">
        <f t="shared" si="29"/>
        <v>0</v>
      </c>
      <c r="BJ18" s="86">
        <f t="shared" si="30"/>
        <v>0</v>
      </c>
      <c r="BK18" s="83">
        <f t="shared" si="46"/>
        <v>0</v>
      </c>
      <c r="BL18" s="86">
        <f t="shared" si="31"/>
        <v>0</v>
      </c>
      <c r="BM18" s="87">
        <f t="shared" si="32"/>
        <v>0</v>
      </c>
      <c r="BN18" s="83">
        <f t="shared" si="47"/>
        <v>0</v>
      </c>
      <c r="BO18" s="87">
        <f t="shared" si="33"/>
        <v>0</v>
      </c>
      <c r="BP18" s="83">
        <f t="shared" si="48"/>
        <v>0</v>
      </c>
      <c r="BQ18" s="88" t="str">
        <f t="shared" si="49"/>
        <v/>
      </c>
      <c r="BR18" s="92">
        <f t="shared" si="50"/>
        <v>0</v>
      </c>
      <c r="BS18" s="89">
        <f t="shared" si="51"/>
        <v>0</v>
      </c>
    </row>
    <row r="19" spans="1:76" x14ac:dyDescent="0.2">
      <c r="A19" s="69">
        <f t="shared" si="52"/>
        <v>45117</v>
      </c>
      <c r="B19" s="90" t="str">
        <f>IF(ISERROR(VLOOKUP(A19,Feiertage!$A$3:$E$24,2,FALSE))=FALSE,"Feiertag","")</f>
        <v/>
      </c>
      <c r="C19" s="71"/>
      <c r="D19" s="71"/>
      <c r="E19" s="210"/>
      <c r="F19" s="71"/>
      <c r="G19" s="71"/>
      <c r="H19" s="210"/>
      <c r="I19" s="71"/>
      <c r="J19" s="71"/>
      <c r="K19" s="212"/>
      <c r="L19" s="71"/>
      <c r="M19" s="71"/>
      <c r="N19" s="210"/>
      <c r="O19" s="71"/>
      <c r="P19" s="71"/>
      <c r="Q19" s="72">
        <f t="shared" si="0"/>
        <v>0</v>
      </c>
      <c r="R19" s="73">
        <f t="shared" si="1"/>
        <v>-4</v>
      </c>
      <c r="S19" s="74">
        <f t="shared" si="34"/>
        <v>-277.25</v>
      </c>
      <c r="T19" s="74">
        <f t="shared" si="35"/>
        <v>0</v>
      </c>
      <c r="U19" s="75"/>
      <c r="V19" s="76" t="str">
        <f t="shared" si="2"/>
        <v/>
      </c>
      <c r="W19" s="76"/>
      <c r="X19" s="76" t="str">
        <f t="shared" si="36"/>
        <v/>
      </c>
      <c r="Y19" s="77">
        <f t="shared" si="3"/>
        <v>0</v>
      </c>
      <c r="Z19" s="78">
        <f t="shared" si="4"/>
        <v>4</v>
      </c>
      <c r="AA19" s="79" t="str">
        <f>IF(WEEKDAY($A19)=1,"So",IF(WEEKDAY($A19)=7,"Sa",IF(B19="freier Tag",B19,IF(ISERROR(VLOOKUP(A19,Feiertage!$A$3:$E$14,2,FALSE))=FALSE,"Feiertag",IF(B19="","",B19)))))</f>
        <v/>
      </c>
      <c r="AB19" s="78">
        <f t="shared" si="37"/>
        <v>0</v>
      </c>
      <c r="AC19" s="80">
        <f t="shared" si="38"/>
        <v>0</v>
      </c>
      <c r="AD19" s="80">
        <f t="shared" si="39"/>
        <v>0</v>
      </c>
      <c r="AE19" s="81" t="str">
        <f t="shared" si="5"/>
        <v/>
      </c>
      <c r="AF19" s="81" t="str">
        <f t="shared" si="6"/>
        <v/>
      </c>
      <c r="AG19" s="81" t="str">
        <f t="shared" si="7"/>
        <v/>
      </c>
      <c r="AH19" s="81" t="str">
        <f t="shared" si="8"/>
        <v/>
      </c>
      <c r="AI19" s="82" t="str">
        <f t="shared" si="9"/>
        <v/>
      </c>
      <c r="AJ19" s="86" t="str">
        <f t="shared" si="10"/>
        <v/>
      </c>
      <c r="AK19" s="91" t="str">
        <f t="shared" si="40"/>
        <v>0</v>
      </c>
      <c r="AL19" s="85">
        <f t="shared" si="11"/>
        <v>0</v>
      </c>
      <c r="AM19" s="86">
        <f t="shared" si="12"/>
        <v>0</v>
      </c>
      <c r="AN19" s="83">
        <f t="shared" si="13"/>
        <v>0</v>
      </c>
      <c r="AO19" s="86">
        <f t="shared" si="14"/>
        <v>0</v>
      </c>
      <c r="AP19" s="86">
        <f t="shared" si="15"/>
        <v>0</v>
      </c>
      <c r="AQ19" s="83">
        <f t="shared" si="16"/>
        <v>0</v>
      </c>
      <c r="AR19" s="86">
        <f t="shared" si="17"/>
        <v>0</v>
      </c>
      <c r="AS19" s="86">
        <f t="shared" si="18"/>
        <v>0</v>
      </c>
      <c r="AT19" s="83">
        <f t="shared" si="19"/>
        <v>0</v>
      </c>
      <c r="AU19" s="86">
        <f t="shared" si="20"/>
        <v>0</v>
      </c>
      <c r="AV19" s="87">
        <f t="shared" si="21"/>
        <v>0</v>
      </c>
      <c r="AW19" s="83">
        <f t="shared" si="22"/>
        <v>0</v>
      </c>
      <c r="AX19" s="87">
        <f t="shared" si="23"/>
        <v>0</v>
      </c>
      <c r="AY19" s="83">
        <f t="shared" si="24"/>
        <v>0</v>
      </c>
      <c r="AZ19" s="88" t="str">
        <f t="shared" si="41"/>
        <v/>
      </c>
      <c r="BA19" s="89">
        <f t="shared" si="42"/>
        <v>0</v>
      </c>
      <c r="BB19" s="89">
        <f t="shared" si="43"/>
        <v>0</v>
      </c>
      <c r="BC19" s="85">
        <f t="shared" si="25"/>
        <v>0</v>
      </c>
      <c r="BD19" s="86">
        <f t="shared" si="26"/>
        <v>0</v>
      </c>
      <c r="BE19" s="83">
        <f t="shared" si="44"/>
        <v>0</v>
      </c>
      <c r="BF19" s="86">
        <f t="shared" si="27"/>
        <v>0</v>
      </c>
      <c r="BG19" s="86">
        <f t="shared" si="28"/>
        <v>0</v>
      </c>
      <c r="BH19" s="83">
        <f t="shared" si="45"/>
        <v>0</v>
      </c>
      <c r="BI19" s="86">
        <f t="shared" si="29"/>
        <v>0</v>
      </c>
      <c r="BJ19" s="86">
        <f t="shared" si="30"/>
        <v>0</v>
      </c>
      <c r="BK19" s="83">
        <f t="shared" si="46"/>
        <v>0</v>
      </c>
      <c r="BL19" s="86">
        <f t="shared" si="31"/>
        <v>0</v>
      </c>
      <c r="BM19" s="87">
        <f t="shared" si="32"/>
        <v>0</v>
      </c>
      <c r="BN19" s="83">
        <f t="shared" si="47"/>
        <v>0</v>
      </c>
      <c r="BO19" s="87">
        <f t="shared" si="33"/>
        <v>0</v>
      </c>
      <c r="BP19" s="83">
        <f t="shared" si="48"/>
        <v>0</v>
      </c>
      <c r="BQ19" s="88" t="str">
        <f t="shared" si="49"/>
        <v/>
      </c>
      <c r="BR19" s="92">
        <f t="shared" si="50"/>
        <v>0</v>
      </c>
      <c r="BS19" s="89">
        <f t="shared" si="51"/>
        <v>0</v>
      </c>
    </row>
    <row r="20" spans="1:76" x14ac:dyDescent="0.2">
      <c r="A20" s="69">
        <f t="shared" si="52"/>
        <v>45118</v>
      </c>
      <c r="B20" s="70" t="str">
        <f>IF(ISERROR(VLOOKUP(A20,Feiertage!$A$3:$E$24,2,FALSE))=FALSE,"Feiertag","")</f>
        <v/>
      </c>
      <c r="C20" s="71"/>
      <c r="D20" s="71"/>
      <c r="E20" s="210"/>
      <c r="F20" s="71"/>
      <c r="G20" s="71"/>
      <c r="H20" s="210"/>
      <c r="I20" s="71"/>
      <c r="J20" s="71"/>
      <c r="K20" s="212"/>
      <c r="L20" s="71"/>
      <c r="M20" s="71"/>
      <c r="N20" s="210"/>
      <c r="O20" s="71"/>
      <c r="P20" s="71"/>
      <c r="Q20" s="72">
        <f t="shared" si="0"/>
        <v>0</v>
      </c>
      <c r="R20" s="73">
        <f t="shared" si="1"/>
        <v>-4</v>
      </c>
      <c r="S20" s="74">
        <f t="shared" si="34"/>
        <v>-281.25</v>
      </c>
      <c r="T20" s="74">
        <f t="shared" si="35"/>
        <v>0</v>
      </c>
      <c r="U20" s="75"/>
      <c r="V20" s="76" t="str">
        <f t="shared" si="2"/>
        <v/>
      </c>
      <c r="W20" s="76"/>
      <c r="X20" s="76" t="str">
        <f t="shared" si="36"/>
        <v/>
      </c>
      <c r="Y20" s="77">
        <f t="shared" si="3"/>
        <v>0</v>
      </c>
      <c r="Z20" s="78">
        <f t="shared" si="4"/>
        <v>4</v>
      </c>
      <c r="AA20" s="79" t="str">
        <f>IF(WEEKDAY($A20)=1,"So",IF(WEEKDAY($A20)=7,"Sa",IF(B20="freier Tag",B20,IF(ISERROR(VLOOKUP(A20,Feiertage!$A$3:$E$14,2,FALSE))=FALSE,"Feiertag",IF(B20="","",B20)))))</f>
        <v/>
      </c>
      <c r="AB20" s="78">
        <f t="shared" si="37"/>
        <v>0</v>
      </c>
      <c r="AC20" s="80">
        <f t="shared" si="38"/>
        <v>0</v>
      </c>
      <c r="AD20" s="80">
        <f t="shared" si="39"/>
        <v>0</v>
      </c>
      <c r="AE20" s="81" t="str">
        <f t="shared" si="5"/>
        <v/>
      </c>
      <c r="AF20" s="81" t="str">
        <f t="shared" si="6"/>
        <v/>
      </c>
      <c r="AG20" s="81" t="str">
        <f t="shared" si="7"/>
        <v/>
      </c>
      <c r="AH20" s="81" t="str">
        <f t="shared" si="8"/>
        <v/>
      </c>
      <c r="AI20" s="82" t="str">
        <f t="shared" si="9"/>
        <v/>
      </c>
      <c r="AJ20" s="86" t="str">
        <f t="shared" si="10"/>
        <v/>
      </c>
      <c r="AK20" s="91" t="str">
        <f t="shared" si="40"/>
        <v>0</v>
      </c>
      <c r="AL20" s="85">
        <f t="shared" si="11"/>
        <v>0</v>
      </c>
      <c r="AM20" s="86">
        <f t="shared" si="12"/>
        <v>0</v>
      </c>
      <c r="AN20" s="83">
        <f t="shared" si="13"/>
        <v>0</v>
      </c>
      <c r="AO20" s="86">
        <f t="shared" si="14"/>
        <v>0</v>
      </c>
      <c r="AP20" s="86">
        <f t="shared" si="15"/>
        <v>0</v>
      </c>
      <c r="AQ20" s="83">
        <f t="shared" si="16"/>
        <v>0</v>
      </c>
      <c r="AR20" s="86">
        <f t="shared" si="17"/>
        <v>0</v>
      </c>
      <c r="AS20" s="86">
        <f t="shared" si="18"/>
        <v>0</v>
      </c>
      <c r="AT20" s="83">
        <f t="shared" si="19"/>
        <v>0</v>
      </c>
      <c r="AU20" s="86">
        <f t="shared" si="20"/>
        <v>0</v>
      </c>
      <c r="AV20" s="87">
        <f t="shared" si="21"/>
        <v>0</v>
      </c>
      <c r="AW20" s="83">
        <f t="shared" si="22"/>
        <v>0</v>
      </c>
      <c r="AX20" s="87">
        <f t="shared" si="23"/>
        <v>0</v>
      </c>
      <c r="AY20" s="83">
        <f t="shared" si="24"/>
        <v>0</v>
      </c>
      <c r="AZ20" s="88" t="str">
        <f t="shared" si="41"/>
        <v/>
      </c>
      <c r="BA20" s="89">
        <f t="shared" si="42"/>
        <v>0</v>
      </c>
      <c r="BB20" s="89">
        <f t="shared" si="43"/>
        <v>0</v>
      </c>
      <c r="BC20" s="85">
        <f t="shared" si="25"/>
        <v>0</v>
      </c>
      <c r="BD20" s="86">
        <f t="shared" si="26"/>
        <v>0</v>
      </c>
      <c r="BE20" s="83">
        <f t="shared" si="44"/>
        <v>0</v>
      </c>
      <c r="BF20" s="86">
        <f t="shared" si="27"/>
        <v>0</v>
      </c>
      <c r="BG20" s="86">
        <f t="shared" si="28"/>
        <v>0</v>
      </c>
      <c r="BH20" s="83">
        <f t="shared" si="45"/>
        <v>0</v>
      </c>
      <c r="BI20" s="86">
        <f t="shared" si="29"/>
        <v>0</v>
      </c>
      <c r="BJ20" s="86">
        <f t="shared" si="30"/>
        <v>0</v>
      </c>
      <c r="BK20" s="83">
        <f t="shared" si="46"/>
        <v>0</v>
      </c>
      <c r="BL20" s="86">
        <f t="shared" si="31"/>
        <v>0</v>
      </c>
      <c r="BM20" s="87">
        <f t="shared" si="32"/>
        <v>0</v>
      </c>
      <c r="BN20" s="83">
        <f t="shared" si="47"/>
        <v>0</v>
      </c>
      <c r="BO20" s="87">
        <f t="shared" si="33"/>
        <v>0</v>
      </c>
      <c r="BP20" s="83">
        <f t="shared" si="48"/>
        <v>0</v>
      </c>
      <c r="BQ20" s="88" t="str">
        <f t="shared" si="49"/>
        <v/>
      </c>
      <c r="BR20" s="92">
        <f t="shared" si="50"/>
        <v>0</v>
      </c>
      <c r="BS20" s="89">
        <f t="shared" si="51"/>
        <v>0</v>
      </c>
    </row>
    <row r="21" spans="1:76" x14ac:dyDescent="0.2">
      <c r="A21" s="69">
        <f t="shared" si="52"/>
        <v>45119</v>
      </c>
      <c r="B21" s="70" t="str">
        <f>IF(ISERROR(VLOOKUP(A21,Feiertage!$A$3:$E$24,2,FALSE))=FALSE,"Feiertag","")</f>
        <v/>
      </c>
      <c r="C21" s="71"/>
      <c r="D21" s="71"/>
      <c r="E21" s="210"/>
      <c r="F21" s="71"/>
      <c r="G21" s="71"/>
      <c r="H21" s="210"/>
      <c r="I21" s="71"/>
      <c r="J21" s="71"/>
      <c r="K21" s="212"/>
      <c r="L21" s="71"/>
      <c r="M21" s="71"/>
      <c r="N21" s="210"/>
      <c r="O21" s="71"/>
      <c r="P21" s="71"/>
      <c r="Q21" s="72">
        <f t="shared" si="0"/>
        <v>0</v>
      </c>
      <c r="R21" s="73">
        <f t="shared" si="1"/>
        <v>-4</v>
      </c>
      <c r="S21" s="74">
        <f t="shared" si="34"/>
        <v>-285.25</v>
      </c>
      <c r="T21" s="74">
        <f t="shared" si="35"/>
        <v>0</v>
      </c>
      <c r="U21" s="75"/>
      <c r="V21" s="76" t="str">
        <f t="shared" si="2"/>
        <v/>
      </c>
      <c r="W21" s="76"/>
      <c r="X21" s="76" t="str">
        <f t="shared" si="36"/>
        <v/>
      </c>
      <c r="Y21" s="77">
        <f t="shared" si="3"/>
        <v>0</v>
      </c>
      <c r="Z21" s="78">
        <f t="shared" si="4"/>
        <v>4</v>
      </c>
      <c r="AA21" s="79" t="str">
        <f>IF(WEEKDAY($A21)=1,"So",IF(WEEKDAY($A21)=7,"Sa",IF(B21="freier Tag",B21,IF(ISERROR(VLOOKUP(A21,Feiertage!$A$3:$E$14,2,FALSE))=FALSE,"Feiertag",IF(B21="","",B21)))))</f>
        <v/>
      </c>
      <c r="AB21" s="78">
        <f t="shared" si="37"/>
        <v>0</v>
      </c>
      <c r="AC21" s="80">
        <f t="shared" si="38"/>
        <v>0</v>
      </c>
      <c r="AD21" s="80">
        <f t="shared" si="39"/>
        <v>0</v>
      </c>
      <c r="AE21" s="81" t="str">
        <f t="shared" si="5"/>
        <v/>
      </c>
      <c r="AF21" s="81" t="str">
        <f t="shared" si="6"/>
        <v/>
      </c>
      <c r="AG21" s="81" t="str">
        <f t="shared" si="7"/>
        <v/>
      </c>
      <c r="AH21" s="81" t="str">
        <f t="shared" si="8"/>
        <v/>
      </c>
      <c r="AI21" s="82" t="str">
        <f t="shared" si="9"/>
        <v/>
      </c>
      <c r="AJ21" s="86" t="str">
        <f t="shared" si="10"/>
        <v/>
      </c>
      <c r="AK21" s="91" t="str">
        <f t="shared" si="40"/>
        <v>0</v>
      </c>
      <c r="AL21" s="85">
        <f t="shared" si="11"/>
        <v>0</v>
      </c>
      <c r="AM21" s="86">
        <f t="shared" si="12"/>
        <v>0</v>
      </c>
      <c r="AN21" s="83">
        <f t="shared" si="13"/>
        <v>0</v>
      </c>
      <c r="AO21" s="86">
        <f t="shared" si="14"/>
        <v>0</v>
      </c>
      <c r="AP21" s="86">
        <f t="shared" si="15"/>
        <v>0</v>
      </c>
      <c r="AQ21" s="83">
        <f t="shared" si="16"/>
        <v>0</v>
      </c>
      <c r="AR21" s="86">
        <f t="shared" si="17"/>
        <v>0</v>
      </c>
      <c r="AS21" s="86">
        <f t="shared" si="18"/>
        <v>0</v>
      </c>
      <c r="AT21" s="83">
        <f t="shared" si="19"/>
        <v>0</v>
      </c>
      <c r="AU21" s="86">
        <f t="shared" si="20"/>
        <v>0</v>
      </c>
      <c r="AV21" s="87">
        <f t="shared" si="21"/>
        <v>0</v>
      </c>
      <c r="AW21" s="83">
        <f t="shared" si="22"/>
        <v>0</v>
      </c>
      <c r="AX21" s="87">
        <f t="shared" si="23"/>
        <v>0</v>
      </c>
      <c r="AY21" s="83">
        <f t="shared" si="24"/>
        <v>0</v>
      </c>
      <c r="AZ21" s="88" t="str">
        <f t="shared" si="41"/>
        <v/>
      </c>
      <c r="BA21" s="89">
        <f t="shared" si="42"/>
        <v>0</v>
      </c>
      <c r="BB21" s="89">
        <f t="shared" si="43"/>
        <v>0</v>
      </c>
      <c r="BC21" s="85">
        <f t="shared" si="25"/>
        <v>0</v>
      </c>
      <c r="BD21" s="86">
        <f t="shared" si="26"/>
        <v>0</v>
      </c>
      <c r="BE21" s="83">
        <f t="shared" si="44"/>
        <v>0</v>
      </c>
      <c r="BF21" s="86">
        <f t="shared" si="27"/>
        <v>0</v>
      </c>
      <c r="BG21" s="86">
        <f t="shared" si="28"/>
        <v>0</v>
      </c>
      <c r="BH21" s="83">
        <f t="shared" si="45"/>
        <v>0</v>
      </c>
      <c r="BI21" s="86">
        <f t="shared" si="29"/>
        <v>0</v>
      </c>
      <c r="BJ21" s="86">
        <f t="shared" si="30"/>
        <v>0</v>
      </c>
      <c r="BK21" s="83">
        <f t="shared" si="46"/>
        <v>0</v>
      </c>
      <c r="BL21" s="86">
        <f t="shared" si="31"/>
        <v>0</v>
      </c>
      <c r="BM21" s="87">
        <f t="shared" si="32"/>
        <v>0</v>
      </c>
      <c r="BN21" s="83">
        <f t="shared" si="47"/>
        <v>0</v>
      </c>
      <c r="BO21" s="87">
        <f t="shared" si="33"/>
        <v>0</v>
      </c>
      <c r="BP21" s="83">
        <f t="shared" si="48"/>
        <v>0</v>
      </c>
      <c r="BQ21" s="88" t="str">
        <f t="shared" si="49"/>
        <v/>
      </c>
      <c r="BR21" s="92">
        <f t="shared" si="50"/>
        <v>0</v>
      </c>
      <c r="BS21" s="89">
        <f t="shared" si="51"/>
        <v>0</v>
      </c>
    </row>
    <row r="22" spans="1:76" x14ac:dyDescent="0.2">
      <c r="A22" s="69">
        <f t="shared" si="52"/>
        <v>45120</v>
      </c>
      <c r="B22" s="70" t="str">
        <f>IF(ISERROR(VLOOKUP(A22,Feiertage!$A$3:$E$24,2,FALSE))=FALSE,"Feiertag","")</f>
        <v/>
      </c>
      <c r="C22" s="71"/>
      <c r="D22" s="71"/>
      <c r="E22" s="210"/>
      <c r="F22" s="71"/>
      <c r="G22" s="71"/>
      <c r="H22" s="210"/>
      <c r="I22" s="71"/>
      <c r="J22" s="71"/>
      <c r="K22" s="212"/>
      <c r="L22" s="71"/>
      <c r="M22" s="71"/>
      <c r="N22" s="210"/>
      <c r="O22" s="71"/>
      <c r="P22" s="71"/>
      <c r="Q22" s="72">
        <f t="shared" si="0"/>
        <v>0</v>
      </c>
      <c r="R22" s="73">
        <f t="shared" si="1"/>
        <v>-4</v>
      </c>
      <c r="S22" s="74">
        <f t="shared" si="34"/>
        <v>-289.25</v>
      </c>
      <c r="T22" s="74">
        <f t="shared" si="35"/>
        <v>0</v>
      </c>
      <c r="U22" s="75"/>
      <c r="V22" s="76" t="str">
        <f t="shared" si="2"/>
        <v/>
      </c>
      <c r="W22" s="76"/>
      <c r="X22" s="76" t="str">
        <f t="shared" si="36"/>
        <v/>
      </c>
      <c r="Y22" s="77">
        <f t="shared" si="3"/>
        <v>0</v>
      </c>
      <c r="Z22" s="78">
        <f t="shared" si="4"/>
        <v>4</v>
      </c>
      <c r="AA22" s="79" t="str">
        <f>IF(WEEKDAY($A22)=1,"So",IF(WEEKDAY($A22)=7,"Sa",IF(B22="freier Tag",B22,IF(ISERROR(VLOOKUP(A22,Feiertage!$A$3:$E$14,2,FALSE))=FALSE,"Feiertag",IF(B22="","",B22)))))</f>
        <v/>
      </c>
      <c r="AB22" s="78">
        <f t="shared" si="37"/>
        <v>0</v>
      </c>
      <c r="AC22" s="80">
        <f t="shared" si="38"/>
        <v>0</v>
      </c>
      <c r="AD22" s="80">
        <f t="shared" si="39"/>
        <v>0</v>
      </c>
      <c r="AE22" s="81" t="str">
        <f t="shared" si="5"/>
        <v/>
      </c>
      <c r="AF22" s="81" t="str">
        <f t="shared" si="6"/>
        <v/>
      </c>
      <c r="AG22" s="81" t="str">
        <f t="shared" si="7"/>
        <v/>
      </c>
      <c r="AH22" s="81" t="str">
        <f t="shared" si="8"/>
        <v/>
      </c>
      <c r="AI22" s="82" t="str">
        <f t="shared" si="9"/>
        <v/>
      </c>
      <c r="AJ22" s="86" t="str">
        <f t="shared" si="10"/>
        <v/>
      </c>
      <c r="AK22" s="91" t="str">
        <f t="shared" si="40"/>
        <v>0</v>
      </c>
      <c r="AL22" s="85">
        <f t="shared" si="11"/>
        <v>0</v>
      </c>
      <c r="AM22" s="86">
        <f t="shared" si="12"/>
        <v>0</v>
      </c>
      <c r="AN22" s="83">
        <f t="shared" si="13"/>
        <v>0</v>
      </c>
      <c r="AO22" s="86">
        <f t="shared" si="14"/>
        <v>0</v>
      </c>
      <c r="AP22" s="86">
        <f t="shared" si="15"/>
        <v>0</v>
      </c>
      <c r="AQ22" s="83">
        <f t="shared" si="16"/>
        <v>0</v>
      </c>
      <c r="AR22" s="86">
        <f t="shared" si="17"/>
        <v>0</v>
      </c>
      <c r="AS22" s="86">
        <f t="shared" si="18"/>
        <v>0</v>
      </c>
      <c r="AT22" s="83">
        <f t="shared" si="19"/>
        <v>0</v>
      </c>
      <c r="AU22" s="86">
        <f t="shared" si="20"/>
        <v>0</v>
      </c>
      <c r="AV22" s="87">
        <f t="shared" si="21"/>
        <v>0</v>
      </c>
      <c r="AW22" s="83">
        <f t="shared" si="22"/>
        <v>0</v>
      </c>
      <c r="AX22" s="87">
        <f t="shared" si="23"/>
        <v>0</v>
      </c>
      <c r="AY22" s="83">
        <f t="shared" si="24"/>
        <v>0</v>
      </c>
      <c r="AZ22" s="88" t="str">
        <f t="shared" si="41"/>
        <v/>
      </c>
      <c r="BA22" s="89">
        <f t="shared" si="42"/>
        <v>0</v>
      </c>
      <c r="BB22" s="89">
        <f t="shared" si="43"/>
        <v>0</v>
      </c>
      <c r="BC22" s="85">
        <f t="shared" si="25"/>
        <v>0</v>
      </c>
      <c r="BD22" s="86">
        <f t="shared" si="26"/>
        <v>0</v>
      </c>
      <c r="BE22" s="83">
        <f t="shared" si="44"/>
        <v>0</v>
      </c>
      <c r="BF22" s="86">
        <f t="shared" si="27"/>
        <v>0</v>
      </c>
      <c r="BG22" s="86">
        <f t="shared" si="28"/>
        <v>0</v>
      </c>
      <c r="BH22" s="83">
        <f t="shared" si="45"/>
        <v>0</v>
      </c>
      <c r="BI22" s="86">
        <f t="shared" si="29"/>
        <v>0</v>
      </c>
      <c r="BJ22" s="86">
        <f t="shared" si="30"/>
        <v>0</v>
      </c>
      <c r="BK22" s="83">
        <f t="shared" si="46"/>
        <v>0</v>
      </c>
      <c r="BL22" s="86">
        <f t="shared" si="31"/>
        <v>0</v>
      </c>
      <c r="BM22" s="87">
        <f t="shared" si="32"/>
        <v>0</v>
      </c>
      <c r="BN22" s="83">
        <f t="shared" si="47"/>
        <v>0</v>
      </c>
      <c r="BO22" s="87">
        <f t="shared" si="33"/>
        <v>0</v>
      </c>
      <c r="BP22" s="83">
        <f t="shared" si="48"/>
        <v>0</v>
      </c>
      <c r="BQ22" s="88" t="str">
        <f t="shared" si="49"/>
        <v/>
      </c>
      <c r="BR22" s="92">
        <f t="shared" si="50"/>
        <v>0</v>
      </c>
      <c r="BS22" s="89">
        <f t="shared" si="51"/>
        <v>0</v>
      </c>
    </row>
    <row r="23" spans="1:76" x14ac:dyDescent="0.2">
      <c r="A23" s="69">
        <f t="shared" si="52"/>
        <v>45121</v>
      </c>
      <c r="B23" s="90" t="str">
        <f>IF(ISERROR(VLOOKUP(A23,Feiertage!$A$3:$E$24,2,FALSE))=FALSE,"Feiertag","")</f>
        <v/>
      </c>
      <c r="C23" s="71"/>
      <c r="D23" s="71"/>
      <c r="E23" s="210"/>
      <c r="F23" s="71"/>
      <c r="G23" s="71"/>
      <c r="H23" s="210"/>
      <c r="I23" s="71"/>
      <c r="J23" s="71"/>
      <c r="K23" s="212"/>
      <c r="L23" s="71"/>
      <c r="M23" s="71"/>
      <c r="N23" s="210"/>
      <c r="O23" s="71"/>
      <c r="P23" s="71"/>
      <c r="Q23" s="72">
        <f t="shared" si="0"/>
        <v>0</v>
      </c>
      <c r="R23" s="73">
        <f t="shared" si="1"/>
        <v>-4</v>
      </c>
      <c r="S23" s="74">
        <f t="shared" si="34"/>
        <v>-293.25</v>
      </c>
      <c r="T23" s="74">
        <f t="shared" si="35"/>
        <v>0</v>
      </c>
      <c r="U23" s="75"/>
      <c r="V23" s="76" t="str">
        <f t="shared" si="2"/>
        <v/>
      </c>
      <c r="W23" s="76"/>
      <c r="X23" s="76" t="str">
        <f t="shared" si="36"/>
        <v/>
      </c>
      <c r="Y23" s="77">
        <f t="shared" si="3"/>
        <v>0</v>
      </c>
      <c r="Z23" s="78">
        <f t="shared" si="4"/>
        <v>4</v>
      </c>
      <c r="AA23" s="79" t="str">
        <f>IF(WEEKDAY($A23)=1,"So",IF(WEEKDAY($A23)=7,"Sa",IF(B23="freier Tag",B23,IF(ISERROR(VLOOKUP(A23,Feiertage!$A$3:$E$14,2,FALSE))=FALSE,"Feiertag",IF(B23="","",B23)))))</f>
        <v/>
      </c>
      <c r="AB23" s="78">
        <f t="shared" si="37"/>
        <v>0</v>
      </c>
      <c r="AC23" s="80">
        <f t="shared" si="38"/>
        <v>0</v>
      </c>
      <c r="AD23" s="80">
        <f t="shared" si="39"/>
        <v>0</v>
      </c>
      <c r="AE23" s="81" t="str">
        <f t="shared" si="5"/>
        <v/>
      </c>
      <c r="AF23" s="81" t="str">
        <f t="shared" si="6"/>
        <v/>
      </c>
      <c r="AG23" s="81" t="str">
        <f t="shared" si="7"/>
        <v/>
      </c>
      <c r="AH23" s="81" t="str">
        <f t="shared" si="8"/>
        <v/>
      </c>
      <c r="AI23" s="82" t="str">
        <f t="shared" si="9"/>
        <v/>
      </c>
      <c r="AJ23" s="86" t="str">
        <f t="shared" si="10"/>
        <v/>
      </c>
      <c r="AK23" s="91" t="str">
        <f t="shared" si="40"/>
        <v>0</v>
      </c>
      <c r="AL23" s="85">
        <f t="shared" si="11"/>
        <v>0</v>
      </c>
      <c r="AM23" s="86">
        <f t="shared" si="12"/>
        <v>0</v>
      </c>
      <c r="AN23" s="83">
        <f>IF(AL23&lt;=9,,IF(AL23&lt;=9.75,AL23-9,IF(AL23&gt;9.75,0.75)))</f>
        <v>0</v>
      </c>
      <c r="AO23" s="86">
        <f t="shared" si="14"/>
        <v>0</v>
      </c>
      <c r="AP23" s="86">
        <f t="shared" si="15"/>
        <v>0</v>
      </c>
      <c r="AQ23" s="83">
        <f>IF(AO23=AL23,0,IF(AN23&gt;0,0,IF(AO23&lt;=9,0,IF(AO23&gt;9,0.75-AM23))))</f>
        <v>0</v>
      </c>
      <c r="AR23" s="86">
        <f t="shared" si="17"/>
        <v>0</v>
      </c>
      <c r="AS23" s="86">
        <f t="shared" si="18"/>
        <v>0</v>
      </c>
      <c r="AT23" s="83">
        <f>IF(AR23=AO23,0,IF(AQ23&gt;0,0,IF(AR23&lt;=9,0,IF(AR23&gt;9,0.75-AP23))))</f>
        <v>0</v>
      </c>
      <c r="AU23" s="86">
        <f t="shared" si="20"/>
        <v>0</v>
      </c>
      <c r="AV23" s="87">
        <f t="shared" si="21"/>
        <v>0</v>
      </c>
      <c r="AW23" s="83">
        <f>IF(AU23=AR23,0,IF(AT23&gt;0,0,IF(AU23&lt;=9,0,IF(AU23&gt;9,0.75-AS23))))</f>
        <v>0</v>
      </c>
      <c r="AX23" s="87">
        <f t="shared" si="23"/>
        <v>0</v>
      </c>
      <c r="AY23" s="83">
        <f>IF(AX23=AU23,0,IF(AW23&gt;0,0,IF(AX23&lt;=9,0,IF(AX23&gt;9,0.75-AV23))))</f>
        <v>0</v>
      </c>
      <c r="AZ23" s="88" t="str">
        <f t="shared" si="41"/>
        <v/>
      </c>
      <c r="BA23" s="89">
        <f t="shared" si="42"/>
        <v>0</v>
      </c>
      <c r="BB23" s="89">
        <f t="shared" si="43"/>
        <v>0</v>
      </c>
      <c r="BC23" s="85">
        <f t="shared" si="25"/>
        <v>0</v>
      </c>
      <c r="BD23" s="86">
        <f t="shared" si="26"/>
        <v>0</v>
      </c>
      <c r="BE23" s="83">
        <f t="shared" si="44"/>
        <v>0</v>
      </c>
      <c r="BF23" s="86">
        <f t="shared" si="27"/>
        <v>0</v>
      </c>
      <c r="BG23" s="86">
        <f t="shared" si="28"/>
        <v>0</v>
      </c>
      <c r="BH23" s="83">
        <f t="shared" si="45"/>
        <v>0</v>
      </c>
      <c r="BI23" s="86">
        <f t="shared" si="29"/>
        <v>0</v>
      </c>
      <c r="BJ23" s="86">
        <f t="shared" si="30"/>
        <v>0</v>
      </c>
      <c r="BK23" s="83">
        <f t="shared" si="46"/>
        <v>0</v>
      </c>
      <c r="BL23" s="86">
        <f t="shared" si="31"/>
        <v>0</v>
      </c>
      <c r="BM23" s="87">
        <f t="shared" si="32"/>
        <v>0</v>
      </c>
      <c r="BN23" s="83">
        <f t="shared" si="47"/>
        <v>0</v>
      </c>
      <c r="BO23" s="87">
        <f t="shared" si="33"/>
        <v>0</v>
      </c>
      <c r="BP23" s="83">
        <f t="shared" si="48"/>
        <v>0</v>
      </c>
      <c r="BQ23" s="88" t="str">
        <f t="shared" si="49"/>
        <v/>
      </c>
      <c r="BR23" s="92">
        <f t="shared" si="50"/>
        <v>0</v>
      </c>
      <c r="BS23" s="89">
        <f t="shared" si="51"/>
        <v>0</v>
      </c>
    </row>
    <row r="24" spans="1:76" x14ac:dyDescent="0.2">
      <c r="A24" s="69">
        <f t="shared" si="52"/>
        <v>45122</v>
      </c>
      <c r="B24" s="70" t="str">
        <f>IF(ISERROR(VLOOKUP(A24,Feiertage!$A$3:$E$24,2,FALSE))=FALSE,"Feiertag","")</f>
        <v/>
      </c>
      <c r="C24" s="71"/>
      <c r="D24" s="71"/>
      <c r="E24" s="210"/>
      <c r="F24" s="71"/>
      <c r="G24" s="71"/>
      <c r="H24" s="210"/>
      <c r="I24" s="71"/>
      <c r="J24" s="71"/>
      <c r="K24" s="212"/>
      <c r="L24" s="71"/>
      <c r="M24" s="71"/>
      <c r="N24" s="210"/>
      <c r="O24" s="71"/>
      <c r="P24" s="71"/>
      <c r="Q24" s="72">
        <f t="shared" si="0"/>
        <v>0</v>
      </c>
      <c r="R24" s="73">
        <f t="shared" si="1"/>
        <v>0</v>
      </c>
      <c r="S24" s="74">
        <f t="shared" si="34"/>
        <v>-293.25</v>
      </c>
      <c r="T24" s="74">
        <f t="shared" si="35"/>
        <v>0</v>
      </c>
      <c r="U24" s="75"/>
      <c r="V24" s="76" t="str">
        <f t="shared" si="2"/>
        <v/>
      </c>
      <c r="W24" s="76"/>
      <c r="X24" s="76" t="str">
        <f t="shared" si="36"/>
        <v/>
      </c>
      <c r="Y24" s="77">
        <f t="shared" si="3"/>
        <v>0</v>
      </c>
      <c r="Z24" s="78">
        <f t="shared" si="4"/>
        <v>0</v>
      </c>
      <c r="AA24" s="79" t="str">
        <f>IF(WEEKDAY($A24)=1,"So",IF(WEEKDAY($A24)=7,"Sa",IF(B24="freier Tag",B24,IF(ISERROR(VLOOKUP(A24,Feiertage!$A$3:$E$14,2,FALSE))=FALSE,"Feiertag",IF(B24="","",B24)))))</f>
        <v>Sa</v>
      </c>
      <c r="AB24" s="78">
        <f t="shared" si="37"/>
        <v>0</v>
      </c>
      <c r="AC24" s="80">
        <f t="shared" si="38"/>
        <v>0</v>
      </c>
      <c r="AD24" s="80">
        <f t="shared" si="39"/>
        <v>0</v>
      </c>
      <c r="AE24" s="81" t="str">
        <f t="shared" si="5"/>
        <v/>
      </c>
      <c r="AF24" s="81" t="str">
        <f t="shared" si="6"/>
        <v/>
      </c>
      <c r="AG24" s="81" t="str">
        <f t="shared" si="7"/>
        <v/>
      </c>
      <c r="AH24" s="81" t="str">
        <f t="shared" si="8"/>
        <v/>
      </c>
      <c r="AI24" s="82" t="str">
        <f t="shared" si="9"/>
        <v/>
      </c>
      <c r="AJ24" s="86" t="str">
        <f t="shared" si="10"/>
        <v/>
      </c>
      <c r="AK24" s="91" t="str">
        <f t="shared" si="40"/>
        <v>0</v>
      </c>
      <c r="AL24" s="85">
        <f t="shared" si="11"/>
        <v>0</v>
      </c>
      <c r="AM24" s="86">
        <f t="shared" si="12"/>
        <v>0</v>
      </c>
      <c r="AN24" s="83">
        <f t="shared" ref="AN24:AN40" si="53">IF(AL24&lt;=9,,IF(AL24&lt;=9.75,AL24-9,IF(AL24&gt;9.75,0.75)))</f>
        <v>0</v>
      </c>
      <c r="AO24" s="86">
        <f t="shared" si="14"/>
        <v>0</v>
      </c>
      <c r="AP24" s="86">
        <f t="shared" si="15"/>
        <v>0</v>
      </c>
      <c r="AQ24" s="83">
        <f t="shared" ref="AQ24:AQ40" si="54">IF(AO24=AL24,0,IF(AN24&gt;0,0,IF(AO24&lt;=9,0,IF(AO24&gt;9,0.75-AM24))))</f>
        <v>0</v>
      </c>
      <c r="AR24" s="86">
        <f t="shared" si="17"/>
        <v>0</v>
      </c>
      <c r="AS24" s="86">
        <f t="shared" si="18"/>
        <v>0</v>
      </c>
      <c r="AT24" s="83">
        <f t="shared" ref="AT24:AT40" si="55">IF(AR24=AO24,0,IF(AQ24&gt;0,0,IF(AR24&lt;=9,0,IF(AR24&gt;9,0.75-AP24))))</f>
        <v>0</v>
      </c>
      <c r="AU24" s="86">
        <f t="shared" si="20"/>
        <v>0</v>
      </c>
      <c r="AV24" s="87">
        <f t="shared" si="21"/>
        <v>0</v>
      </c>
      <c r="AW24" s="83">
        <f t="shared" ref="AW24:AW40" si="56">IF(AU24=AR24,0,IF(AT24&gt;0,0,IF(AU24&lt;=9,0,IF(AU24&gt;9,0.75-AS24))))</f>
        <v>0</v>
      </c>
      <c r="AX24" s="87">
        <f t="shared" si="23"/>
        <v>0</v>
      </c>
      <c r="AY24" s="83">
        <f t="shared" ref="AY24:AY40" si="57">IF(AX24=AU24,0,IF(AW24&gt;0,0,IF(AX24&lt;=9,0,IF(AX24&gt;9,0.75-AV24))))</f>
        <v>0</v>
      </c>
      <c r="AZ24" s="88" t="str">
        <f t="shared" si="41"/>
        <v/>
      </c>
      <c r="BA24" s="89">
        <f t="shared" si="42"/>
        <v>0</v>
      </c>
      <c r="BB24" s="89">
        <f t="shared" si="43"/>
        <v>0</v>
      </c>
      <c r="BC24" s="85">
        <f t="shared" si="25"/>
        <v>0</v>
      </c>
      <c r="BD24" s="86">
        <f t="shared" si="26"/>
        <v>0</v>
      </c>
      <c r="BE24" s="83">
        <f t="shared" si="44"/>
        <v>0</v>
      </c>
      <c r="BF24" s="86">
        <f t="shared" si="27"/>
        <v>0</v>
      </c>
      <c r="BG24" s="86">
        <f t="shared" si="28"/>
        <v>0</v>
      </c>
      <c r="BH24" s="83">
        <f t="shared" si="45"/>
        <v>0</v>
      </c>
      <c r="BI24" s="86">
        <f t="shared" si="29"/>
        <v>0</v>
      </c>
      <c r="BJ24" s="86">
        <f t="shared" si="30"/>
        <v>0</v>
      </c>
      <c r="BK24" s="83">
        <f t="shared" si="46"/>
        <v>0</v>
      </c>
      <c r="BL24" s="86">
        <f t="shared" si="31"/>
        <v>0</v>
      </c>
      <c r="BM24" s="87">
        <f t="shared" si="32"/>
        <v>0</v>
      </c>
      <c r="BN24" s="83">
        <f t="shared" si="47"/>
        <v>0</v>
      </c>
      <c r="BO24" s="87">
        <f t="shared" si="33"/>
        <v>0</v>
      </c>
      <c r="BP24" s="83">
        <f t="shared" si="48"/>
        <v>0</v>
      </c>
      <c r="BQ24" s="88" t="str">
        <f t="shared" si="49"/>
        <v/>
      </c>
      <c r="BR24" s="92">
        <f t="shared" si="50"/>
        <v>0</v>
      </c>
      <c r="BS24" s="89">
        <f t="shared" si="51"/>
        <v>0</v>
      </c>
      <c r="BX24" s="93"/>
    </row>
    <row r="25" spans="1:76" x14ac:dyDescent="0.2">
      <c r="A25" s="69">
        <f t="shared" si="52"/>
        <v>45123</v>
      </c>
      <c r="B25" s="70" t="str">
        <f>IF(ISERROR(VLOOKUP(A25,Feiertage!$A$3:$E$24,2,FALSE))=FALSE,"Feiertag","")</f>
        <v/>
      </c>
      <c r="C25" s="71"/>
      <c r="D25" s="71"/>
      <c r="E25" s="210"/>
      <c r="F25" s="71"/>
      <c r="G25" s="71"/>
      <c r="H25" s="210"/>
      <c r="I25" s="71"/>
      <c r="J25" s="71"/>
      <c r="K25" s="212"/>
      <c r="L25" s="71"/>
      <c r="M25" s="71"/>
      <c r="N25" s="210"/>
      <c r="O25" s="71"/>
      <c r="P25" s="71"/>
      <c r="Q25" s="72">
        <f t="shared" si="0"/>
        <v>0</v>
      </c>
      <c r="R25" s="73">
        <f t="shared" si="1"/>
        <v>0</v>
      </c>
      <c r="S25" s="74">
        <f t="shared" si="34"/>
        <v>-293.25</v>
      </c>
      <c r="T25" s="74">
        <f t="shared" si="35"/>
        <v>0</v>
      </c>
      <c r="U25" s="75"/>
      <c r="V25" s="76" t="str">
        <f t="shared" si="2"/>
        <v/>
      </c>
      <c r="W25" s="76"/>
      <c r="X25" s="76" t="str">
        <f t="shared" si="36"/>
        <v/>
      </c>
      <c r="Y25" s="77">
        <f t="shared" si="3"/>
        <v>0</v>
      </c>
      <c r="Z25" s="78">
        <f t="shared" si="4"/>
        <v>0</v>
      </c>
      <c r="AA25" s="79" t="str">
        <f>IF(WEEKDAY($A25)=1,"So",IF(WEEKDAY($A25)=7,"Sa",IF(B25="freier Tag",B25,IF(ISERROR(VLOOKUP(A25,Feiertage!$A$3:$E$14,2,FALSE))=FALSE,"Feiertag",IF(B25="","",B25)))))</f>
        <v>So</v>
      </c>
      <c r="AB25" s="78">
        <f t="shared" si="37"/>
        <v>0</v>
      </c>
      <c r="AC25" s="80">
        <f t="shared" si="38"/>
        <v>0</v>
      </c>
      <c r="AD25" s="80">
        <f t="shared" si="39"/>
        <v>0</v>
      </c>
      <c r="AE25" s="81" t="str">
        <f t="shared" si="5"/>
        <v/>
      </c>
      <c r="AF25" s="81" t="str">
        <f t="shared" si="6"/>
        <v/>
      </c>
      <c r="AG25" s="81" t="str">
        <f t="shared" si="7"/>
        <v/>
      </c>
      <c r="AH25" s="81" t="str">
        <f t="shared" si="8"/>
        <v/>
      </c>
      <c r="AI25" s="82" t="str">
        <f t="shared" si="9"/>
        <v/>
      </c>
      <c r="AJ25" s="86" t="str">
        <f t="shared" si="10"/>
        <v/>
      </c>
      <c r="AK25" s="91" t="str">
        <f t="shared" si="40"/>
        <v>0</v>
      </c>
      <c r="AL25" s="85">
        <f t="shared" si="11"/>
        <v>0</v>
      </c>
      <c r="AM25" s="86">
        <f t="shared" si="12"/>
        <v>0</v>
      </c>
      <c r="AN25" s="83">
        <f t="shared" si="53"/>
        <v>0</v>
      </c>
      <c r="AO25" s="86">
        <f t="shared" si="14"/>
        <v>0</v>
      </c>
      <c r="AP25" s="86">
        <f t="shared" si="15"/>
        <v>0</v>
      </c>
      <c r="AQ25" s="83">
        <f t="shared" si="54"/>
        <v>0</v>
      </c>
      <c r="AR25" s="86">
        <f t="shared" si="17"/>
        <v>0</v>
      </c>
      <c r="AS25" s="86">
        <f t="shared" si="18"/>
        <v>0</v>
      </c>
      <c r="AT25" s="83">
        <f t="shared" si="55"/>
        <v>0</v>
      </c>
      <c r="AU25" s="86">
        <f t="shared" si="20"/>
        <v>0</v>
      </c>
      <c r="AV25" s="87">
        <f t="shared" si="21"/>
        <v>0</v>
      </c>
      <c r="AW25" s="83">
        <f t="shared" si="56"/>
        <v>0</v>
      </c>
      <c r="AX25" s="87">
        <f t="shared" si="23"/>
        <v>0</v>
      </c>
      <c r="AY25" s="83">
        <f t="shared" si="57"/>
        <v>0</v>
      </c>
      <c r="AZ25" s="88" t="str">
        <f t="shared" si="41"/>
        <v/>
      </c>
      <c r="BA25" s="89">
        <f t="shared" si="42"/>
        <v>0</v>
      </c>
      <c r="BB25" s="89">
        <f t="shared" si="43"/>
        <v>0</v>
      </c>
      <c r="BC25" s="85">
        <f t="shared" si="25"/>
        <v>0</v>
      </c>
      <c r="BD25" s="86">
        <f t="shared" si="26"/>
        <v>0</v>
      </c>
      <c r="BE25" s="83">
        <f t="shared" si="44"/>
        <v>0</v>
      </c>
      <c r="BF25" s="86">
        <f t="shared" si="27"/>
        <v>0</v>
      </c>
      <c r="BG25" s="86">
        <f t="shared" si="28"/>
        <v>0</v>
      </c>
      <c r="BH25" s="83">
        <f t="shared" si="45"/>
        <v>0</v>
      </c>
      <c r="BI25" s="86">
        <f t="shared" si="29"/>
        <v>0</v>
      </c>
      <c r="BJ25" s="86">
        <f t="shared" si="30"/>
        <v>0</v>
      </c>
      <c r="BK25" s="83">
        <f t="shared" si="46"/>
        <v>0</v>
      </c>
      <c r="BL25" s="86">
        <f t="shared" si="31"/>
        <v>0</v>
      </c>
      <c r="BM25" s="87">
        <f t="shared" si="32"/>
        <v>0</v>
      </c>
      <c r="BN25" s="83">
        <f t="shared" si="47"/>
        <v>0</v>
      </c>
      <c r="BO25" s="87">
        <f t="shared" si="33"/>
        <v>0</v>
      </c>
      <c r="BP25" s="83">
        <f t="shared" si="48"/>
        <v>0</v>
      </c>
      <c r="BQ25" s="88" t="str">
        <f t="shared" si="49"/>
        <v/>
      </c>
      <c r="BR25" s="92">
        <f t="shared" si="50"/>
        <v>0</v>
      </c>
      <c r="BS25" s="89">
        <f t="shared" si="51"/>
        <v>0</v>
      </c>
    </row>
    <row r="26" spans="1:76" x14ac:dyDescent="0.2">
      <c r="A26" s="69">
        <f t="shared" si="52"/>
        <v>45124</v>
      </c>
      <c r="B26" s="70" t="str">
        <f>IF(ISERROR(VLOOKUP(A26,Feiertage!$A$3:$E$24,2,FALSE))=FALSE,"Feiertag","")</f>
        <v/>
      </c>
      <c r="C26" s="71"/>
      <c r="D26" s="71"/>
      <c r="E26" s="210"/>
      <c r="F26" s="71"/>
      <c r="G26" s="71"/>
      <c r="H26" s="210"/>
      <c r="I26" s="71"/>
      <c r="J26" s="71"/>
      <c r="K26" s="212"/>
      <c r="L26" s="71"/>
      <c r="M26" s="71"/>
      <c r="N26" s="210"/>
      <c r="O26" s="71"/>
      <c r="P26" s="71"/>
      <c r="Q26" s="72">
        <f t="shared" si="0"/>
        <v>0</v>
      </c>
      <c r="R26" s="73">
        <f t="shared" si="1"/>
        <v>-4</v>
      </c>
      <c r="S26" s="74">
        <f t="shared" si="34"/>
        <v>-297.25</v>
      </c>
      <c r="T26" s="74">
        <f t="shared" si="35"/>
        <v>0</v>
      </c>
      <c r="U26" s="75"/>
      <c r="V26" s="76" t="str">
        <f t="shared" si="2"/>
        <v/>
      </c>
      <c r="W26" s="76"/>
      <c r="X26" s="76" t="str">
        <f t="shared" si="36"/>
        <v/>
      </c>
      <c r="Y26" s="77">
        <f t="shared" si="3"/>
        <v>0</v>
      </c>
      <c r="Z26" s="78">
        <f t="shared" si="4"/>
        <v>4</v>
      </c>
      <c r="AA26" s="79" t="str">
        <f>IF(WEEKDAY($A26)=1,"So",IF(WEEKDAY($A26)=7,"Sa",IF(B26="freier Tag",B26,IF(ISERROR(VLOOKUP(A26,Feiertage!$A$3:$E$14,2,FALSE))=FALSE,"Feiertag",IF(B26="","",B26)))))</f>
        <v/>
      </c>
      <c r="AB26" s="78">
        <f t="shared" si="37"/>
        <v>0</v>
      </c>
      <c r="AC26" s="80">
        <f t="shared" si="38"/>
        <v>0</v>
      </c>
      <c r="AD26" s="80">
        <f t="shared" si="39"/>
        <v>0</v>
      </c>
      <c r="AE26" s="81" t="str">
        <f t="shared" si="5"/>
        <v/>
      </c>
      <c r="AF26" s="81" t="str">
        <f t="shared" si="6"/>
        <v/>
      </c>
      <c r="AG26" s="81" t="str">
        <f t="shared" si="7"/>
        <v/>
      </c>
      <c r="AH26" s="81" t="str">
        <f t="shared" si="8"/>
        <v/>
      </c>
      <c r="AI26" s="82" t="str">
        <f t="shared" si="9"/>
        <v/>
      </c>
      <c r="AJ26" s="86" t="str">
        <f t="shared" si="10"/>
        <v/>
      </c>
      <c r="AK26" s="91" t="str">
        <f t="shared" si="40"/>
        <v>0</v>
      </c>
      <c r="AL26" s="85">
        <f t="shared" si="11"/>
        <v>0</v>
      </c>
      <c r="AM26" s="86">
        <f t="shared" si="12"/>
        <v>0</v>
      </c>
      <c r="AN26" s="83">
        <f t="shared" si="53"/>
        <v>0</v>
      </c>
      <c r="AO26" s="86">
        <f t="shared" si="14"/>
        <v>0</v>
      </c>
      <c r="AP26" s="86">
        <f t="shared" si="15"/>
        <v>0</v>
      </c>
      <c r="AQ26" s="83">
        <f t="shared" si="54"/>
        <v>0</v>
      </c>
      <c r="AR26" s="86">
        <f t="shared" si="17"/>
        <v>0</v>
      </c>
      <c r="AS26" s="86">
        <f t="shared" si="18"/>
        <v>0</v>
      </c>
      <c r="AT26" s="83">
        <f t="shared" si="55"/>
        <v>0</v>
      </c>
      <c r="AU26" s="86">
        <f t="shared" si="20"/>
        <v>0</v>
      </c>
      <c r="AV26" s="87">
        <f t="shared" si="21"/>
        <v>0</v>
      </c>
      <c r="AW26" s="83">
        <f t="shared" si="56"/>
        <v>0</v>
      </c>
      <c r="AX26" s="87">
        <f t="shared" si="23"/>
        <v>0</v>
      </c>
      <c r="AY26" s="83">
        <f t="shared" si="57"/>
        <v>0</v>
      </c>
      <c r="AZ26" s="88" t="str">
        <f t="shared" si="41"/>
        <v/>
      </c>
      <c r="BA26" s="89">
        <f t="shared" si="42"/>
        <v>0</v>
      </c>
      <c r="BB26" s="89">
        <f t="shared" si="43"/>
        <v>0</v>
      </c>
      <c r="BC26" s="85">
        <f t="shared" si="25"/>
        <v>0</v>
      </c>
      <c r="BD26" s="86">
        <f t="shared" si="26"/>
        <v>0</v>
      </c>
      <c r="BE26" s="83">
        <f t="shared" si="44"/>
        <v>0</v>
      </c>
      <c r="BF26" s="86">
        <f t="shared" si="27"/>
        <v>0</v>
      </c>
      <c r="BG26" s="86">
        <f t="shared" si="28"/>
        <v>0</v>
      </c>
      <c r="BH26" s="83">
        <f t="shared" si="45"/>
        <v>0</v>
      </c>
      <c r="BI26" s="86">
        <f t="shared" si="29"/>
        <v>0</v>
      </c>
      <c r="BJ26" s="86">
        <f t="shared" si="30"/>
        <v>0</v>
      </c>
      <c r="BK26" s="83">
        <f t="shared" si="46"/>
        <v>0</v>
      </c>
      <c r="BL26" s="86">
        <f t="shared" si="31"/>
        <v>0</v>
      </c>
      <c r="BM26" s="87">
        <f t="shared" si="32"/>
        <v>0</v>
      </c>
      <c r="BN26" s="83">
        <f t="shared" si="47"/>
        <v>0</v>
      </c>
      <c r="BO26" s="87">
        <f t="shared" si="33"/>
        <v>0</v>
      </c>
      <c r="BP26" s="83">
        <f t="shared" si="48"/>
        <v>0</v>
      </c>
      <c r="BQ26" s="88" t="str">
        <f t="shared" si="49"/>
        <v/>
      </c>
      <c r="BR26" s="92">
        <f t="shared" si="50"/>
        <v>0</v>
      </c>
      <c r="BS26" s="89">
        <f t="shared" si="51"/>
        <v>0</v>
      </c>
    </row>
    <row r="27" spans="1:76" x14ac:dyDescent="0.2">
      <c r="A27" s="69">
        <f t="shared" si="52"/>
        <v>45125</v>
      </c>
      <c r="B27" s="70" t="str">
        <f>IF(ISERROR(VLOOKUP(A27,Feiertage!$A$3:$E$24,2,FALSE))=FALSE,"Feiertag","")</f>
        <v/>
      </c>
      <c r="C27" s="71"/>
      <c r="D27" s="71"/>
      <c r="E27" s="210"/>
      <c r="F27" s="71"/>
      <c r="G27" s="71"/>
      <c r="H27" s="210"/>
      <c r="I27" s="71"/>
      <c r="J27" s="71"/>
      <c r="K27" s="212"/>
      <c r="L27" s="71"/>
      <c r="M27" s="71"/>
      <c r="N27" s="210"/>
      <c r="O27" s="71"/>
      <c r="P27" s="71"/>
      <c r="Q27" s="72">
        <f t="shared" si="0"/>
        <v>0</v>
      </c>
      <c r="R27" s="73">
        <f t="shared" si="1"/>
        <v>-4</v>
      </c>
      <c r="S27" s="74">
        <f t="shared" si="34"/>
        <v>-301.25</v>
      </c>
      <c r="T27" s="74">
        <f t="shared" si="35"/>
        <v>0</v>
      </c>
      <c r="U27" s="75"/>
      <c r="V27" s="76" t="str">
        <f t="shared" si="2"/>
        <v/>
      </c>
      <c r="W27" s="76"/>
      <c r="X27" s="76" t="str">
        <f t="shared" si="36"/>
        <v/>
      </c>
      <c r="Y27" s="77">
        <f t="shared" si="3"/>
        <v>0</v>
      </c>
      <c r="Z27" s="78">
        <f t="shared" si="4"/>
        <v>4</v>
      </c>
      <c r="AA27" s="79" t="str">
        <f>IF(WEEKDAY($A27)=1,"So",IF(WEEKDAY($A27)=7,"Sa",IF(B27="freier Tag",B27,IF(ISERROR(VLOOKUP(A27,Feiertage!$A$3:$E$14,2,FALSE))=FALSE,"Feiertag",IF(B27="","",B27)))))</f>
        <v/>
      </c>
      <c r="AB27" s="78">
        <f t="shared" si="37"/>
        <v>0</v>
      </c>
      <c r="AC27" s="80">
        <f t="shared" si="38"/>
        <v>0</v>
      </c>
      <c r="AD27" s="80">
        <f t="shared" si="39"/>
        <v>0</v>
      </c>
      <c r="AE27" s="81" t="str">
        <f t="shared" si="5"/>
        <v/>
      </c>
      <c r="AF27" s="81" t="str">
        <f t="shared" si="6"/>
        <v/>
      </c>
      <c r="AG27" s="81" t="str">
        <f t="shared" si="7"/>
        <v/>
      </c>
      <c r="AH27" s="81" t="str">
        <f t="shared" si="8"/>
        <v/>
      </c>
      <c r="AI27" s="82" t="str">
        <f t="shared" si="9"/>
        <v/>
      </c>
      <c r="AJ27" s="86" t="str">
        <f t="shared" si="10"/>
        <v/>
      </c>
      <c r="AK27" s="91" t="str">
        <f t="shared" si="40"/>
        <v>0</v>
      </c>
      <c r="AL27" s="85">
        <f t="shared" si="11"/>
        <v>0</v>
      </c>
      <c r="AM27" s="86">
        <f t="shared" si="12"/>
        <v>0</v>
      </c>
      <c r="AN27" s="83">
        <f t="shared" si="53"/>
        <v>0</v>
      </c>
      <c r="AO27" s="86">
        <f t="shared" si="14"/>
        <v>0</v>
      </c>
      <c r="AP27" s="86">
        <f t="shared" si="15"/>
        <v>0</v>
      </c>
      <c r="AQ27" s="83">
        <f t="shared" si="54"/>
        <v>0</v>
      </c>
      <c r="AR27" s="86">
        <f t="shared" si="17"/>
        <v>0</v>
      </c>
      <c r="AS27" s="86">
        <f t="shared" si="18"/>
        <v>0</v>
      </c>
      <c r="AT27" s="83">
        <f t="shared" si="55"/>
        <v>0</v>
      </c>
      <c r="AU27" s="86">
        <f t="shared" si="20"/>
        <v>0</v>
      </c>
      <c r="AV27" s="87">
        <f t="shared" si="21"/>
        <v>0</v>
      </c>
      <c r="AW27" s="83">
        <f t="shared" si="56"/>
        <v>0</v>
      </c>
      <c r="AX27" s="87">
        <f t="shared" si="23"/>
        <v>0</v>
      </c>
      <c r="AY27" s="83">
        <f t="shared" si="57"/>
        <v>0</v>
      </c>
      <c r="AZ27" s="88" t="str">
        <f t="shared" si="41"/>
        <v/>
      </c>
      <c r="BA27" s="89">
        <f t="shared" si="42"/>
        <v>0</v>
      </c>
      <c r="BB27" s="89">
        <f t="shared" si="43"/>
        <v>0</v>
      </c>
      <c r="BC27" s="85">
        <f t="shared" si="25"/>
        <v>0</v>
      </c>
      <c r="BD27" s="86">
        <f t="shared" si="26"/>
        <v>0</v>
      </c>
      <c r="BE27" s="83">
        <f t="shared" si="44"/>
        <v>0</v>
      </c>
      <c r="BF27" s="86">
        <f t="shared" si="27"/>
        <v>0</v>
      </c>
      <c r="BG27" s="86">
        <f t="shared" si="28"/>
        <v>0</v>
      </c>
      <c r="BH27" s="83">
        <f t="shared" si="45"/>
        <v>0</v>
      </c>
      <c r="BI27" s="86">
        <f t="shared" si="29"/>
        <v>0</v>
      </c>
      <c r="BJ27" s="86">
        <f t="shared" si="30"/>
        <v>0</v>
      </c>
      <c r="BK27" s="83">
        <f t="shared" si="46"/>
        <v>0</v>
      </c>
      <c r="BL27" s="86">
        <f t="shared" si="31"/>
        <v>0</v>
      </c>
      <c r="BM27" s="87">
        <f t="shared" si="32"/>
        <v>0</v>
      </c>
      <c r="BN27" s="83">
        <f t="shared" si="47"/>
        <v>0</v>
      </c>
      <c r="BO27" s="87">
        <f t="shared" si="33"/>
        <v>0</v>
      </c>
      <c r="BP27" s="83">
        <f t="shared" si="48"/>
        <v>0</v>
      </c>
      <c r="BQ27" s="88" t="str">
        <f t="shared" si="49"/>
        <v/>
      </c>
      <c r="BR27" s="92">
        <f t="shared" si="50"/>
        <v>0</v>
      </c>
      <c r="BS27" s="89">
        <f t="shared" si="51"/>
        <v>0</v>
      </c>
    </row>
    <row r="28" spans="1:76" x14ac:dyDescent="0.2">
      <c r="A28" s="69">
        <f t="shared" si="52"/>
        <v>45126</v>
      </c>
      <c r="B28" s="70" t="str">
        <f>IF(ISERROR(VLOOKUP(A28,Feiertage!$A$3:$E$24,2,FALSE))=FALSE,"Feiertag","")</f>
        <v/>
      </c>
      <c r="C28" s="71"/>
      <c r="D28" s="71"/>
      <c r="E28" s="210"/>
      <c r="F28" s="71"/>
      <c r="G28" s="71"/>
      <c r="H28" s="210"/>
      <c r="I28" s="71"/>
      <c r="J28" s="71"/>
      <c r="K28" s="212"/>
      <c r="L28" s="71"/>
      <c r="M28" s="71"/>
      <c r="N28" s="210"/>
      <c r="O28" s="71"/>
      <c r="P28" s="71"/>
      <c r="Q28" s="72">
        <f t="shared" si="0"/>
        <v>0</v>
      </c>
      <c r="R28" s="73">
        <f t="shared" si="1"/>
        <v>-4</v>
      </c>
      <c r="S28" s="74">
        <f t="shared" si="34"/>
        <v>-305.25</v>
      </c>
      <c r="T28" s="74">
        <f t="shared" si="35"/>
        <v>0</v>
      </c>
      <c r="U28" s="75"/>
      <c r="V28" s="76" t="str">
        <f t="shared" si="2"/>
        <v/>
      </c>
      <c r="W28" s="76" t="s">
        <v>195</v>
      </c>
      <c r="X28" s="76" t="str">
        <f t="shared" si="36"/>
        <v/>
      </c>
      <c r="Y28" s="77">
        <f t="shared" si="3"/>
        <v>0</v>
      </c>
      <c r="Z28" s="78">
        <f t="shared" si="4"/>
        <v>4</v>
      </c>
      <c r="AA28" s="79" t="str">
        <f>IF(WEEKDAY($A28)=1,"So",IF(WEEKDAY($A28)=7,"Sa",IF(B28="freier Tag",B28,IF(ISERROR(VLOOKUP(A28,Feiertage!$A$3:$E$14,2,FALSE))=FALSE,"Feiertag",IF(B28="","",B28)))))</f>
        <v/>
      </c>
      <c r="AB28" s="78">
        <f t="shared" si="37"/>
        <v>0</v>
      </c>
      <c r="AC28" s="80">
        <f t="shared" si="38"/>
        <v>0</v>
      </c>
      <c r="AD28" s="80">
        <f t="shared" si="39"/>
        <v>0</v>
      </c>
      <c r="AE28" s="81" t="str">
        <f t="shared" si="5"/>
        <v/>
      </c>
      <c r="AF28" s="81" t="str">
        <f t="shared" si="6"/>
        <v/>
      </c>
      <c r="AG28" s="81" t="str">
        <f t="shared" si="7"/>
        <v/>
      </c>
      <c r="AH28" s="81" t="str">
        <f t="shared" si="8"/>
        <v/>
      </c>
      <c r="AI28" s="82" t="str">
        <f t="shared" si="9"/>
        <v/>
      </c>
      <c r="AJ28" s="86" t="str">
        <f t="shared" si="10"/>
        <v/>
      </c>
      <c r="AK28" s="91" t="str">
        <f t="shared" si="40"/>
        <v>0</v>
      </c>
      <c r="AL28" s="85">
        <f t="shared" si="11"/>
        <v>0</v>
      </c>
      <c r="AM28" s="86">
        <f t="shared" si="12"/>
        <v>0</v>
      </c>
      <c r="AN28" s="83">
        <f t="shared" si="53"/>
        <v>0</v>
      </c>
      <c r="AO28" s="86">
        <f t="shared" si="14"/>
        <v>0</v>
      </c>
      <c r="AP28" s="86">
        <f t="shared" si="15"/>
        <v>0</v>
      </c>
      <c r="AQ28" s="83">
        <f t="shared" si="54"/>
        <v>0</v>
      </c>
      <c r="AR28" s="86">
        <f t="shared" si="17"/>
        <v>0</v>
      </c>
      <c r="AS28" s="86">
        <f t="shared" si="18"/>
        <v>0</v>
      </c>
      <c r="AT28" s="83">
        <f t="shared" si="55"/>
        <v>0</v>
      </c>
      <c r="AU28" s="86">
        <f t="shared" si="20"/>
        <v>0</v>
      </c>
      <c r="AV28" s="87">
        <f t="shared" si="21"/>
        <v>0</v>
      </c>
      <c r="AW28" s="83">
        <f t="shared" si="56"/>
        <v>0</v>
      </c>
      <c r="AX28" s="87">
        <f t="shared" si="23"/>
        <v>0</v>
      </c>
      <c r="AY28" s="83">
        <f t="shared" si="57"/>
        <v>0</v>
      </c>
      <c r="AZ28" s="88" t="str">
        <f t="shared" si="41"/>
        <v/>
      </c>
      <c r="BA28" s="89">
        <f t="shared" si="42"/>
        <v>0</v>
      </c>
      <c r="BB28" s="89">
        <f t="shared" si="43"/>
        <v>0</v>
      </c>
      <c r="BC28" s="85">
        <f t="shared" si="25"/>
        <v>0</v>
      </c>
      <c r="BD28" s="86">
        <f t="shared" si="26"/>
        <v>0</v>
      </c>
      <c r="BE28" s="83">
        <f>IF(BC28&lt;=6,0,IF(BC28&lt;=6.5,BC28-6,IF(BC28&gt;6.5,0.5)))</f>
        <v>0</v>
      </c>
      <c r="BF28" s="86">
        <f t="shared" si="27"/>
        <v>0</v>
      </c>
      <c r="BG28" s="86">
        <f t="shared" si="28"/>
        <v>0</v>
      </c>
      <c r="BH28" s="83">
        <f t="shared" si="45"/>
        <v>0</v>
      </c>
      <c r="BI28" s="86">
        <f t="shared" si="29"/>
        <v>0</v>
      </c>
      <c r="BJ28" s="86">
        <f t="shared" si="30"/>
        <v>0</v>
      </c>
      <c r="BK28" s="83">
        <f t="shared" si="46"/>
        <v>0</v>
      </c>
      <c r="BL28" s="86">
        <f t="shared" si="31"/>
        <v>0</v>
      </c>
      <c r="BM28" s="87">
        <f t="shared" si="32"/>
        <v>0</v>
      </c>
      <c r="BN28" s="83">
        <f t="shared" si="47"/>
        <v>0</v>
      </c>
      <c r="BO28" s="87">
        <f t="shared" si="33"/>
        <v>0</v>
      </c>
      <c r="BP28" s="83">
        <f t="shared" si="48"/>
        <v>0</v>
      </c>
      <c r="BQ28" s="88" t="str">
        <f t="shared" si="49"/>
        <v/>
      </c>
      <c r="BR28" s="92">
        <f t="shared" si="50"/>
        <v>0</v>
      </c>
      <c r="BS28" s="89">
        <f t="shared" si="51"/>
        <v>0</v>
      </c>
    </row>
    <row r="29" spans="1:76" x14ac:dyDescent="0.2">
      <c r="A29" s="69">
        <f t="shared" si="52"/>
        <v>45127</v>
      </c>
      <c r="B29" s="70" t="str">
        <f>IF(ISERROR(VLOOKUP(A29,Feiertage!$A$3:$E$24,2,FALSE))=FALSE,"Feiertag","")</f>
        <v/>
      </c>
      <c r="C29" s="71"/>
      <c r="D29" s="71"/>
      <c r="E29" s="210"/>
      <c r="F29" s="71"/>
      <c r="G29" s="71"/>
      <c r="H29" s="210"/>
      <c r="I29" s="71"/>
      <c r="J29" s="71"/>
      <c r="K29" s="212"/>
      <c r="L29" s="71"/>
      <c r="M29" s="71"/>
      <c r="N29" s="210"/>
      <c r="O29" s="71"/>
      <c r="P29" s="71"/>
      <c r="Q29" s="72">
        <f t="shared" si="0"/>
        <v>0</v>
      </c>
      <c r="R29" s="73">
        <f t="shared" si="1"/>
        <v>-4</v>
      </c>
      <c r="S29" s="74">
        <f t="shared" si="34"/>
        <v>-309.25</v>
      </c>
      <c r="T29" s="74">
        <f t="shared" si="35"/>
        <v>0</v>
      </c>
      <c r="U29" s="75"/>
      <c r="V29" s="76" t="str">
        <f t="shared" si="2"/>
        <v/>
      </c>
      <c r="W29" s="76" t="s">
        <v>195</v>
      </c>
      <c r="X29" s="76" t="str">
        <f t="shared" si="36"/>
        <v/>
      </c>
      <c r="Y29" s="77">
        <f t="shared" si="3"/>
        <v>0</v>
      </c>
      <c r="Z29" s="78">
        <f t="shared" si="4"/>
        <v>4</v>
      </c>
      <c r="AA29" s="79" t="str">
        <f>IF(WEEKDAY($A29)=1,"So",IF(WEEKDAY($A29)=7,"Sa",IF(B29="freier Tag",B29,IF(ISERROR(VLOOKUP(A29,Feiertage!$A$3:$E$14,2,FALSE))=FALSE,"Feiertag",IF(B29="","",B29)))))</f>
        <v/>
      </c>
      <c r="AB29" s="78">
        <f t="shared" si="37"/>
        <v>0</v>
      </c>
      <c r="AC29" s="80">
        <f t="shared" si="38"/>
        <v>0</v>
      </c>
      <c r="AD29" s="80">
        <f t="shared" si="39"/>
        <v>0</v>
      </c>
      <c r="AE29" s="81" t="str">
        <f t="shared" si="5"/>
        <v/>
      </c>
      <c r="AF29" s="81" t="str">
        <f t="shared" si="6"/>
        <v/>
      </c>
      <c r="AG29" s="81" t="str">
        <f t="shared" si="7"/>
        <v/>
      </c>
      <c r="AH29" s="81" t="str">
        <f t="shared" si="8"/>
        <v/>
      </c>
      <c r="AI29" s="82" t="str">
        <f t="shared" si="9"/>
        <v/>
      </c>
      <c r="AJ29" s="86" t="str">
        <f t="shared" si="10"/>
        <v/>
      </c>
      <c r="AK29" s="91" t="str">
        <f t="shared" si="40"/>
        <v>0</v>
      </c>
      <c r="AL29" s="85">
        <f t="shared" si="11"/>
        <v>0</v>
      </c>
      <c r="AM29" s="86">
        <f t="shared" si="12"/>
        <v>0</v>
      </c>
      <c r="AN29" s="83">
        <f t="shared" si="53"/>
        <v>0</v>
      </c>
      <c r="AO29" s="86">
        <f t="shared" si="14"/>
        <v>0</v>
      </c>
      <c r="AP29" s="86">
        <f t="shared" si="15"/>
        <v>0</v>
      </c>
      <c r="AQ29" s="83">
        <f t="shared" si="54"/>
        <v>0</v>
      </c>
      <c r="AR29" s="86">
        <f t="shared" si="17"/>
        <v>0</v>
      </c>
      <c r="AS29" s="86">
        <f t="shared" si="18"/>
        <v>0</v>
      </c>
      <c r="AT29" s="83">
        <f t="shared" si="55"/>
        <v>0</v>
      </c>
      <c r="AU29" s="86">
        <f t="shared" si="20"/>
        <v>0</v>
      </c>
      <c r="AV29" s="87">
        <f t="shared" si="21"/>
        <v>0</v>
      </c>
      <c r="AW29" s="83">
        <f t="shared" si="56"/>
        <v>0</v>
      </c>
      <c r="AX29" s="87">
        <f t="shared" si="23"/>
        <v>0</v>
      </c>
      <c r="AY29" s="83">
        <f t="shared" si="57"/>
        <v>0</v>
      </c>
      <c r="AZ29" s="88" t="str">
        <f t="shared" si="41"/>
        <v/>
      </c>
      <c r="BA29" s="89">
        <f t="shared" si="42"/>
        <v>0</v>
      </c>
      <c r="BB29" s="89">
        <f t="shared" si="43"/>
        <v>0</v>
      </c>
      <c r="BC29" s="85">
        <f t="shared" si="25"/>
        <v>0</v>
      </c>
      <c r="BD29" s="86">
        <f t="shared" si="26"/>
        <v>0</v>
      </c>
      <c r="BE29" s="83">
        <f t="shared" si="44"/>
        <v>0</v>
      </c>
      <c r="BF29" s="86">
        <f t="shared" si="27"/>
        <v>0</v>
      </c>
      <c r="BG29" s="86">
        <f t="shared" si="28"/>
        <v>0</v>
      </c>
      <c r="BH29" s="83">
        <f t="shared" si="45"/>
        <v>0</v>
      </c>
      <c r="BI29" s="86">
        <f t="shared" si="29"/>
        <v>0</v>
      </c>
      <c r="BJ29" s="86">
        <f t="shared" si="30"/>
        <v>0</v>
      </c>
      <c r="BK29" s="83">
        <f t="shared" si="46"/>
        <v>0</v>
      </c>
      <c r="BL29" s="86">
        <f t="shared" si="31"/>
        <v>0</v>
      </c>
      <c r="BM29" s="87">
        <f t="shared" si="32"/>
        <v>0</v>
      </c>
      <c r="BN29" s="83">
        <f t="shared" si="47"/>
        <v>0</v>
      </c>
      <c r="BO29" s="87">
        <f t="shared" si="33"/>
        <v>0</v>
      </c>
      <c r="BP29" s="83">
        <f t="shared" si="48"/>
        <v>0</v>
      </c>
      <c r="BQ29" s="88" t="str">
        <f t="shared" si="49"/>
        <v/>
      </c>
      <c r="BR29" s="92">
        <f t="shared" si="50"/>
        <v>0</v>
      </c>
      <c r="BS29" s="89">
        <f t="shared" si="51"/>
        <v>0</v>
      </c>
    </row>
    <row r="30" spans="1:76" x14ac:dyDescent="0.2">
      <c r="A30" s="69">
        <f t="shared" si="52"/>
        <v>45128</v>
      </c>
      <c r="B30" s="70" t="s">
        <v>266</v>
      </c>
      <c r="C30" s="71"/>
      <c r="D30" s="71"/>
      <c r="E30" s="210"/>
      <c r="F30" s="71"/>
      <c r="G30" s="71"/>
      <c r="H30" s="210"/>
      <c r="I30" s="71"/>
      <c r="J30" s="71"/>
      <c r="K30" s="212"/>
      <c r="L30" s="71"/>
      <c r="M30" s="71"/>
      <c r="N30" s="210"/>
      <c r="O30" s="71"/>
      <c r="P30" s="71"/>
      <c r="Q30" s="72">
        <f t="shared" si="0"/>
        <v>4</v>
      </c>
      <c r="R30" s="73">
        <f t="shared" si="1"/>
        <v>0</v>
      </c>
      <c r="S30" s="74">
        <f t="shared" si="34"/>
        <v>-309.25</v>
      </c>
      <c r="T30" s="74">
        <f t="shared" si="35"/>
        <v>0</v>
      </c>
      <c r="U30" s="75"/>
      <c r="V30" s="76" t="str">
        <f t="shared" si="2"/>
        <v/>
      </c>
      <c r="W30" s="76" t="s">
        <v>195</v>
      </c>
      <c r="X30" s="76" t="str">
        <f t="shared" si="36"/>
        <v/>
      </c>
      <c r="Y30" s="77">
        <f t="shared" si="3"/>
        <v>0</v>
      </c>
      <c r="Z30" s="78">
        <f t="shared" si="4"/>
        <v>4</v>
      </c>
      <c r="AA30" s="79" t="str">
        <f>IF(WEEKDAY($A30)=1,"So",IF(WEEKDAY($A30)=7,"Sa",IF(B30="freier Tag",B30,IF(ISERROR(VLOOKUP(A30,Feiertage!$A$3:$E$14,2,FALSE))=FALSE,"Feiertag",IF(B30="","",B30)))))</f>
        <v>Urlaub</v>
      </c>
      <c r="AB30" s="78">
        <f t="shared" si="37"/>
        <v>4</v>
      </c>
      <c r="AC30" s="80">
        <f t="shared" si="38"/>
        <v>0</v>
      </c>
      <c r="AD30" s="80">
        <f t="shared" si="39"/>
        <v>0</v>
      </c>
      <c r="AE30" s="81" t="str">
        <f t="shared" si="5"/>
        <v/>
      </c>
      <c r="AF30" s="81" t="str">
        <f t="shared" si="6"/>
        <v/>
      </c>
      <c r="AG30" s="81" t="str">
        <f t="shared" si="7"/>
        <v/>
      </c>
      <c r="AH30" s="81" t="str">
        <f t="shared" si="8"/>
        <v/>
      </c>
      <c r="AI30" s="82" t="str">
        <f t="shared" si="9"/>
        <v/>
      </c>
      <c r="AJ30" s="86" t="str">
        <f t="shared" si="10"/>
        <v/>
      </c>
      <c r="AK30" s="91" t="str">
        <f t="shared" si="40"/>
        <v>0</v>
      </c>
      <c r="AL30" s="85">
        <f t="shared" si="11"/>
        <v>0</v>
      </c>
      <c r="AM30" s="86">
        <f t="shared" si="12"/>
        <v>0</v>
      </c>
      <c r="AN30" s="83">
        <f t="shared" si="53"/>
        <v>0</v>
      </c>
      <c r="AO30" s="86">
        <f t="shared" si="14"/>
        <v>0</v>
      </c>
      <c r="AP30" s="86">
        <f t="shared" si="15"/>
        <v>0</v>
      </c>
      <c r="AQ30" s="83">
        <f t="shared" si="54"/>
        <v>0</v>
      </c>
      <c r="AR30" s="86">
        <f t="shared" si="17"/>
        <v>0</v>
      </c>
      <c r="AS30" s="86">
        <f t="shared" si="18"/>
        <v>0</v>
      </c>
      <c r="AT30" s="83">
        <f t="shared" si="55"/>
        <v>0</v>
      </c>
      <c r="AU30" s="86">
        <f t="shared" si="20"/>
        <v>0</v>
      </c>
      <c r="AV30" s="87">
        <f t="shared" si="21"/>
        <v>0</v>
      </c>
      <c r="AW30" s="83">
        <f t="shared" si="56"/>
        <v>0</v>
      </c>
      <c r="AX30" s="87">
        <f t="shared" si="23"/>
        <v>0</v>
      </c>
      <c r="AY30" s="83">
        <f t="shared" si="57"/>
        <v>0</v>
      </c>
      <c r="AZ30" s="88" t="str">
        <f t="shared" si="41"/>
        <v/>
      </c>
      <c r="BA30" s="89">
        <f t="shared" si="42"/>
        <v>0</v>
      </c>
      <c r="BB30" s="89">
        <f t="shared" si="43"/>
        <v>0</v>
      </c>
      <c r="BC30" s="85">
        <f t="shared" si="25"/>
        <v>0</v>
      </c>
      <c r="BD30" s="86">
        <f t="shared" si="26"/>
        <v>0</v>
      </c>
      <c r="BE30" s="83">
        <f t="shared" si="44"/>
        <v>0</v>
      </c>
      <c r="BF30" s="86">
        <f t="shared" si="27"/>
        <v>0</v>
      </c>
      <c r="BG30" s="86">
        <f t="shared" si="28"/>
        <v>0</v>
      </c>
      <c r="BH30" s="83">
        <f t="shared" si="45"/>
        <v>0</v>
      </c>
      <c r="BI30" s="86">
        <f t="shared" si="29"/>
        <v>0</v>
      </c>
      <c r="BJ30" s="86">
        <f t="shared" si="30"/>
        <v>0</v>
      </c>
      <c r="BK30" s="83">
        <f t="shared" si="46"/>
        <v>0</v>
      </c>
      <c r="BL30" s="86">
        <f t="shared" si="31"/>
        <v>0</v>
      </c>
      <c r="BM30" s="87">
        <f t="shared" si="32"/>
        <v>0</v>
      </c>
      <c r="BN30" s="83">
        <f t="shared" si="47"/>
        <v>0</v>
      </c>
      <c r="BO30" s="87">
        <f t="shared" si="33"/>
        <v>0</v>
      </c>
      <c r="BP30" s="83">
        <f t="shared" si="48"/>
        <v>0</v>
      </c>
      <c r="BQ30" s="88" t="str">
        <f t="shared" si="49"/>
        <v/>
      </c>
      <c r="BR30" s="92">
        <f t="shared" si="50"/>
        <v>0</v>
      </c>
      <c r="BS30" s="89">
        <f t="shared" si="51"/>
        <v>0</v>
      </c>
    </row>
    <row r="31" spans="1:76" x14ac:dyDescent="0.2">
      <c r="A31" s="69">
        <f t="shared" si="52"/>
        <v>45129</v>
      </c>
      <c r="B31" s="90" t="str">
        <f>IF(ISERROR(VLOOKUP(A31,Feiertage!$A$3:$E$24,2,FALSE))=FALSE,"Feiertag","")</f>
        <v/>
      </c>
      <c r="C31" s="71"/>
      <c r="D31" s="71"/>
      <c r="E31" s="210"/>
      <c r="F31" s="71"/>
      <c r="G31" s="71"/>
      <c r="H31" s="210"/>
      <c r="I31" s="71"/>
      <c r="J31" s="71"/>
      <c r="K31" s="212"/>
      <c r="L31" s="71"/>
      <c r="M31" s="71"/>
      <c r="N31" s="210"/>
      <c r="O31" s="71"/>
      <c r="P31" s="71"/>
      <c r="Q31" s="72">
        <f t="shared" si="0"/>
        <v>0</v>
      </c>
      <c r="R31" s="73">
        <f t="shared" si="1"/>
        <v>0</v>
      </c>
      <c r="S31" s="74">
        <f t="shared" si="34"/>
        <v>-309.25</v>
      </c>
      <c r="T31" s="74">
        <f t="shared" si="35"/>
        <v>0</v>
      </c>
      <c r="U31" s="75"/>
      <c r="V31" s="76" t="str">
        <f t="shared" si="2"/>
        <v/>
      </c>
      <c r="W31" s="76" t="s">
        <v>195</v>
      </c>
      <c r="X31" s="76" t="str">
        <f t="shared" si="36"/>
        <v/>
      </c>
      <c r="Y31" s="77">
        <f t="shared" si="3"/>
        <v>0</v>
      </c>
      <c r="Z31" s="78">
        <f t="shared" si="4"/>
        <v>0</v>
      </c>
      <c r="AA31" s="79" t="str">
        <f>IF(WEEKDAY($A31)=1,"So",IF(WEEKDAY($A31)=7,"Sa",IF(B31="freier Tag",B31,IF(ISERROR(VLOOKUP(A31,Feiertage!$A$3:$E$14,2,FALSE))=FALSE,"Feiertag",IF(B31="","",B31)))))</f>
        <v>Sa</v>
      </c>
      <c r="AB31" s="78">
        <f t="shared" si="37"/>
        <v>0</v>
      </c>
      <c r="AC31" s="80">
        <f t="shared" si="38"/>
        <v>0</v>
      </c>
      <c r="AD31" s="80">
        <f t="shared" si="39"/>
        <v>0</v>
      </c>
      <c r="AE31" s="81" t="str">
        <f t="shared" si="5"/>
        <v/>
      </c>
      <c r="AF31" s="81" t="str">
        <f t="shared" si="6"/>
        <v/>
      </c>
      <c r="AG31" s="81" t="str">
        <f t="shared" si="7"/>
        <v/>
      </c>
      <c r="AH31" s="81" t="str">
        <f t="shared" si="8"/>
        <v/>
      </c>
      <c r="AI31" s="82" t="str">
        <f t="shared" si="9"/>
        <v/>
      </c>
      <c r="AJ31" s="86" t="str">
        <f t="shared" si="10"/>
        <v/>
      </c>
      <c r="AK31" s="91" t="str">
        <f t="shared" si="40"/>
        <v>0</v>
      </c>
      <c r="AL31" s="85">
        <f t="shared" si="11"/>
        <v>0</v>
      </c>
      <c r="AM31" s="86">
        <f t="shared" si="12"/>
        <v>0</v>
      </c>
      <c r="AN31" s="83">
        <f t="shared" si="53"/>
        <v>0</v>
      </c>
      <c r="AO31" s="86">
        <f t="shared" si="14"/>
        <v>0</v>
      </c>
      <c r="AP31" s="86">
        <f t="shared" si="15"/>
        <v>0</v>
      </c>
      <c r="AQ31" s="83">
        <f t="shared" si="54"/>
        <v>0</v>
      </c>
      <c r="AR31" s="86">
        <f t="shared" si="17"/>
        <v>0</v>
      </c>
      <c r="AS31" s="86">
        <f t="shared" si="18"/>
        <v>0</v>
      </c>
      <c r="AT31" s="83">
        <f t="shared" si="55"/>
        <v>0</v>
      </c>
      <c r="AU31" s="86">
        <f t="shared" si="20"/>
        <v>0</v>
      </c>
      <c r="AV31" s="87">
        <f t="shared" si="21"/>
        <v>0</v>
      </c>
      <c r="AW31" s="83">
        <f t="shared" si="56"/>
        <v>0</v>
      </c>
      <c r="AX31" s="87">
        <f t="shared" si="23"/>
        <v>0</v>
      </c>
      <c r="AY31" s="83">
        <f t="shared" si="57"/>
        <v>0</v>
      </c>
      <c r="AZ31" s="88" t="str">
        <f t="shared" si="41"/>
        <v/>
      </c>
      <c r="BA31" s="89">
        <f t="shared" si="42"/>
        <v>0</v>
      </c>
      <c r="BB31" s="89">
        <f t="shared" si="43"/>
        <v>0</v>
      </c>
      <c r="BC31" s="85">
        <f t="shared" si="25"/>
        <v>0</v>
      </c>
      <c r="BD31" s="86">
        <f t="shared" si="26"/>
        <v>0</v>
      </c>
      <c r="BE31" s="83">
        <f t="shared" si="44"/>
        <v>0</v>
      </c>
      <c r="BF31" s="86">
        <f t="shared" si="27"/>
        <v>0</v>
      </c>
      <c r="BG31" s="86">
        <f t="shared" si="28"/>
        <v>0</v>
      </c>
      <c r="BH31" s="83">
        <f t="shared" si="45"/>
        <v>0</v>
      </c>
      <c r="BI31" s="86">
        <f t="shared" si="29"/>
        <v>0</v>
      </c>
      <c r="BJ31" s="86">
        <f t="shared" si="30"/>
        <v>0</v>
      </c>
      <c r="BK31" s="83">
        <f t="shared" si="46"/>
        <v>0</v>
      </c>
      <c r="BL31" s="86">
        <f t="shared" si="31"/>
        <v>0</v>
      </c>
      <c r="BM31" s="87">
        <f t="shared" si="32"/>
        <v>0</v>
      </c>
      <c r="BN31" s="83">
        <f t="shared" si="47"/>
        <v>0</v>
      </c>
      <c r="BO31" s="87">
        <f t="shared" si="33"/>
        <v>0</v>
      </c>
      <c r="BP31" s="83">
        <f t="shared" si="48"/>
        <v>0</v>
      </c>
      <c r="BQ31" s="88" t="str">
        <f t="shared" si="49"/>
        <v/>
      </c>
      <c r="BR31" s="92">
        <f t="shared" si="50"/>
        <v>0</v>
      </c>
      <c r="BS31" s="89">
        <f t="shared" si="51"/>
        <v>0</v>
      </c>
    </row>
    <row r="32" spans="1:76" x14ac:dyDescent="0.2">
      <c r="A32" s="69">
        <f t="shared" si="52"/>
        <v>45130</v>
      </c>
      <c r="B32" s="90" t="str">
        <f>IF(ISERROR(VLOOKUP(A32,Feiertage!$A$3:$E$24,2,FALSE))=FALSE,"Feiertag","")</f>
        <v/>
      </c>
      <c r="C32" s="71"/>
      <c r="D32" s="71"/>
      <c r="E32" s="210"/>
      <c r="F32" s="71"/>
      <c r="G32" s="71"/>
      <c r="H32" s="210"/>
      <c r="I32" s="71"/>
      <c r="J32" s="71"/>
      <c r="K32" s="212"/>
      <c r="L32" s="71"/>
      <c r="M32" s="71"/>
      <c r="N32" s="210"/>
      <c r="O32" s="71"/>
      <c r="P32" s="71"/>
      <c r="Q32" s="72">
        <f t="shared" si="0"/>
        <v>0</v>
      </c>
      <c r="R32" s="73">
        <f t="shared" si="1"/>
        <v>0</v>
      </c>
      <c r="S32" s="74">
        <f t="shared" si="34"/>
        <v>-309.25</v>
      </c>
      <c r="T32" s="74">
        <f t="shared" si="35"/>
        <v>0</v>
      </c>
      <c r="U32" s="75"/>
      <c r="V32" s="76" t="str">
        <f t="shared" si="2"/>
        <v/>
      </c>
      <c r="W32" s="76" t="s">
        <v>195</v>
      </c>
      <c r="X32" s="76" t="str">
        <f t="shared" si="36"/>
        <v/>
      </c>
      <c r="Y32" s="77">
        <f t="shared" si="3"/>
        <v>0</v>
      </c>
      <c r="Z32" s="78">
        <f t="shared" si="4"/>
        <v>0</v>
      </c>
      <c r="AA32" s="79" t="str">
        <f>IF(WEEKDAY($A32)=1,"So",IF(WEEKDAY($A32)=7,"Sa",IF(B32="freier Tag",B32,IF(ISERROR(VLOOKUP(A32,Feiertage!$A$3:$E$14,2,FALSE))=FALSE,"Feiertag",IF(B32="","",B32)))))</f>
        <v>So</v>
      </c>
      <c r="AB32" s="78">
        <f t="shared" si="37"/>
        <v>0</v>
      </c>
      <c r="AC32" s="80">
        <f t="shared" si="38"/>
        <v>0</v>
      </c>
      <c r="AD32" s="80">
        <f t="shared" si="39"/>
        <v>0</v>
      </c>
      <c r="AE32" s="81" t="str">
        <f t="shared" si="5"/>
        <v/>
      </c>
      <c r="AF32" s="81" t="str">
        <f t="shared" si="6"/>
        <v/>
      </c>
      <c r="AG32" s="81" t="str">
        <f t="shared" si="7"/>
        <v/>
      </c>
      <c r="AH32" s="81" t="str">
        <f t="shared" si="8"/>
        <v/>
      </c>
      <c r="AI32" s="82" t="str">
        <f t="shared" si="9"/>
        <v/>
      </c>
      <c r="AJ32" s="86" t="str">
        <f t="shared" si="10"/>
        <v/>
      </c>
      <c r="AK32" s="91" t="str">
        <f t="shared" si="40"/>
        <v>0</v>
      </c>
      <c r="AL32" s="85">
        <f t="shared" si="11"/>
        <v>0</v>
      </c>
      <c r="AM32" s="86">
        <f t="shared" si="12"/>
        <v>0</v>
      </c>
      <c r="AN32" s="83">
        <f t="shared" si="53"/>
        <v>0</v>
      </c>
      <c r="AO32" s="86">
        <f t="shared" si="14"/>
        <v>0</v>
      </c>
      <c r="AP32" s="86">
        <f t="shared" si="15"/>
        <v>0</v>
      </c>
      <c r="AQ32" s="83">
        <f t="shared" si="54"/>
        <v>0</v>
      </c>
      <c r="AR32" s="86">
        <f t="shared" si="17"/>
        <v>0</v>
      </c>
      <c r="AS32" s="86">
        <f t="shared" si="18"/>
        <v>0</v>
      </c>
      <c r="AT32" s="83">
        <f t="shared" si="55"/>
        <v>0</v>
      </c>
      <c r="AU32" s="86">
        <f t="shared" si="20"/>
        <v>0</v>
      </c>
      <c r="AV32" s="87">
        <f t="shared" si="21"/>
        <v>0</v>
      </c>
      <c r="AW32" s="83">
        <f t="shared" si="56"/>
        <v>0</v>
      </c>
      <c r="AX32" s="87">
        <f t="shared" si="23"/>
        <v>0</v>
      </c>
      <c r="AY32" s="83">
        <f t="shared" si="57"/>
        <v>0</v>
      </c>
      <c r="AZ32" s="88" t="str">
        <f t="shared" si="41"/>
        <v/>
      </c>
      <c r="BA32" s="89">
        <f t="shared" si="42"/>
        <v>0</v>
      </c>
      <c r="BB32" s="89">
        <f t="shared" si="43"/>
        <v>0</v>
      </c>
      <c r="BC32" s="85">
        <f t="shared" si="25"/>
        <v>0</v>
      </c>
      <c r="BD32" s="86">
        <f t="shared" si="26"/>
        <v>0</v>
      </c>
      <c r="BE32" s="83">
        <f t="shared" si="44"/>
        <v>0</v>
      </c>
      <c r="BF32" s="86">
        <f t="shared" si="27"/>
        <v>0</v>
      </c>
      <c r="BG32" s="86">
        <f t="shared" si="28"/>
        <v>0</v>
      </c>
      <c r="BH32" s="83">
        <f t="shared" si="45"/>
        <v>0</v>
      </c>
      <c r="BI32" s="86">
        <f t="shared" si="29"/>
        <v>0</v>
      </c>
      <c r="BJ32" s="86">
        <f t="shared" si="30"/>
        <v>0</v>
      </c>
      <c r="BK32" s="83">
        <f t="shared" si="46"/>
        <v>0</v>
      </c>
      <c r="BL32" s="86">
        <f t="shared" si="31"/>
        <v>0</v>
      </c>
      <c r="BM32" s="87">
        <f t="shared" si="32"/>
        <v>0</v>
      </c>
      <c r="BN32" s="83">
        <f t="shared" si="47"/>
        <v>0</v>
      </c>
      <c r="BO32" s="87">
        <f t="shared" si="33"/>
        <v>0</v>
      </c>
      <c r="BP32" s="83">
        <f t="shared" si="48"/>
        <v>0</v>
      </c>
      <c r="BQ32" s="88" t="str">
        <f t="shared" si="49"/>
        <v/>
      </c>
      <c r="BR32" s="92">
        <f t="shared" si="50"/>
        <v>0</v>
      </c>
      <c r="BS32" s="89">
        <f t="shared" si="51"/>
        <v>0</v>
      </c>
    </row>
    <row r="33" spans="1:72" x14ac:dyDescent="0.2">
      <c r="A33" s="69">
        <f t="shared" si="52"/>
        <v>45131</v>
      </c>
      <c r="B33" s="70" t="s">
        <v>266</v>
      </c>
      <c r="C33" s="71"/>
      <c r="D33" s="71"/>
      <c r="E33" s="210"/>
      <c r="F33" s="71"/>
      <c r="G33" s="71"/>
      <c r="H33" s="210"/>
      <c r="I33" s="71"/>
      <c r="J33" s="71"/>
      <c r="K33" s="212"/>
      <c r="L33" s="71"/>
      <c r="M33" s="71"/>
      <c r="N33" s="210"/>
      <c r="O33" s="71"/>
      <c r="P33" s="71"/>
      <c r="Q33" s="72">
        <f t="shared" si="0"/>
        <v>4</v>
      </c>
      <c r="R33" s="73">
        <f t="shared" si="1"/>
        <v>0</v>
      </c>
      <c r="S33" s="74">
        <f t="shared" si="34"/>
        <v>-309.25</v>
      </c>
      <c r="T33" s="74">
        <f t="shared" si="35"/>
        <v>0</v>
      </c>
      <c r="U33" s="75"/>
      <c r="V33" s="76" t="str">
        <f t="shared" si="2"/>
        <v/>
      </c>
      <c r="W33" s="76" t="s">
        <v>195</v>
      </c>
      <c r="X33" s="76" t="str">
        <f t="shared" si="36"/>
        <v/>
      </c>
      <c r="Y33" s="77">
        <f t="shared" si="3"/>
        <v>0</v>
      </c>
      <c r="Z33" s="78">
        <f t="shared" si="4"/>
        <v>4</v>
      </c>
      <c r="AA33" s="79" t="str">
        <f>IF(WEEKDAY($A33)=1,"So",IF(WEEKDAY($A33)=7,"Sa",IF(B33="freier Tag",B33,IF(ISERROR(VLOOKUP(A33,Feiertage!$A$3:$E$14,2,FALSE))=FALSE,"Feiertag",IF(B33="","",B33)))))</f>
        <v>Urlaub</v>
      </c>
      <c r="AB33" s="78">
        <f t="shared" si="37"/>
        <v>4</v>
      </c>
      <c r="AC33" s="80">
        <f t="shared" si="38"/>
        <v>0</v>
      </c>
      <c r="AD33" s="80">
        <f t="shared" si="39"/>
        <v>0</v>
      </c>
      <c r="AE33" s="81" t="str">
        <f t="shared" si="5"/>
        <v/>
      </c>
      <c r="AF33" s="81" t="str">
        <f t="shared" si="6"/>
        <v/>
      </c>
      <c r="AG33" s="81" t="str">
        <f t="shared" si="7"/>
        <v/>
      </c>
      <c r="AH33" s="81" t="str">
        <f t="shared" si="8"/>
        <v/>
      </c>
      <c r="AI33" s="82" t="str">
        <f t="shared" si="9"/>
        <v/>
      </c>
      <c r="AJ33" s="86" t="str">
        <f t="shared" si="10"/>
        <v/>
      </c>
      <c r="AK33" s="91" t="str">
        <f t="shared" si="40"/>
        <v>0</v>
      </c>
      <c r="AL33" s="85">
        <f t="shared" si="11"/>
        <v>0</v>
      </c>
      <c r="AM33" s="86">
        <f t="shared" si="12"/>
        <v>0</v>
      </c>
      <c r="AN33" s="83">
        <f t="shared" si="53"/>
        <v>0</v>
      </c>
      <c r="AO33" s="86">
        <f t="shared" si="14"/>
        <v>0</v>
      </c>
      <c r="AP33" s="86">
        <f t="shared" si="15"/>
        <v>0</v>
      </c>
      <c r="AQ33" s="83">
        <f t="shared" si="54"/>
        <v>0</v>
      </c>
      <c r="AR33" s="86">
        <f t="shared" si="17"/>
        <v>0</v>
      </c>
      <c r="AS33" s="86">
        <f t="shared" si="18"/>
        <v>0</v>
      </c>
      <c r="AT33" s="83">
        <f t="shared" si="55"/>
        <v>0</v>
      </c>
      <c r="AU33" s="86">
        <f t="shared" si="20"/>
        <v>0</v>
      </c>
      <c r="AV33" s="87">
        <f t="shared" si="21"/>
        <v>0</v>
      </c>
      <c r="AW33" s="83">
        <f t="shared" si="56"/>
        <v>0</v>
      </c>
      <c r="AX33" s="87">
        <f t="shared" si="23"/>
        <v>0</v>
      </c>
      <c r="AY33" s="83">
        <f t="shared" si="57"/>
        <v>0</v>
      </c>
      <c r="AZ33" s="88" t="str">
        <f t="shared" si="41"/>
        <v/>
      </c>
      <c r="BA33" s="89">
        <f t="shared" si="42"/>
        <v>0</v>
      </c>
      <c r="BB33" s="89">
        <f t="shared" si="43"/>
        <v>0</v>
      </c>
      <c r="BC33" s="85">
        <f t="shared" si="25"/>
        <v>0</v>
      </c>
      <c r="BD33" s="86">
        <f t="shared" si="26"/>
        <v>0</v>
      </c>
      <c r="BE33" s="83">
        <f t="shared" si="44"/>
        <v>0</v>
      </c>
      <c r="BF33" s="86">
        <f t="shared" si="27"/>
        <v>0</v>
      </c>
      <c r="BG33" s="86">
        <f t="shared" si="28"/>
        <v>0</v>
      </c>
      <c r="BH33" s="83">
        <f t="shared" si="45"/>
        <v>0</v>
      </c>
      <c r="BI33" s="86">
        <f t="shared" si="29"/>
        <v>0</v>
      </c>
      <c r="BJ33" s="86">
        <f t="shared" si="30"/>
        <v>0</v>
      </c>
      <c r="BK33" s="83">
        <f t="shared" si="46"/>
        <v>0</v>
      </c>
      <c r="BL33" s="86">
        <f t="shared" si="31"/>
        <v>0</v>
      </c>
      <c r="BM33" s="87">
        <f t="shared" si="32"/>
        <v>0</v>
      </c>
      <c r="BN33" s="83">
        <f t="shared" si="47"/>
        <v>0</v>
      </c>
      <c r="BO33" s="87">
        <f t="shared" si="33"/>
        <v>0</v>
      </c>
      <c r="BP33" s="83">
        <f t="shared" si="48"/>
        <v>0</v>
      </c>
      <c r="BQ33" s="88" t="str">
        <f t="shared" si="49"/>
        <v/>
      </c>
      <c r="BR33" s="92">
        <f t="shared" si="50"/>
        <v>0</v>
      </c>
      <c r="BS33" s="89">
        <f t="shared" si="51"/>
        <v>0</v>
      </c>
    </row>
    <row r="34" spans="1:72" x14ac:dyDescent="0.2">
      <c r="A34" s="69">
        <f t="shared" si="52"/>
        <v>45132</v>
      </c>
      <c r="B34" s="70" t="s">
        <v>266</v>
      </c>
      <c r="C34" s="71"/>
      <c r="D34" s="71"/>
      <c r="E34" s="210"/>
      <c r="F34" s="71"/>
      <c r="G34" s="71"/>
      <c r="H34" s="210"/>
      <c r="I34" s="71"/>
      <c r="J34" s="71"/>
      <c r="K34" s="212"/>
      <c r="L34" s="71"/>
      <c r="M34" s="71"/>
      <c r="N34" s="210"/>
      <c r="O34" s="71"/>
      <c r="P34" s="71"/>
      <c r="Q34" s="72">
        <f t="shared" si="0"/>
        <v>4</v>
      </c>
      <c r="R34" s="73">
        <f t="shared" si="1"/>
        <v>0</v>
      </c>
      <c r="S34" s="74">
        <f t="shared" si="34"/>
        <v>-309.25</v>
      </c>
      <c r="T34" s="74">
        <f t="shared" si="35"/>
        <v>0</v>
      </c>
      <c r="U34" s="75"/>
      <c r="V34" s="76" t="str">
        <f t="shared" si="2"/>
        <v/>
      </c>
      <c r="W34" s="76" t="s">
        <v>195</v>
      </c>
      <c r="X34" s="76" t="str">
        <f t="shared" si="36"/>
        <v/>
      </c>
      <c r="Y34" s="77">
        <f t="shared" si="3"/>
        <v>0</v>
      </c>
      <c r="Z34" s="78">
        <f t="shared" si="4"/>
        <v>4</v>
      </c>
      <c r="AA34" s="79" t="str">
        <f>IF(WEEKDAY($A34)=1,"So",IF(WEEKDAY($A34)=7,"Sa",IF(B34="freier Tag",B34,IF(ISERROR(VLOOKUP(A34,Feiertage!$A$3:$E$14,2,FALSE))=FALSE,"Feiertag",IF(B34="","",B34)))))</f>
        <v>Urlaub</v>
      </c>
      <c r="AB34" s="78">
        <f t="shared" si="37"/>
        <v>4</v>
      </c>
      <c r="AC34" s="80">
        <f t="shared" si="38"/>
        <v>0</v>
      </c>
      <c r="AD34" s="80">
        <f t="shared" si="39"/>
        <v>0</v>
      </c>
      <c r="AE34" s="81" t="str">
        <f t="shared" si="5"/>
        <v/>
      </c>
      <c r="AF34" s="81" t="str">
        <f t="shared" si="6"/>
        <v/>
      </c>
      <c r="AG34" s="81" t="str">
        <f t="shared" si="7"/>
        <v/>
      </c>
      <c r="AH34" s="81" t="str">
        <f t="shared" si="8"/>
        <v/>
      </c>
      <c r="AI34" s="82" t="str">
        <f t="shared" si="9"/>
        <v/>
      </c>
      <c r="AJ34" s="86" t="str">
        <f t="shared" si="10"/>
        <v/>
      </c>
      <c r="AK34" s="91" t="str">
        <f t="shared" si="40"/>
        <v>0</v>
      </c>
      <c r="AL34" s="85">
        <f t="shared" si="11"/>
        <v>0</v>
      </c>
      <c r="AM34" s="86">
        <f t="shared" si="12"/>
        <v>0</v>
      </c>
      <c r="AN34" s="83">
        <f t="shared" si="53"/>
        <v>0</v>
      </c>
      <c r="AO34" s="86">
        <f t="shared" si="14"/>
        <v>0</v>
      </c>
      <c r="AP34" s="86">
        <f t="shared" si="15"/>
        <v>0</v>
      </c>
      <c r="AQ34" s="83">
        <f t="shared" si="54"/>
        <v>0</v>
      </c>
      <c r="AR34" s="86">
        <f t="shared" si="17"/>
        <v>0</v>
      </c>
      <c r="AS34" s="86">
        <f t="shared" si="18"/>
        <v>0</v>
      </c>
      <c r="AT34" s="83">
        <f t="shared" si="55"/>
        <v>0</v>
      </c>
      <c r="AU34" s="86">
        <f t="shared" si="20"/>
        <v>0</v>
      </c>
      <c r="AV34" s="87">
        <f t="shared" si="21"/>
        <v>0</v>
      </c>
      <c r="AW34" s="83">
        <f t="shared" si="56"/>
        <v>0</v>
      </c>
      <c r="AX34" s="87">
        <f t="shared" si="23"/>
        <v>0</v>
      </c>
      <c r="AY34" s="83">
        <f t="shared" si="57"/>
        <v>0</v>
      </c>
      <c r="AZ34" s="88" t="str">
        <f t="shared" si="41"/>
        <v/>
      </c>
      <c r="BA34" s="89">
        <f t="shared" si="42"/>
        <v>0</v>
      </c>
      <c r="BB34" s="89">
        <f t="shared" si="43"/>
        <v>0</v>
      </c>
      <c r="BC34" s="85">
        <f t="shared" si="25"/>
        <v>0</v>
      </c>
      <c r="BD34" s="86">
        <f t="shared" si="26"/>
        <v>0</v>
      </c>
      <c r="BE34" s="83">
        <f t="shared" si="44"/>
        <v>0</v>
      </c>
      <c r="BF34" s="86">
        <f t="shared" si="27"/>
        <v>0</v>
      </c>
      <c r="BG34" s="86">
        <f t="shared" si="28"/>
        <v>0</v>
      </c>
      <c r="BH34" s="83">
        <f t="shared" si="45"/>
        <v>0</v>
      </c>
      <c r="BI34" s="86">
        <f t="shared" si="29"/>
        <v>0</v>
      </c>
      <c r="BJ34" s="86">
        <f t="shared" si="30"/>
        <v>0</v>
      </c>
      <c r="BK34" s="83">
        <f t="shared" si="46"/>
        <v>0</v>
      </c>
      <c r="BL34" s="86">
        <f t="shared" si="31"/>
        <v>0</v>
      </c>
      <c r="BM34" s="87">
        <f t="shared" si="32"/>
        <v>0</v>
      </c>
      <c r="BN34" s="83">
        <f t="shared" si="47"/>
        <v>0</v>
      </c>
      <c r="BO34" s="87">
        <f t="shared" si="33"/>
        <v>0</v>
      </c>
      <c r="BP34" s="83">
        <f t="shared" si="48"/>
        <v>0</v>
      </c>
      <c r="BQ34" s="88" t="str">
        <f t="shared" si="49"/>
        <v/>
      </c>
      <c r="BR34" s="92">
        <f t="shared" si="50"/>
        <v>0</v>
      </c>
      <c r="BS34" s="89">
        <f t="shared" si="51"/>
        <v>0</v>
      </c>
    </row>
    <row r="35" spans="1:72" x14ac:dyDescent="0.2">
      <c r="A35" s="69">
        <f t="shared" si="52"/>
        <v>45133</v>
      </c>
      <c r="B35" s="70" t="s">
        <v>266</v>
      </c>
      <c r="C35" s="71"/>
      <c r="D35" s="71"/>
      <c r="E35" s="210"/>
      <c r="F35" s="71"/>
      <c r="G35" s="71"/>
      <c r="H35" s="210"/>
      <c r="I35" s="71"/>
      <c r="J35" s="71"/>
      <c r="K35" s="212"/>
      <c r="L35" s="71"/>
      <c r="M35" s="71"/>
      <c r="N35" s="210"/>
      <c r="O35" s="71"/>
      <c r="P35" s="71"/>
      <c r="Q35" s="72">
        <f t="shared" si="0"/>
        <v>4</v>
      </c>
      <c r="R35" s="73">
        <f t="shared" si="1"/>
        <v>0</v>
      </c>
      <c r="S35" s="74">
        <f t="shared" si="34"/>
        <v>-309.25</v>
      </c>
      <c r="T35" s="74">
        <f t="shared" si="35"/>
        <v>0</v>
      </c>
      <c r="U35" s="75"/>
      <c r="V35" s="76" t="str">
        <f t="shared" si="2"/>
        <v/>
      </c>
      <c r="W35" s="76" t="s">
        <v>195</v>
      </c>
      <c r="X35" s="76" t="str">
        <f t="shared" si="36"/>
        <v/>
      </c>
      <c r="Y35" s="77">
        <f t="shared" si="3"/>
        <v>0</v>
      </c>
      <c r="Z35" s="78">
        <f t="shared" si="4"/>
        <v>4</v>
      </c>
      <c r="AA35" s="79" t="str">
        <f>IF(WEEKDAY($A35)=1,"So",IF(WEEKDAY($A35)=7,"Sa",IF(B35="freier Tag",B35,IF(ISERROR(VLOOKUP(A35,Feiertage!$A$3:$E$14,2,FALSE))=FALSE,"Feiertag",IF(B35="","",B35)))))</f>
        <v>Urlaub</v>
      </c>
      <c r="AB35" s="78">
        <f t="shared" si="37"/>
        <v>4</v>
      </c>
      <c r="AC35" s="80">
        <f t="shared" si="38"/>
        <v>0</v>
      </c>
      <c r="AD35" s="80">
        <f t="shared" si="39"/>
        <v>0</v>
      </c>
      <c r="AE35" s="81" t="str">
        <f t="shared" si="5"/>
        <v/>
      </c>
      <c r="AF35" s="81" t="str">
        <f t="shared" si="6"/>
        <v/>
      </c>
      <c r="AG35" s="81" t="str">
        <f t="shared" si="7"/>
        <v/>
      </c>
      <c r="AH35" s="81" t="str">
        <f t="shared" si="8"/>
        <v/>
      </c>
      <c r="AI35" s="82" t="str">
        <f t="shared" si="9"/>
        <v/>
      </c>
      <c r="AJ35" s="86" t="str">
        <f t="shared" si="10"/>
        <v/>
      </c>
      <c r="AK35" s="91" t="str">
        <f t="shared" si="40"/>
        <v>0</v>
      </c>
      <c r="AL35" s="85">
        <f t="shared" si="11"/>
        <v>0</v>
      </c>
      <c r="AM35" s="86">
        <f t="shared" si="12"/>
        <v>0</v>
      </c>
      <c r="AN35" s="83">
        <f t="shared" si="53"/>
        <v>0</v>
      </c>
      <c r="AO35" s="86">
        <f t="shared" si="14"/>
        <v>0</v>
      </c>
      <c r="AP35" s="86">
        <f t="shared" si="15"/>
        <v>0</v>
      </c>
      <c r="AQ35" s="83">
        <f t="shared" si="54"/>
        <v>0</v>
      </c>
      <c r="AR35" s="86">
        <f t="shared" si="17"/>
        <v>0</v>
      </c>
      <c r="AS35" s="86">
        <f t="shared" si="18"/>
        <v>0</v>
      </c>
      <c r="AT35" s="83">
        <f t="shared" si="55"/>
        <v>0</v>
      </c>
      <c r="AU35" s="86">
        <f t="shared" si="20"/>
        <v>0</v>
      </c>
      <c r="AV35" s="87">
        <f t="shared" si="21"/>
        <v>0</v>
      </c>
      <c r="AW35" s="83">
        <f t="shared" si="56"/>
        <v>0</v>
      </c>
      <c r="AX35" s="87">
        <f t="shared" si="23"/>
        <v>0</v>
      </c>
      <c r="AY35" s="83">
        <f t="shared" si="57"/>
        <v>0</v>
      </c>
      <c r="AZ35" s="88" t="str">
        <f t="shared" si="41"/>
        <v/>
      </c>
      <c r="BA35" s="89">
        <f t="shared" si="42"/>
        <v>0</v>
      </c>
      <c r="BB35" s="89">
        <f t="shared" si="43"/>
        <v>0</v>
      </c>
      <c r="BC35" s="85">
        <f t="shared" si="25"/>
        <v>0</v>
      </c>
      <c r="BD35" s="86">
        <f t="shared" si="26"/>
        <v>0</v>
      </c>
      <c r="BE35" s="83">
        <f t="shared" si="44"/>
        <v>0</v>
      </c>
      <c r="BF35" s="86">
        <f t="shared" si="27"/>
        <v>0</v>
      </c>
      <c r="BG35" s="86">
        <f t="shared" si="28"/>
        <v>0</v>
      </c>
      <c r="BH35" s="83">
        <f t="shared" si="45"/>
        <v>0</v>
      </c>
      <c r="BI35" s="86">
        <f t="shared" si="29"/>
        <v>0</v>
      </c>
      <c r="BJ35" s="86">
        <f t="shared" si="30"/>
        <v>0</v>
      </c>
      <c r="BK35" s="83">
        <f t="shared" si="46"/>
        <v>0</v>
      </c>
      <c r="BL35" s="86">
        <f t="shared" si="31"/>
        <v>0</v>
      </c>
      <c r="BM35" s="87">
        <f t="shared" si="32"/>
        <v>0</v>
      </c>
      <c r="BN35" s="83">
        <f t="shared" si="47"/>
        <v>0</v>
      </c>
      <c r="BO35" s="87">
        <f t="shared" si="33"/>
        <v>0</v>
      </c>
      <c r="BP35" s="83">
        <f t="shared" si="48"/>
        <v>0</v>
      </c>
      <c r="BQ35" s="88" t="str">
        <f t="shared" si="49"/>
        <v/>
      </c>
      <c r="BR35" s="92">
        <f t="shared" si="50"/>
        <v>0</v>
      </c>
      <c r="BS35" s="89">
        <f t="shared" si="51"/>
        <v>0</v>
      </c>
    </row>
    <row r="36" spans="1:72" x14ac:dyDescent="0.2">
      <c r="A36" s="69">
        <f t="shared" si="52"/>
        <v>45134</v>
      </c>
      <c r="B36" s="70" t="s">
        <v>266</v>
      </c>
      <c r="C36" s="71"/>
      <c r="D36" s="71"/>
      <c r="E36" s="210"/>
      <c r="F36" s="71"/>
      <c r="G36" s="71"/>
      <c r="H36" s="210"/>
      <c r="I36" s="71"/>
      <c r="J36" s="71"/>
      <c r="K36" s="212"/>
      <c r="L36" s="71"/>
      <c r="M36" s="71"/>
      <c r="N36" s="210"/>
      <c r="O36" s="71"/>
      <c r="P36" s="71"/>
      <c r="Q36" s="72">
        <f t="shared" si="0"/>
        <v>4</v>
      </c>
      <c r="R36" s="73">
        <f t="shared" si="1"/>
        <v>0</v>
      </c>
      <c r="S36" s="74">
        <f t="shared" si="34"/>
        <v>-309.25</v>
      </c>
      <c r="T36" s="74">
        <f t="shared" si="35"/>
        <v>0</v>
      </c>
      <c r="U36" s="75"/>
      <c r="V36" s="76" t="str">
        <f t="shared" si="2"/>
        <v/>
      </c>
      <c r="W36" s="76" t="s">
        <v>195</v>
      </c>
      <c r="X36" s="76" t="str">
        <f t="shared" si="36"/>
        <v/>
      </c>
      <c r="Y36" s="77">
        <f t="shared" si="3"/>
        <v>0</v>
      </c>
      <c r="Z36" s="78">
        <f t="shared" si="4"/>
        <v>4</v>
      </c>
      <c r="AA36" s="79" t="str">
        <f>IF(WEEKDAY($A36)=1,"So",IF(WEEKDAY($A36)=7,"Sa",IF(B36="freier Tag",B36,IF(ISERROR(VLOOKUP(A36,Feiertage!$A$3:$E$14,2,FALSE))=FALSE,"Feiertag",IF(B36="","",B36)))))</f>
        <v>Urlaub</v>
      </c>
      <c r="AB36" s="78">
        <f t="shared" si="37"/>
        <v>4</v>
      </c>
      <c r="AC36" s="80">
        <f t="shared" si="38"/>
        <v>0</v>
      </c>
      <c r="AD36" s="80">
        <f t="shared" si="39"/>
        <v>0</v>
      </c>
      <c r="AE36" s="81" t="str">
        <f t="shared" si="5"/>
        <v/>
      </c>
      <c r="AF36" s="81" t="str">
        <f t="shared" si="6"/>
        <v/>
      </c>
      <c r="AG36" s="81" t="str">
        <f t="shared" si="7"/>
        <v/>
      </c>
      <c r="AH36" s="81" t="str">
        <f t="shared" si="8"/>
        <v/>
      </c>
      <c r="AI36" s="82" t="str">
        <f t="shared" si="9"/>
        <v/>
      </c>
      <c r="AJ36" s="86" t="str">
        <f t="shared" si="10"/>
        <v/>
      </c>
      <c r="AK36" s="91" t="str">
        <f t="shared" si="40"/>
        <v>0</v>
      </c>
      <c r="AL36" s="85">
        <f t="shared" si="11"/>
        <v>0</v>
      </c>
      <c r="AM36" s="86">
        <f t="shared" si="12"/>
        <v>0</v>
      </c>
      <c r="AN36" s="83">
        <f t="shared" si="53"/>
        <v>0</v>
      </c>
      <c r="AO36" s="86">
        <f t="shared" si="14"/>
        <v>0</v>
      </c>
      <c r="AP36" s="86">
        <f t="shared" si="15"/>
        <v>0</v>
      </c>
      <c r="AQ36" s="83">
        <f t="shared" si="54"/>
        <v>0</v>
      </c>
      <c r="AR36" s="86">
        <f t="shared" si="17"/>
        <v>0</v>
      </c>
      <c r="AS36" s="86">
        <f t="shared" si="18"/>
        <v>0</v>
      </c>
      <c r="AT36" s="83">
        <f t="shared" si="55"/>
        <v>0</v>
      </c>
      <c r="AU36" s="86">
        <f t="shared" si="20"/>
        <v>0</v>
      </c>
      <c r="AV36" s="87">
        <f t="shared" si="21"/>
        <v>0</v>
      </c>
      <c r="AW36" s="83">
        <f t="shared" si="56"/>
        <v>0</v>
      </c>
      <c r="AX36" s="87">
        <f t="shared" si="23"/>
        <v>0</v>
      </c>
      <c r="AY36" s="83">
        <f t="shared" si="57"/>
        <v>0</v>
      </c>
      <c r="AZ36" s="88" t="str">
        <f t="shared" si="41"/>
        <v/>
      </c>
      <c r="BA36" s="89">
        <f t="shared" si="42"/>
        <v>0</v>
      </c>
      <c r="BB36" s="89">
        <f t="shared" si="43"/>
        <v>0</v>
      </c>
      <c r="BC36" s="85">
        <f t="shared" si="25"/>
        <v>0</v>
      </c>
      <c r="BD36" s="86">
        <f t="shared" si="26"/>
        <v>0</v>
      </c>
      <c r="BE36" s="83">
        <f t="shared" si="44"/>
        <v>0</v>
      </c>
      <c r="BF36" s="86">
        <f t="shared" si="27"/>
        <v>0</v>
      </c>
      <c r="BG36" s="86">
        <f t="shared" si="28"/>
        <v>0</v>
      </c>
      <c r="BH36" s="83">
        <f t="shared" si="45"/>
        <v>0</v>
      </c>
      <c r="BI36" s="86">
        <f t="shared" si="29"/>
        <v>0</v>
      </c>
      <c r="BJ36" s="86">
        <f t="shared" si="30"/>
        <v>0</v>
      </c>
      <c r="BK36" s="83">
        <f t="shared" si="46"/>
        <v>0</v>
      </c>
      <c r="BL36" s="86">
        <f t="shared" si="31"/>
        <v>0</v>
      </c>
      <c r="BM36" s="87">
        <f t="shared" si="32"/>
        <v>0</v>
      </c>
      <c r="BN36" s="83">
        <f t="shared" si="47"/>
        <v>0</v>
      </c>
      <c r="BO36" s="87">
        <f t="shared" si="33"/>
        <v>0</v>
      </c>
      <c r="BP36" s="83">
        <f t="shared" si="48"/>
        <v>0</v>
      </c>
      <c r="BQ36" s="88" t="str">
        <f t="shared" si="49"/>
        <v/>
      </c>
      <c r="BR36" s="92">
        <f t="shared" si="50"/>
        <v>0</v>
      </c>
      <c r="BS36" s="89">
        <f t="shared" si="51"/>
        <v>0</v>
      </c>
    </row>
    <row r="37" spans="1:72" x14ac:dyDescent="0.2">
      <c r="A37" s="69">
        <f t="shared" si="52"/>
        <v>45135</v>
      </c>
      <c r="B37" s="70" t="s">
        <v>266</v>
      </c>
      <c r="C37" s="71"/>
      <c r="D37" s="71"/>
      <c r="E37" s="210"/>
      <c r="F37" s="71"/>
      <c r="G37" s="71"/>
      <c r="H37" s="210"/>
      <c r="I37" s="71"/>
      <c r="J37" s="71"/>
      <c r="K37" s="212"/>
      <c r="L37" s="71"/>
      <c r="M37" s="71"/>
      <c r="N37" s="210"/>
      <c r="O37" s="71"/>
      <c r="P37" s="71"/>
      <c r="Q37" s="72">
        <f t="shared" si="0"/>
        <v>4</v>
      </c>
      <c r="R37" s="73">
        <f t="shared" si="1"/>
        <v>0</v>
      </c>
      <c r="S37" s="74">
        <f t="shared" si="34"/>
        <v>-309.25</v>
      </c>
      <c r="T37" s="74">
        <f t="shared" si="35"/>
        <v>0</v>
      </c>
      <c r="U37" s="75"/>
      <c r="V37" s="76" t="str">
        <f t="shared" si="2"/>
        <v/>
      </c>
      <c r="W37" s="76" t="s">
        <v>195</v>
      </c>
      <c r="X37" s="76" t="str">
        <f t="shared" si="36"/>
        <v/>
      </c>
      <c r="Y37" s="77">
        <f t="shared" si="3"/>
        <v>0</v>
      </c>
      <c r="Z37" s="78">
        <f t="shared" si="4"/>
        <v>4</v>
      </c>
      <c r="AA37" s="79" t="str">
        <f>IF(WEEKDAY($A37)=1,"So",IF(WEEKDAY($A37)=7,"Sa",IF(B37="freier Tag",B37,IF(ISERROR(VLOOKUP(A37,Feiertage!$A$3:$E$14,2,FALSE))=FALSE,"Feiertag",IF(B37="","",B37)))))</f>
        <v>Urlaub</v>
      </c>
      <c r="AB37" s="78">
        <f t="shared" si="37"/>
        <v>4</v>
      </c>
      <c r="AC37" s="80">
        <f t="shared" si="38"/>
        <v>0</v>
      </c>
      <c r="AD37" s="80">
        <f t="shared" si="39"/>
        <v>0</v>
      </c>
      <c r="AE37" s="81" t="str">
        <f t="shared" si="5"/>
        <v/>
      </c>
      <c r="AF37" s="81" t="str">
        <f t="shared" si="6"/>
        <v/>
      </c>
      <c r="AG37" s="81" t="str">
        <f t="shared" si="7"/>
        <v/>
      </c>
      <c r="AH37" s="81" t="str">
        <f t="shared" si="8"/>
        <v/>
      </c>
      <c r="AI37" s="82" t="str">
        <f t="shared" si="9"/>
        <v/>
      </c>
      <c r="AJ37" s="86" t="str">
        <f t="shared" si="10"/>
        <v/>
      </c>
      <c r="AK37" s="91" t="str">
        <f t="shared" si="40"/>
        <v>0</v>
      </c>
      <c r="AL37" s="85">
        <f t="shared" si="11"/>
        <v>0</v>
      </c>
      <c r="AM37" s="86">
        <f t="shared" si="12"/>
        <v>0</v>
      </c>
      <c r="AN37" s="83">
        <f t="shared" si="53"/>
        <v>0</v>
      </c>
      <c r="AO37" s="86">
        <f t="shared" si="14"/>
        <v>0</v>
      </c>
      <c r="AP37" s="86">
        <f t="shared" si="15"/>
        <v>0</v>
      </c>
      <c r="AQ37" s="83">
        <f t="shared" si="54"/>
        <v>0</v>
      </c>
      <c r="AR37" s="86">
        <f t="shared" si="17"/>
        <v>0</v>
      </c>
      <c r="AS37" s="86">
        <f t="shared" si="18"/>
        <v>0</v>
      </c>
      <c r="AT37" s="83">
        <f t="shared" si="55"/>
        <v>0</v>
      </c>
      <c r="AU37" s="86">
        <f t="shared" si="20"/>
        <v>0</v>
      </c>
      <c r="AV37" s="87">
        <f t="shared" si="21"/>
        <v>0</v>
      </c>
      <c r="AW37" s="83">
        <f t="shared" si="56"/>
        <v>0</v>
      </c>
      <c r="AX37" s="87">
        <f t="shared" si="23"/>
        <v>0</v>
      </c>
      <c r="AY37" s="83">
        <f t="shared" si="57"/>
        <v>0</v>
      </c>
      <c r="AZ37" s="88" t="str">
        <f t="shared" si="41"/>
        <v/>
      </c>
      <c r="BA37" s="89">
        <f t="shared" si="42"/>
        <v>0</v>
      </c>
      <c r="BB37" s="89">
        <f t="shared" si="43"/>
        <v>0</v>
      </c>
      <c r="BC37" s="85">
        <f t="shared" si="25"/>
        <v>0</v>
      </c>
      <c r="BD37" s="86">
        <f t="shared" si="26"/>
        <v>0</v>
      </c>
      <c r="BE37" s="83">
        <f t="shared" si="44"/>
        <v>0</v>
      </c>
      <c r="BF37" s="86">
        <f t="shared" si="27"/>
        <v>0</v>
      </c>
      <c r="BG37" s="86">
        <f t="shared" si="28"/>
        <v>0</v>
      </c>
      <c r="BH37" s="83">
        <f t="shared" si="45"/>
        <v>0</v>
      </c>
      <c r="BI37" s="86">
        <f t="shared" si="29"/>
        <v>0</v>
      </c>
      <c r="BJ37" s="86">
        <f t="shared" si="30"/>
        <v>0</v>
      </c>
      <c r="BK37" s="83">
        <f t="shared" si="46"/>
        <v>0</v>
      </c>
      <c r="BL37" s="86">
        <f t="shared" si="31"/>
        <v>0</v>
      </c>
      <c r="BM37" s="87">
        <f t="shared" si="32"/>
        <v>0</v>
      </c>
      <c r="BN37" s="83">
        <f t="shared" si="47"/>
        <v>0</v>
      </c>
      <c r="BO37" s="87">
        <f t="shared" si="33"/>
        <v>0</v>
      </c>
      <c r="BP37" s="83">
        <f t="shared" si="48"/>
        <v>0</v>
      </c>
      <c r="BQ37" s="88" t="str">
        <f t="shared" si="49"/>
        <v/>
      </c>
      <c r="BR37" s="92">
        <f t="shared" si="50"/>
        <v>0</v>
      </c>
      <c r="BS37" s="89">
        <f t="shared" si="51"/>
        <v>0</v>
      </c>
    </row>
    <row r="38" spans="1:72" x14ac:dyDescent="0.2">
      <c r="A38" s="69">
        <f t="shared" si="52"/>
        <v>45136</v>
      </c>
      <c r="B38" s="70" t="str">
        <f>IF(ISERROR(VLOOKUP(A38,Feiertage!$A$3:$E$24,2,FALSE))=FALSE,"Feiertag","")</f>
        <v/>
      </c>
      <c r="C38" s="71"/>
      <c r="D38" s="71"/>
      <c r="E38" s="210"/>
      <c r="F38" s="71"/>
      <c r="G38" s="71"/>
      <c r="H38" s="210"/>
      <c r="I38" s="71"/>
      <c r="J38" s="71"/>
      <c r="K38" s="212"/>
      <c r="L38" s="71"/>
      <c r="M38" s="71"/>
      <c r="N38" s="210"/>
      <c r="O38" s="71"/>
      <c r="P38" s="71"/>
      <c r="Q38" s="72">
        <f t="shared" si="0"/>
        <v>0</v>
      </c>
      <c r="R38" s="73">
        <f t="shared" si="1"/>
        <v>0</v>
      </c>
      <c r="S38" s="74">
        <f t="shared" si="34"/>
        <v>-309.25</v>
      </c>
      <c r="T38" s="74">
        <f t="shared" si="35"/>
        <v>0</v>
      </c>
      <c r="U38" s="75"/>
      <c r="V38" s="76" t="str">
        <f t="shared" si="2"/>
        <v/>
      </c>
      <c r="W38" s="76" t="s">
        <v>195</v>
      </c>
      <c r="X38" s="76" t="str">
        <f t="shared" si="36"/>
        <v/>
      </c>
      <c r="Y38" s="77">
        <f t="shared" si="3"/>
        <v>0</v>
      </c>
      <c r="Z38" s="78">
        <f t="shared" si="4"/>
        <v>0</v>
      </c>
      <c r="AA38" s="79" t="str">
        <f>IF(WEEKDAY($A38)=1,"So",IF(WEEKDAY($A38)=7,"Sa",IF(B38="freier Tag",B38,IF(ISERROR(VLOOKUP(A38,Feiertage!$A$3:$E$14,2,FALSE))=FALSE,"Feiertag",IF(B38="","",B38)))))</f>
        <v>Sa</v>
      </c>
      <c r="AB38" s="78">
        <f t="shared" si="37"/>
        <v>0</v>
      </c>
      <c r="AC38" s="80">
        <f t="shared" si="38"/>
        <v>0</v>
      </c>
      <c r="AD38" s="80">
        <f t="shared" si="39"/>
        <v>0</v>
      </c>
      <c r="AE38" s="81" t="str">
        <f t="shared" si="5"/>
        <v/>
      </c>
      <c r="AF38" s="81" t="str">
        <f t="shared" si="6"/>
        <v/>
      </c>
      <c r="AG38" s="81" t="str">
        <f t="shared" si="7"/>
        <v/>
      </c>
      <c r="AH38" s="81" t="str">
        <f t="shared" si="8"/>
        <v/>
      </c>
      <c r="AI38" s="82" t="str">
        <f t="shared" si="9"/>
        <v/>
      </c>
      <c r="AJ38" s="86" t="str">
        <f t="shared" si="10"/>
        <v/>
      </c>
      <c r="AK38" s="91" t="str">
        <f t="shared" si="40"/>
        <v>0</v>
      </c>
      <c r="AL38" s="85">
        <f t="shared" si="11"/>
        <v>0</v>
      </c>
      <c r="AM38" s="86">
        <f t="shared" si="12"/>
        <v>0</v>
      </c>
      <c r="AN38" s="83">
        <f t="shared" si="53"/>
        <v>0</v>
      </c>
      <c r="AO38" s="86">
        <f t="shared" si="14"/>
        <v>0</v>
      </c>
      <c r="AP38" s="86">
        <f t="shared" si="15"/>
        <v>0</v>
      </c>
      <c r="AQ38" s="83">
        <f t="shared" si="54"/>
        <v>0</v>
      </c>
      <c r="AR38" s="86">
        <f t="shared" si="17"/>
        <v>0</v>
      </c>
      <c r="AS38" s="86">
        <f t="shared" si="18"/>
        <v>0</v>
      </c>
      <c r="AT38" s="83">
        <f t="shared" si="55"/>
        <v>0</v>
      </c>
      <c r="AU38" s="86">
        <f t="shared" si="20"/>
        <v>0</v>
      </c>
      <c r="AV38" s="87">
        <f t="shared" si="21"/>
        <v>0</v>
      </c>
      <c r="AW38" s="83">
        <f t="shared" si="56"/>
        <v>0</v>
      </c>
      <c r="AX38" s="87">
        <f t="shared" si="23"/>
        <v>0</v>
      </c>
      <c r="AY38" s="83">
        <f t="shared" si="57"/>
        <v>0</v>
      </c>
      <c r="AZ38" s="88" t="str">
        <f t="shared" si="41"/>
        <v/>
      </c>
      <c r="BA38" s="89">
        <f t="shared" si="42"/>
        <v>0</v>
      </c>
      <c r="BB38" s="89">
        <f t="shared" si="43"/>
        <v>0</v>
      </c>
      <c r="BC38" s="85">
        <f t="shared" si="25"/>
        <v>0</v>
      </c>
      <c r="BD38" s="86">
        <f t="shared" si="26"/>
        <v>0</v>
      </c>
      <c r="BE38" s="83">
        <f t="shared" si="44"/>
        <v>0</v>
      </c>
      <c r="BF38" s="86">
        <f t="shared" si="27"/>
        <v>0</v>
      </c>
      <c r="BG38" s="86">
        <f t="shared" si="28"/>
        <v>0</v>
      </c>
      <c r="BH38" s="83">
        <f t="shared" si="45"/>
        <v>0</v>
      </c>
      <c r="BI38" s="86">
        <f t="shared" si="29"/>
        <v>0</v>
      </c>
      <c r="BJ38" s="86">
        <f t="shared" si="30"/>
        <v>0</v>
      </c>
      <c r="BK38" s="83">
        <f t="shared" si="46"/>
        <v>0</v>
      </c>
      <c r="BL38" s="86">
        <f t="shared" si="31"/>
        <v>0</v>
      </c>
      <c r="BM38" s="87">
        <f t="shared" si="32"/>
        <v>0</v>
      </c>
      <c r="BN38" s="83">
        <f t="shared" si="47"/>
        <v>0</v>
      </c>
      <c r="BO38" s="87">
        <f t="shared" si="33"/>
        <v>0</v>
      </c>
      <c r="BP38" s="83">
        <f t="shared" si="48"/>
        <v>0</v>
      </c>
      <c r="BQ38" s="88" t="str">
        <f t="shared" si="49"/>
        <v/>
      </c>
      <c r="BR38" s="92">
        <f t="shared" si="50"/>
        <v>0</v>
      </c>
      <c r="BS38" s="89">
        <f t="shared" si="51"/>
        <v>0</v>
      </c>
    </row>
    <row r="39" spans="1:72" x14ac:dyDescent="0.2">
      <c r="A39" s="69">
        <f t="shared" si="52"/>
        <v>45137</v>
      </c>
      <c r="B39" s="90" t="str">
        <f>IF(ISERROR(VLOOKUP(A39,Feiertage!$A$3:$E$24,2,FALSE))=FALSE,"Feiertag","")</f>
        <v/>
      </c>
      <c r="C39" s="71"/>
      <c r="D39" s="71"/>
      <c r="E39" s="210"/>
      <c r="F39" s="71"/>
      <c r="G39" s="71"/>
      <c r="H39" s="210"/>
      <c r="I39" s="71"/>
      <c r="J39" s="71"/>
      <c r="K39" s="212"/>
      <c r="L39" s="71"/>
      <c r="M39" s="71"/>
      <c r="N39" s="210"/>
      <c r="O39" s="71"/>
      <c r="P39" s="71"/>
      <c r="Q39" s="72">
        <f t="shared" si="0"/>
        <v>0</v>
      </c>
      <c r="R39" s="73">
        <f t="shared" si="1"/>
        <v>0</v>
      </c>
      <c r="S39" s="74">
        <f t="shared" si="34"/>
        <v>-309.25</v>
      </c>
      <c r="T39" s="74">
        <f t="shared" si="35"/>
        <v>0</v>
      </c>
      <c r="U39" s="75"/>
      <c r="V39" s="76" t="str">
        <f t="shared" si="2"/>
        <v/>
      </c>
      <c r="W39" s="76" t="s">
        <v>195</v>
      </c>
      <c r="X39" s="76" t="str">
        <f t="shared" si="36"/>
        <v/>
      </c>
      <c r="Y39" s="77">
        <f t="shared" si="3"/>
        <v>0</v>
      </c>
      <c r="Z39" s="78">
        <f t="shared" si="4"/>
        <v>0</v>
      </c>
      <c r="AA39" s="79" t="str">
        <f>IF(WEEKDAY($A39)=1,"So",IF(WEEKDAY($A39)=7,"Sa",IF(B39="freier Tag",B39,IF(ISERROR(VLOOKUP(A39,Feiertage!$A$3:$E$14,2,FALSE))=FALSE,"Feiertag",IF(B39="","",B39)))))</f>
        <v>So</v>
      </c>
      <c r="AB39" s="78">
        <f t="shared" si="37"/>
        <v>0</v>
      </c>
      <c r="AC39" s="80">
        <f t="shared" si="38"/>
        <v>0</v>
      </c>
      <c r="AD39" s="80">
        <f t="shared" si="39"/>
        <v>0</v>
      </c>
      <c r="AE39" s="81" t="str">
        <f t="shared" si="5"/>
        <v/>
      </c>
      <c r="AF39" s="81" t="str">
        <f t="shared" si="6"/>
        <v/>
      </c>
      <c r="AG39" s="81" t="str">
        <f t="shared" si="7"/>
        <v/>
      </c>
      <c r="AH39" s="81" t="str">
        <f t="shared" si="8"/>
        <v/>
      </c>
      <c r="AI39" s="82" t="str">
        <f t="shared" si="9"/>
        <v/>
      </c>
      <c r="AJ39" s="86" t="str">
        <f t="shared" si="10"/>
        <v/>
      </c>
      <c r="AK39" s="91" t="str">
        <f t="shared" si="40"/>
        <v>0</v>
      </c>
      <c r="AL39" s="85">
        <f t="shared" si="11"/>
        <v>0</v>
      </c>
      <c r="AM39" s="86">
        <f t="shared" si="12"/>
        <v>0</v>
      </c>
      <c r="AN39" s="83">
        <f t="shared" si="53"/>
        <v>0</v>
      </c>
      <c r="AO39" s="86">
        <f t="shared" si="14"/>
        <v>0</v>
      </c>
      <c r="AP39" s="86">
        <f t="shared" si="15"/>
        <v>0</v>
      </c>
      <c r="AQ39" s="83">
        <f t="shared" si="54"/>
        <v>0</v>
      </c>
      <c r="AR39" s="86">
        <f t="shared" si="17"/>
        <v>0</v>
      </c>
      <c r="AS39" s="86">
        <f t="shared" si="18"/>
        <v>0</v>
      </c>
      <c r="AT39" s="83">
        <f t="shared" si="55"/>
        <v>0</v>
      </c>
      <c r="AU39" s="86">
        <f t="shared" si="20"/>
        <v>0</v>
      </c>
      <c r="AV39" s="87">
        <f t="shared" si="21"/>
        <v>0</v>
      </c>
      <c r="AW39" s="83">
        <f t="shared" si="56"/>
        <v>0</v>
      </c>
      <c r="AX39" s="87">
        <f t="shared" si="23"/>
        <v>0</v>
      </c>
      <c r="AY39" s="83">
        <f t="shared" si="57"/>
        <v>0</v>
      </c>
      <c r="AZ39" s="88" t="str">
        <f t="shared" si="41"/>
        <v/>
      </c>
      <c r="BA39" s="89">
        <f t="shared" si="42"/>
        <v>0</v>
      </c>
      <c r="BB39" s="89">
        <f t="shared" si="43"/>
        <v>0</v>
      </c>
      <c r="BC39" s="85">
        <f t="shared" si="25"/>
        <v>0</v>
      </c>
      <c r="BD39" s="86">
        <f t="shared" si="26"/>
        <v>0</v>
      </c>
      <c r="BE39" s="83">
        <f t="shared" si="44"/>
        <v>0</v>
      </c>
      <c r="BF39" s="86">
        <f t="shared" si="27"/>
        <v>0</v>
      </c>
      <c r="BG39" s="86">
        <f t="shared" si="28"/>
        <v>0</v>
      </c>
      <c r="BH39" s="83">
        <f t="shared" si="45"/>
        <v>0</v>
      </c>
      <c r="BI39" s="86">
        <f t="shared" si="29"/>
        <v>0</v>
      </c>
      <c r="BJ39" s="86">
        <f t="shared" si="30"/>
        <v>0</v>
      </c>
      <c r="BK39" s="83">
        <f t="shared" si="46"/>
        <v>0</v>
      </c>
      <c r="BL39" s="86">
        <f t="shared" si="31"/>
        <v>0</v>
      </c>
      <c r="BM39" s="87">
        <f t="shared" si="32"/>
        <v>0</v>
      </c>
      <c r="BN39" s="83">
        <f t="shared" si="47"/>
        <v>0</v>
      </c>
      <c r="BO39" s="87">
        <f t="shared" si="33"/>
        <v>0</v>
      </c>
      <c r="BP39" s="83">
        <f t="shared" si="48"/>
        <v>0</v>
      </c>
      <c r="BQ39" s="88" t="str">
        <f t="shared" si="49"/>
        <v/>
      </c>
      <c r="BR39" s="92">
        <f t="shared" si="50"/>
        <v>0</v>
      </c>
      <c r="BS39" s="89">
        <f t="shared" si="51"/>
        <v>0</v>
      </c>
    </row>
    <row r="40" spans="1:72" ht="13.5" thickBot="1" x14ac:dyDescent="0.25">
      <c r="A40" s="69">
        <f t="shared" si="52"/>
        <v>45138</v>
      </c>
      <c r="B40" s="70" t="str">
        <f>IF(ISERROR(VLOOKUP(A40,Feiertage!$A$3:$E$24,2,FALSE))=FALSE,"Feiertag","")</f>
        <v/>
      </c>
      <c r="C40" s="71"/>
      <c r="D40" s="71"/>
      <c r="E40" s="211"/>
      <c r="F40" s="71"/>
      <c r="G40" s="71"/>
      <c r="H40" s="211"/>
      <c r="I40" s="71"/>
      <c r="J40" s="71"/>
      <c r="K40" s="213"/>
      <c r="L40" s="71"/>
      <c r="M40" s="71"/>
      <c r="N40" s="211"/>
      <c r="O40" s="71"/>
      <c r="P40" s="71"/>
      <c r="Q40" s="72">
        <f t="shared" si="0"/>
        <v>0</v>
      </c>
      <c r="R40" s="73">
        <f t="shared" si="1"/>
        <v>-4</v>
      </c>
      <c r="S40" s="74">
        <f t="shared" si="34"/>
        <v>-313.25</v>
      </c>
      <c r="T40" s="74">
        <f t="shared" si="35"/>
        <v>0</v>
      </c>
      <c r="U40" s="75"/>
      <c r="V40" s="76" t="str">
        <f t="shared" si="2"/>
        <v/>
      </c>
      <c r="W40" s="76" t="s">
        <v>195</v>
      </c>
      <c r="X40" s="76" t="str">
        <f t="shared" si="36"/>
        <v/>
      </c>
      <c r="Y40" s="77">
        <f t="shared" si="3"/>
        <v>0</v>
      </c>
      <c r="Z40" s="78">
        <f t="shared" si="4"/>
        <v>4</v>
      </c>
      <c r="AA40" s="79" t="str">
        <f>IF(WEEKDAY($A40)=1,"So",IF(WEEKDAY($A40)=7,"Sa",IF(B40="freier Tag",B40,IF(ISERROR(VLOOKUP(A40,Feiertage!$A$3:$E$14,2,FALSE))=FALSE,"Feiertag",IF(B40="","",B40)))))</f>
        <v/>
      </c>
      <c r="AB40" s="78">
        <f t="shared" si="37"/>
        <v>0</v>
      </c>
      <c r="AC40" s="80">
        <f t="shared" si="38"/>
        <v>0</v>
      </c>
      <c r="AD40" s="80">
        <f t="shared" si="39"/>
        <v>0</v>
      </c>
      <c r="AE40" s="81" t="str">
        <f t="shared" si="5"/>
        <v/>
      </c>
      <c r="AF40" s="81" t="str">
        <f t="shared" si="6"/>
        <v/>
      </c>
      <c r="AG40" s="81" t="str">
        <f t="shared" si="7"/>
        <v/>
      </c>
      <c r="AH40" s="81" t="str">
        <f t="shared" si="8"/>
        <v/>
      </c>
      <c r="AI40" s="82" t="str">
        <f t="shared" si="9"/>
        <v/>
      </c>
      <c r="AJ40" s="86" t="str">
        <f t="shared" si="10"/>
        <v/>
      </c>
      <c r="AK40" s="91" t="str">
        <f t="shared" si="40"/>
        <v>0</v>
      </c>
      <c r="AL40" s="85">
        <f t="shared" si="11"/>
        <v>0</v>
      </c>
      <c r="AM40" s="86">
        <f t="shared" si="12"/>
        <v>0</v>
      </c>
      <c r="AN40" s="83">
        <f t="shared" si="53"/>
        <v>0</v>
      </c>
      <c r="AO40" s="86">
        <f t="shared" si="14"/>
        <v>0</v>
      </c>
      <c r="AP40" s="86">
        <f t="shared" si="15"/>
        <v>0</v>
      </c>
      <c r="AQ40" s="83">
        <f t="shared" si="54"/>
        <v>0</v>
      </c>
      <c r="AR40" s="86">
        <f t="shared" si="17"/>
        <v>0</v>
      </c>
      <c r="AS40" s="86">
        <f t="shared" si="18"/>
        <v>0</v>
      </c>
      <c r="AT40" s="83">
        <f t="shared" si="55"/>
        <v>0</v>
      </c>
      <c r="AU40" s="86">
        <f t="shared" si="20"/>
        <v>0</v>
      </c>
      <c r="AV40" s="87">
        <f t="shared" si="21"/>
        <v>0</v>
      </c>
      <c r="AW40" s="83">
        <f t="shared" si="56"/>
        <v>0</v>
      </c>
      <c r="AX40" s="87">
        <f t="shared" si="23"/>
        <v>0</v>
      </c>
      <c r="AY40" s="83">
        <f t="shared" si="57"/>
        <v>0</v>
      </c>
      <c r="AZ40" s="88" t="str">
        <f t="shared" si="41"/>
        <v/>
      </c>
      <c r="BA40" s="89">
        <f t="shared" si="42"/>
        <v>0</v>
      </c>
      <c r="BB40" s="89">
        <f t="shared" si="43"/>
        <v>0</v>
      </c>
      <c r="BC40" s="94">
        <f t="shared" si="25"/>
        <v>0</v>
      </c>
      <c r="BD40" s="95">
        <f t="shared" si="26"/>
        <v>0</v>
      </c>
      <c r="BE40" s="83">
        <f t="shared" si="44"/>
        <v>0</v>
      </c>
      <c r="BF40" s="95">
        <f t="shared" si="27"/>
        <v>0</v>
      </c>
      <c r="BG40" s="95">
        <f t="shared" si="28"/>
        <v>0</v>
      </c>
      <c r="BH40" s="83">
        <f t="shared" si="45"/>
        <v>0</v>
      </c>
      <c r="BI40" s="95">
        <f t="shared" si="29"/>
        <v>0</v>
      </c>
      <c r="BJ40" s="95">
        <f t="shared" si="30"/>
        <v>0</v>
      </c>
      <c r="BK40" s="83">
        <f t="shared" si="46"/>
        <v>0</v>
      </c>
      <c r="BL40" s="95">
        <f t="shared" si="31"/>
        <v>0</v>
      </c>
      <c r="BM40" s="96">
        <f t="shared" si="32"/>
        <v>0</v>
      </c>
      <c r="BN40" s="83">
        <f t="shared" si="47"/>
        <v>0</v>
      </c>
      <c r="BO40" s="96">
        <f t="shared" si="33"/>
        <v>0</v>
      </c>
      <c r="BP40" s="83">
        <f t="shared" si="48"/>
        <v>0</v>
      </c>
      <c r="BQ40" s="97" t="str">
        <f t="shared" si="49"/>
        <v/>
      </c>
      <c r="BR40" s="98">
        <f t="shared" si="50"/>
        <v>0</v>
      </c>
      <c r="BS40" s="89">
        <f t="shared" si="51"/>
        <v>0</v>
      </c>
    </row>
    <row r="41" spans="1:72" x14ac:dyDescent="0.2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9"/>
      <c r="Q41" s="15"/>
      <c r="R41" s="15"/>
      <c r="S41" s="100"/>
      <c r="T41" s="100"/>
      <c r="U41" s="101"/>
      <c r="V41" s="101"/>
      <c r="W41" s="101"/>
      <c r="X41" s="101"/>
      <c r="Y41" s="77"/>
      <c r="Z41" s="15"/>
      <c r="AA41" s="102"/>
      <c r="AB41" s="15"/>
      <c r="AC41" s="39"/>
      <c r="AD41" s="39"/>
      <c r="AE41" s="39"/>
      <c r="AF41" s="39"/>
      <c r="AG41" s="39"/>
      <c r="AH41" s="39"/>
      <c r="AI41" s="39"/>
      <c r="AJ41" s="15"/>
      <c r="AK41" s="102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5"/>
      <c r="BO41" s="15"/>
      <c r="BP41" s="15"/>
      <c r="BQ41" s="15"/>
      <c r="BR41" s="15"/>
      <c r="BS41" s="15"/>
    </row>
    <row r="42" spans="1:72" ht="17.100000000000001" customHeight="1" x14ac:dyDescent="0.2">
      <c r="A42" s="103" t="s">
        <v>197</v>
      </c>
      <c r="J42" s="104"/>
      <c r="K42" s="104"/>
      <c r="L42" s="104"/>
      <c r="M42" s="104"/>
      <c r="N42" s="104"/>
      <c r="P42" s="19"/>
      <c r="Q42" s="19" t="s">
        <v>198</v>
      </c>
      <c r="R42" s="19"/>
      <c r="S42" s="105">
        <f>SUM(Q10:Q40)</f>
        <v>24</v>
      </c>
      <c r="T42" s="150" t="str">
        <f t="shared" ref="T42:T47" si="58">CONCATENATE("( ",INT(ABS(S42)),"h ",ROUND(MOD(ABS(S42),1)*60,2),"min )")</f>
        <v>( 24h 0min )</v>
      </c>
      <c r="U42" s="19"/>
      <c r="V42" s="19"/>
      <c r="W42" s="19"/>
      <c r="X42" s="19"/>
      <c r="Y42" s="15"/>
      <c r="Z42" s="15"/>
      <c r="AB42" s="15"/>
      <c r="AE42" s="106"/>
      <c r="AF42" s="106"/>
      <c r="AG42" s="106"/>
      <c r="AH42" s="106"/>
      <c r="AI42" s="107"/>
      <c r="AJ42" s="15"/>
      <c r="AL42" s="24"/>
      <c r="AM42" s="24"/>
      <c r="AN42" s="24"/>
      <c r="AO42" s="24"/>
      <c r="AP42" s="24"/>
      <c r="AQ42" s="24"/>
      <c r="AR42" s="24"/>
      <c r="AS42" s="24"/>
      <c r="AT42" s="24"/>
      <c r="AU42" s="24"/>
      <c r="AV42" s="24"/>
      <c r="AW42" s="24"/>
      <c r="AX42" s="24"/>
      <c r="AY42" s="24"/>
      <c r="AZ42" s="24"/>
      <c r="BA42" s="24"/>
      <c r="BB42" s="24"/>
      <c r="BC42" s="24"/>
      <c r="BD42" s="24"/>
      <c r="BE42" s="108"/>
      <c r="BF42" s="24"/>
      <c r="BG42" s="24"/>
      <c r="BH42" s="24"/>
      <c r="BI42" s="24"/>
      <c r="BJ42" s="24"/>
      <c r="BK42" s="24"/>
      <c r="BL42" s="24"/>
      <c r="BM42" s="24"/>
      <c r="BN42" s="24"/>
      <c r="BO42" s="24"/>
      <c r="BP42" s="24"/>
      <c r="BQ42" s="24"/>
      <c r="BR42" s="24"/>
      <c r="BS42" s="24"/>
    </row>
    <row r="43" spans="1:72" ht="17.100000000000001" customHeight="1" x14ac:dyDescent="0.2">
      <c r="A43" s="176"/>
      <c r="B43" s="192"/>
      <c r="C43" s="192"/>
      <c r="D43" s="192"/>
      <c r="E43" s="192"/>
      <c r="F43" s="192"/>
      <c r="G43" s="192"/>
      <c r="H43" s="192"/>
      <c r="I43" s="192"/>
      <c r="J43" s="192"/>
      <c r="K43" s="192"/>
      <c r="L43" s="193"/>
      <c r="Q43" s="19" t="s">
        <v>199</v>
      </c>
      <c r="R43" s="19"/>
      <c r="S43" s="109">
        <f>SUM(Z10:Z40)</f>
        <v>84</v>
      </c>
      <c r="T43" s="150" t="str">
        <f t="shared" si="58"/>
        <v>( 84h 0min )</v>
      </c>
      <c r="U43" s="19"/>
      <c r="Z43" s="15"/>
      <c r="AB43" s="15"/>
      <c r="AC43" s="110"/>
      <c r="AD43" s="110"/>
      <c r="AE43" s="111"/>
      <c r="AF43" s="111"/>
      <c r="AG43" s="111"/>
      <c r="AH43" s="111"/>
      <c r="AI43" s="110"/>
      <c r="AJ43" s="15"/>
      <c r="BH43" s="112"/>
    </row>
    <row r="44" spans="1:72" ht="17.100000000000001" customHeight="1" x14ac:dyDescent="0.2">
      <c r="A44" s="190"/>
      <c r="B44" s="194"/>
      <c r="C44" s="194"/>
      <c r="D44" s="194"/>
      <c r="E44" s="194"/>
      <c r="F44" s="194"/>
      <c r="G44" s="194"/>
      <c r="H44" s="194"/>
      <c r="I44" s="194"/>
      <c r="J44" s="194"/>
      <c r="K44" s="194"/>
      <c r="L44" s="195"/>
      <c r="Q44" s="113" t="s">
        <v>200</v>
      </c>
      <c r="R44" s="114"/>
      <c r="S44" s="115">
        <f>S6</f>
        <v>-253.25</v>
      </c>
      <c r="T44" s="150" t="str">
        <f t="shared" si="58"/>
        <v>( 253h 15min )</v>
      </c>
      <c r="U44" s="19"/>
      <c r="V44" s="19"/>
      <c r="W44" s="19"/>
      <c r="X44" s="19"/>
      <c r="Y44" s="106"/>
      <c r="Z44" s="15"/>
      <c r="AA44" s="112" t="s">
        <v>201</v>
      </c>
      <c r="AB44" s="15"/>
      <c r="AC44" s="15"/>
      <c r="AD44" s="15"/>
      <c r="AE44" s="15"/>
      <c r="AF44" s="15"/>
      <c r="AG44" s="15"/>
      <c r="AH44" s="15"/>
      <c r="AI44" s="15"/>
      <c r="AJ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  <c r="AX44" s="15"/>
      <c r="AY44" s="15"/>
      <c r="AZ44" s="15"/>
      <c r="BA44" s="15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15"/>
      <c r="BN44" s="15"/>
      <c r="BO44" s="15"/>
      <c r="BP44" s="15"/>
      <c r="BQ44" s="15"/>
      <c r="BR44" s="15"/>
      <c r="BS44" s="15"/>
      <c r="BT44" s="15"/>
    </row>
    <row r="45" spans="1:72" ht="17.100000000000001" customHeight="1" thickBot="1" x14ac:dyDescent="0.25">
      <c r="A45" s="191"/>
      <c r="B45" s="196"/>
      <c r="C45" s="196"/>
      <c r="D45" s="196"/>
      <c r="E45" s="196"/>
      <c r="F45" s="196"/>
      <c r="G45" s="196"/>
      <c r="H45" s="196"/>
      <c r="I45" s="196"/>
      <c r="J45" s="196"/>
      <c r="K45" s="196"/>
      <c r="L45" s="197"/>
      <c r="Q45" s="116" t="s">
        <v>202</v>
      </c>
      <c r="R45" s="116"/>
      <c r="S45" s="117"/>
      <c r="T45" s="150" t="str">
        <f t="shared" si="58"/>
        <v>( 0h 0min )</v>
      </c>
      <c r="U45" s="19"/>
      <c r="V45" s="19"/>
      <c r="W45" s="19"/>
      <c r="X45" s="19"/>
      <c r="Y45" s="106"/>
      <c r="Z45" s="15"/>
      <c r="AB45" s="15"/>
      <c r="AC45" s="15" t="s">
        <v>203</v>
      </c>
      <c r="AD45" s="15"/>
      <c r="AE45" s="108"/>
      <c r="AF45" s="108"/>
      <c r="AG45" s="108"/>
      <c r="AH45" s="108"/>
      <c r="AI45" s="15"/>
      <c r="AJ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  <c r="AX45" s="15"/>
      <c r="AY45" s="15"/>
      <c r="AZ45" s="15"/>
      <c r="BA45" s="15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  <c r="BR45" s="15"/>
      <c r="BS45" s="15"/>
      <c r="BT45" s="15"/>
    </row>
    <row r="46" spans="1:72" ht="10.5" customHeight="1" thickTop="1" x14ac:dyDescent="0.2">
      <c r="B46" s="19"/>
      <c r="C46" s="19"/>
      <c r="D46" s="19"/>
      <c r="J46" s="14"/>
      <c r="K46" s="14"/>
      <c r="Q46" s="114"/>
      <c r="R46" s="114"/>
      <c r="S46" s="118"/>
      <c r="T46" s="151"/>
      <c r="U46" s="19"/>
      <c r="V46" s="19"/>
      <c r="W46" s="19"/>
      <c r="X46" s="19"/>
      <c r="Y46" s="15"/>
      <c r="Z46" s="15"/>
      <c r="AB46" s="15"/>
      <c r="AC46" s="57"/>
      <c r="AD46" s="57"/>
      <c r="AE46" s="57"/>
      <c r="AF46" s="57"/>
      <c r="AG46" s="57"/>
      <c r="AH46" s="57"/>
      <c r="AI46" s="57"/>
      <c r="AJ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15"/>
      <c r="AZ46" s="15"/>
      <c r="BA46" s="15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  <c r="BS46" s="15"/>
      <c r="BT46" s="15"/>
    </row>
    <row r="47" spans="1:72" ht="17.100000000000001" customHeight="1" x14ac:dyDescent="0.2">
      <c r="B47" s="153" t="s">
        <v>204</v>
      </c>
      <c r="C47" s="154"/>
      <c r="D47" s="154"/>
      <c r="F47" s="119"/>
      <c r="G47" s="119"/>
      <c r="H47" s="119"/>
      <c r="I47" s="119"/>
      <c r="J47" s="119"/>
      <c r="K47" s="14"/>
      <c r="Q47" s="120" t="s">
        <v>205</v>
      </c>
      <c r="R47" s="13"/>
      <c r="S47" s="121">
        <f>S42-S43+S44+S45</f>
        <v>-313.25</v>
      </c>
      <c r="T47" s="150" t="str">
        <f t="shared" si="58"/>
        <v>( 313h 15min )</v>
      </c>
      <c r="U47" s="19" t="str">
        <f>IF(S47&gt;0,"  Plusstunden","  Minusstunden")</f>
        <v xml:space="preserve">  Minusstunden</v>
      </c>
      <c r="W47" s="19"/>
      <c r="X47" s="19"/>
      <c r="Y47" s="15"/>
      <c r="Z47" s="15"/>
      <c r="AB47" s="15"/>
      <c r="AC47" s="15"/>
      <c r="AD47" s="15"/>
      <c r="AE47" s="15"/>
      <c r="AF47" s="15"/>
      <c r="AG47" s="15"/>
      <c r="AH47" s="15"/>
      <c r="AI47" s="15"/>
      <c r="AJ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  <c r="AX47" s="15"/>
      <c r="AY47" s="15"/>
      <c r="AZ47" s="15"/>
      <c r="BA47" s="15"/>
      <c r="BB47" s="15"/>
      <c r="BC47" s="15"/>
      <c r="BD47" s="15"/>
      <c r="BE47" s="15"/>
      <c r="BF47" s="15"/>
      <c r="BG47" s="15"/>
      <c r="BH47" s="15"/>
      <c r="BI47" s="15"/>
      <c r="BJ47" s="15"/>
      <c r="BK47" s="15"/>
      <c r="BL47" s="15"/>
      <c r="BM47" s="15"/>
      <c r="BN47" s="15"/>
      <c r="BO47" s="15"/>
      <c r="BP47" s="15"/>
      <c r="BQ47" s="15"/>
      <c r="BR47" s="15"/>
      <c r="BS47" s="15"/>
      <c r="BT47" s="15"/>
    </row>
    <row r="48" spans="1:72" x14ac:dyDescent="0.2">
      <c r="B48" s="155"/>
      <c r="C48" s="155"/>
      <c r="D48" s="155"/>
      <c r="J48" s="14"/>
      <c r="K48" s="14"/>
      <c r="S48" s="152" t="s">
        <v>206</v>
      </c>
      <c r="T48" s="152" t="s">
        <v>207</v>
      </c>
      <c r="Y48" s="15"/>
      <c r="Z48" s="15"/>
      <c r="AB48" s="15"/>
      <c r="AC48" s="108" t="s">
        <v>208</v>
      </c>
      <c r="AD48" s="108"/>
      <c r="AE48" s="15"/>
      <c r="AF48" s="15"/>
      <c r="AG48" s="15"/>
      <c r="AH48" s="15"/>
      <c r="AI48" s="15"/>
      <c r="AJ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15"/>
      <c r="AZ48" s="15"/>
      <c r="BA48" s="15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</row>
    <row r="49" spans="2:30" ht="15" x14ac:dyDescent="0.2">
      <c r="B49" s="153" t="s">
        <v>245</v>
      </c>
      <c r="C49" s="156"/>
      <c r="D49" s="156"/>
      <c r="F49" s="119"/>
      <c r="G49" s="119"/>
      <c r="H49" s="119"/>
      <c r="I49" s="119"/>
      <c r="J49" s="122"/>
      <c r="AC49" s="112" t="s">
        <v>209</v>
      </c>
      <c r="AD49" s="112"/>
    </row>
    <row r="51" spans="2:30" x14ac:dyDescent="0.2">
      <c r="V51" s="19"/>
    </row>
    <row r="52" spans="2:30" x14ac:dyDescent="0.2">
      <c r="V52" s="112"/>
    </row>
  </sheetData>
  <sheetProtection algorithmName="SHA-512" hashValue="86GdN+QDaW9NasyDF5+PVJM6yTaTwQRRkE2WLQ+5y1ZbasbFDG0TuSAQX+h3nnle/jggbT/mtgNGSHr9xN6oiQ==" saltValue="UMMPcmzwaqz+xVe1K4uGew==" spinCount="100000" sheet="1" selectLockedCells="1"/>
  <mergeCells count="11">
    <mergeCell ref="D1:G1"/>
    <mergeCell ref="D2:E2"/>
    <mergeCell ref="D3:E3"/>
    <mergeCell ref="D4:E4"/>
    <mergeCell ref="D5:E5"/>
    <mergeCell ref="BC7:BQ7"/>
    <mergeCell ref="E9:E40"/>
    <mergeCell ref="H9:H40"/>
    <mergeCell ref="K9:K40"/>
    <mergeCell ref="N9:N40"/>
    <mergeCell ref="AL7:AZ7"/>
  </mergeCells>
  <conditionalFormatting sqref="Q10:Q40">
    <cfRule type="cellIs" dxfId="85" priority="9" operator="greaterThan">
      <formula>10</formula>
    </cfRule>
  </conditionalFormatting>
  <conditionalFormatting sqref="L10:M40 I10:J40 F10:G40 O10:X40 A10:D40">
    <cfRule type="expression" dxfId="84" priority="10">
      <formula>OR(WEEKDAY($A10)=7,WEEKDAY($A10)=1)</formula>
    </cfRule>
  </conditionalFormatting>
  <conditionalFormatting sqref="W10">
    <cfRule type="expression" dxfId="83" priority="8">
      <formula>OR(WEEKDAY($A10)=7,WEEKDAY($A10)=1)</formula>
    </cfRule>
  </conditionalFormatting>
  <conditionalFormatting sqref="D4">
    <cfRule type="cellIs" dxfId="82" priority="5" operator="greaterThan">
      <formula>"&gt;=$D$4"</formula>
    </cfRule>
    <cfRule type="cellIs" dxfId="81" priority="6" operator="between">
      <formula>"&gt;0,5*$D$4"</formula>
      <formula>"&lt;$D$4"</formula>
    </cfRule>
  </conditionalFormatting>
  <conditionalFormatting sqref="S47">
    <cfRule type="cellIs" dxfId="80" priority="11" operator="between">
      <formula>-0.5*$D$3</formula>
      <formula>-$D$3</formula>
    </cfRule>
    <cfRule type="cellIs" dxfId="79" priority="12" operator="lessThan">
      <formula>-$D$3</formula>
    </cfRule>
    <cfRule type="cellIs" dxfId="78" priority="13" operator="between">
      <formula>0.5*$D$3</formula>
      <formula>$D$3</formula>
    </cfRule>
    <cfRule type="cellIs" dxfId="77" priority="14" operator="greaterThan">
      <formula>$D$3</formula>
    </cfRule>
  </conditionalFormatting>
  <conditionalFormatting sqref="D5:E5">
    <cfRule type="expression" dxfId="76" priority="4">
      <formula>$D$5&gt;10</formula>
    </cfRule>
  </conditionalFormatting>
  <conditionalFormatting sqref="T10:T40">
    <cfRule type="cellIs" dxfId="75" priority="2" operator="greaterThan">
      <formula>0</formula>
    </cfRule>
  </conditionalFormatting>
  <conditionalFormatting sqref="I10:J40 L10:M40 F10:G40 O10:X40 A10:D40">
    <cfRule type="expression" dxfId="74" priority="1">
      <formula>$B10="Feiertag"</formula>
    </cfRule>
  </conditionalFormatting>
  <dataValidations count="5">
    <dataValidation type="decimal" allowBlank="1" showInputMessage="1" showErrorMessage="1" errorTitle="Eingabefehler" error="Es sind nur Werte zwischen1,00 und 42,00 zulässig!" sqref="D3:E3" xr:uid="{00000000-0002-0000-0800-000000000000}">
      <formula1>1</formula1>
      <formula2>41</formula2>
    </dataValidation>
    <dataValidation type="list" allowBlank="1" showInputMessage="1" showErrorMessage="1" errorTitle="Falsche Eingabe" error="Es sind nur Einträge aus der vorgegebenen Liste möglich!" sqref="B10:B40" xr:uid="{00000000-0002-0000-0800-000001000000}">
      <formula1>"Arbeitsbefr.,Feiertag,freier Tag,Gleittag,Krank,Sonderregelg.,Tausch-Tag,Urlaub"</formula1>
    </dataValidation>
    <dataValidation type="whole" allowBlank="1" showInputMessage="1" showErrorMessage="1" errorTitle="Eingabefehler" error="Es sind nur Werte zwischen 1 und 5 zulässig!" sqref="D4" xr:uid="{00000000-0002-0000-0800-000002000000}">
      <formula1>1</formula1>
      <formula2>5</formula2>
    </dataValidation>
    <dataValidation type="time" allowBlank="1" showInputMessage="1" showErrorMessage="1" errorTitle="Eingabefehler" error="Es sind nur Angaben von 6:00 bis 22:00 Uhr möglich." sqref="O10:P40 F10:G40 L10:M40 C10:D40 I10:J40" xr:uid="{00000000-0002-0000-0800-000003000000}">
      <formula1>0.25</formula1>
      <formula2>0.916666666666667</formula2>
    </dataValidation>
    <dataValidation type="list" allowBlank="1" showErrorMessage="1" errorTitle="Falsche Eingabe" error="Es sind nur Einträge aus der vorgegebenen Liste möglich!" sqref="S5" xr:uid="{00000000-0002-0000-0800-000004000000}">
      <formula1>"Ja"</formula1>
    </dataValidation>
  </dataValidations>
  <printOptions horizontalCentered="1" verticalCentered="1"/>
  <pageMargins left="0.39370078740157483" right="0.19685039370078741" top="0.39370078740157483" bottom="0.39370078740157483" header="0.51181102362204722" footer="0.19685039370078741"/>
  <pageSetup paperSize="9" scale="83" orientation="landscape" r:id="rId1"/>
  <headerFooter alignWithMargins="0">
    <oddHeader>&amp;C&amp;"Arial,Fett"&amp;12Zeiterfassung</oddHead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7" id="{F2E7E463-7DDB-45FD-8CAA-49CAE9C9117C}">
            <xm:f>OR($A10=Feiertage!$A$3,$A10=Feiertage!$A$4,$A10=Feiertage!$A$5,$A10=Feiertage!$A$6,$A10=Feiertage!$A$7,$A10=Feiertage!$A$8,$A10=Feiertage!$A$9,$A10=Feiertage!$A$10,$A10=Feiertage!$A$11,$A10=Feiertage!$A$12,$A10=Feiertage!$A$13,$A10=Feiertage!$A$14)</xm:f>
            <x14:dxf>
              <fill>
                <patternFill>
                  <bgColor theme="0" tint="-0.24994659260841701"/>
                </patternFill>
              </fill>
            </x14:dxf>
          </x14:cfRule>
          <xm:sqref>L10:M40 F10:G40 I10:J40 O10:U40 A10:D40</xm:sqref>
        </x14:conditionalFormatting>
        <x14:conditionalFormatting xmlns:xm="http://schemas.microsoft.com/office/excel/2006/main">
          <x14:cfRule type="expression" priority="3" id="{7F5B2865-7478-480B-B602-B271AA5C3C3D}">
            <xm:f>OR($A10=Feiertage!$A$3,$A10=Feiertage!$A$4,$A10=Feiertage!$A$5,$A10=Feiertage!$A$6,$A10=Feiertage!$A$7,$A10=Feiertage!$A$8,$A10=Feiertage!$A$9,$A10=Feiertage!$A$10,$A10=Feiertage!$A$11,$A10=Feiertage!$A$12,$A10=Feiertage!$A$13,$A10=Feiertage!$A$14)</xm:f>
            <x14:dxf>
              <fill>
                <patternFill>
                  <bgColor theme="0" tint="-0.24994659260841701"/>
                </patternFill>
              </fill>
            </x14:dxf>
          </x14:cfRule>
          <xm:sqref>X10:X40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16</vt:i4>
      </vt:variant>
      <vt:variant>
        <vt:lpstr>Benannte Bereiche</vt:lpstr>
      </vt:variant>
      <vt:variant>
        <vt:i4>12</vt:i4>
      </vt:variant>
    </vt:vector>
  </HeadingPairs>
  <TitlesOfParts>
    <vt:vector size="28" baseType="lpstr">
      <vt:lpstr>Änderungen</vt:lpstr>
      <vt:lpstr>Anleitung</vt:lpstr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Feiertage</vt:lpstr>
      <vt:lpstr>Umrechnung Minuten-Dezimal</vt:lpstr>
      <vt:lpstr>'01'!Druckbereich</vt:lpstr>
      <vt:lpstr>'02'!Druckbereich</vt:lpstr>
      <vt:lpstr>'03'!Druckbereich</vt:lpstr>
      <vt:lpstr>'04'!Druckbereich</vt:lpstr>
      <vt:lpstr>'05'!Druckbereich</vt:lpstr>
      <vt:lpstr>'06'!Druckbereich</vt:lpstr>
      <vt:lpstr>'07'!Druckbereich</vt:lpstr>
      <vt:lpstr>'08'!Druckbereich</vt:lpstr>
      <vt:lpstr>'09'!Druckbereich</vt:lpstr>
      <vt:lpstr>'10'!Druckbereich</vt:lpstr>
      <vt:lpstr>'11'!Druckbereich</vt:lpstr>
      <vt:lpstr>'12'!Druckbereich</vt:lpstr>
    </vt:vector>
  </TitlesOfParts>
  <Company>Technische Universität Darmstadt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Schütze, Petra</dc:creator>
  <cp:lastModifiedBy>Ludwig Lind</cp:lastModifiedBy>
  <cp:lastPrinted>2021-10-28T13:02:56Z</cp:lastPrinted>
  <dcterms:created xsi:type="dcterms:W3CDTF">2019-12-18T09:15:47Z</dcterms:created>
  <dcterms:modified xsi:type="dcterms:W3CDTF">2023-02-20T17:29:51Z</dcterms:modified>
</cp:coreProperties>
</file>