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Questa_cartella_di_lavoro" autoCompressPictures="0"/>
  <bookViews>
    <workbookView xWindow="0" yWindow="0" windowWidth="25600" windowHeight="15460" activeTab="1"/>
  </bookViews>
  <sheets>
    <sheet name="ClassificaPunti" sheetId="1" r:id="rId1"/>
    <sheet name="ClassificaMarcatori" sheetId="2" r:id="rId2"/>
    <sheet name="Risultati" sheetId="4" r:id="rId3"/>
  </sheets>
  <definedNames>
    <definedName name="_xlnm._FilterDatabase" localSheetId="1" hidden="1">ClassificaMarcatori!$B$2:$CG$26</definedName>
    <definedName name="_xlnm._FilterDatabase" localSheetId="0" hidden="1">ClassificaPunti!$B$2:$AI$27</definedName>
    <definedName name="_xlnm._FilterDatabase" localSheetId="2" hidden="1">Risultati!$B$2:$G$4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26" i="2" l="1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4" i="2"/>
  <c r="CF3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AE10" i="1"/>
  <c r="AG10" i="1"/>
  <c r="AE3" i="1"/>
  <c r="AG3" i="1"/>
  <c r="AE7" i="1"/>
  <c r="AG7" i="1"/>
  <c r="AE9" i="1"/>
  <c r="AG9" i="1"/>
  <c r="AE5" i="1"/>
  <c r="AG5" i="1"/>
  <c r="AE12" i="1"/>
  <c r="AG12" i="1"/>
  <c r="AE13" i="1"/>
  <c r="AG13" i="1"/>
  <c r="AE11" i="1"/>
  <c r="AG11" i="1"/>
  <c r="AE14" i="1"/>
  <c r="AG14" i="1"/>
  <c r="AE16" i="1"/>
  <c r="AG16" i="1"/>
  <c r="AE4" i="1"/>
  <c r="AG4" i="1"/>
  <c r="AE15" i="1"/>
  <c r="AG15" i="1"/>
  <c r="AE17" i="1"/>
  <c r="AG17" i="1"/>
  <c r="AE18" i="1"/>
  <c r="AG18" i="1"/>
  <c r="AE21" i="1"/>
  <c r="AG21" i="1"/>
  <c r="AE25" i="1"/>
  <c r="AG25" i="1"/>
  <c r="AE22" i="1"/>
  <c r="AG22" i="1"/>
  <c r="AE19" i="1"/>
  <c r="AG19" i="1"/>
  <c r="AE20" i="1"/>
  <c r="AG20" i="1"/>
  <c r="AE24" i="1"/>
  <c r="AG24" i="1"/>
  <c r="AE23" i="1"/>
  <c r="AG23" i="1"/>
  <c r="AE26" i="1"/>
  <c r="AG26" i="1"/>
  <c r="AE8" i="1"/>
  <c r="AG8" i="1"/>
  <c r="AE6" i="1"/>
  <c r="AG6" i="1"/>
  <c r="AD10" i="1"/>
  <c r="AD3" i="1"/>
  <c r="AD7" i="1"/>
  <c r="AD9" i="1"/>
  <c r="AD5" i="1"/>
  <c r="AD12" i="1"/>
  <c r="AD13" i="1"/>
  <c r="AD11" i="1"/>
  <c r="AD14" i="1"/>
  <c r="AD16" i="1"/>
  <c r="AD4" i="1"/>
  <c r="AD15" i="1"/>
  <c r="AD17" i="1"/>
  <c r="AD18" i="1"/>
  <c r="AD21" i="1"/>
  <c r="AD25" i="1"/>
  <c r="AD22" i="1"/>
  <c r="AD19" i="1"/>
  <c r="AD20" i="1"/>
  <c r="AD24" i="1"/>
  <c r="AD23" i="1"/>
  <c r="AD26" i="1"/>
  <c r="AD8" i="1"/>
  <c r="AD6" i="1"/>
  <c r="AI3" i="1"/>
  <c r="AF5" i="1"/>
  <c r="AF8" i="1"/>
  <c r="AF6" i="1"/>
  <c r="AF7" i="1"/>
  <c r="AF9" i="1"/>
  <c r="AF12" i="1"/>
  <c r="AF10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4" i="1"/>
  <c r="AF3" i="1"/>
  <c r="C30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CI4" i="2"/>
  <c r="CJ4" i="2"/>
  <c r="CI5" i="2"/>
  <c r="CJ5" i="2"/>
  <c r="CI6" i="2"/>
  <c r="CJ6" i="2"/>
  <c r="CI7" i="2"/>
  <c r="CJ7" i="2"/>
  <c r="CI8" i="2"/>
  <c r="CJ8" i="2"/>
  <c r="CI9" i="2"/>
  <c r="CJ9" i="2"/>
  <c r="CI10" i="2"/>
  <c r="CJ10" i="2"/>
  <c r="CI11" i="2"/>
  <c r="CJ11" i="2"/>
  <c r="CI12" i="2"/>
  <c r="CJ12" i="2"/>
  <c r="CI13" i="2"/>
  <c r="CJ13" i="2"/>
  <c r="CI14" i="2"/>
  <c r="CJ14" i="2"/>
  <c r="CI15" i="2"/>
  <c r="CJ15" i="2"/>
  <c r="CI16" i="2"/>
  <c r="CJ16" i="2"/>
  <c r="CI17" i="2"/>
  <c r="CJ17" i="2"/>
  <c r="CI18" i="2"/>
  <c r="CJ18" i="2"/>
  <c r="CI19" i="2"/>
  <c r="CJ19" i="2"/>
  <c r="CI20" i="2"/>
  <c r="CJ20" i="2"/>
  <c r="CI21" i="2"/>
  <c r="CJ21" i="2"/>
  <c r="CI22" i="2"/>
  <c r="CJ22" i="2"/>
  <c r="CI23" i="2"/>
  <c r="CJ23" i="2"/>
  <c r="CI24" i="2"/>
  <c r="CJ24" i="2"/>
  <c r="CI25" i="2"/>
  <c r="CJ25" i="2"/>
  <c r="CI26" i="2"/>
  <c r="CJ26" i="2"/>
  <c r="CJ3" i="2"/>
  <c r="CI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3" i="2"/>
  <c r="AH8" i="1"/>
  <c r="AH4" i="1"/>
  <c r="AL4" i="1"/>
  <c r="AH9" i="1"/>
  <c r="AH5" i="1"/>
  <c r="AL5" i="1"/>
  <c r="AH6" i="1"/>
  <c r="AL6" i="1"/>
  <c r="AH12" i="1"/>
  <c r="AH7" i="1"/>
  <c r="AL7" i="1"/>
  <c r="AL8" i="1"/>
  <c r="AH13" i="1"/>
  <c r="AL9" i="1"/>
  <c r="AH10" i="1"/>
  <c r="AL10" i="1"/>
  <c r="AH11" i="1"/>
  <c r="AL11" i="1"/>
  <c r="AH15" i="1"/>
  <c r="AH14" i="1"/>
  <c r="AL12" i="1"/>
  <c r="AL13" i="1"/>
  <c r="AH16" i="1"/>
  <c r="AL14" i="1"/>
  <c r="AH17" i="1"/>
  <c r="AL15" i="1"/>
  <c r="AL16" i="1"/>
  <c r="AH18" i="1"/>
  <c r="AL17" i="1"/>
  <c r="AL18" i="1"/>
  <c r="AH20" i="1"/>
  <c r="AH19" i="1"/>
  <c r="AL19" i="1"/>
  <c r="AH21" i="1"/>
  <c r="AL20" i="1"/>
  <c r="AL21" i="1"/>
  <c r="AH25" i="1"/>
  <c r="AH24" i="1"/>
  <c r="AH22" i="1"/>
  <c r="AL22" i="1"/>
  <c r="AH26" i="1"/>
  <c r="AH23" i="1"/>
  <c r="AL23" i="1"/>
  <c r="AL24" i="1"/>
  <c r="AL25" i="1"/>
  <c r="AL26" i="1"/>
  <c r="AH3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3" i="1"/>
  <c r="CG4" i="2"/>
  <c r="CG3" i="2"/>
  <c r="CG6" i="2"/>
  <c r="CG8" i="2"/>
  <c r="CG10" i="2"/>
  <c r="CG5" i="2"/>
  <c r="CG9" i="2"/>
  <c r="CG7" i="2"/>
  <c r="CG14" i="2"/>
  <c r="CG11" i="2"/>
  <c r="CG13" i="2"/>
  <c r="CG12" i="2"/>
  <c r="CG16" i="2"/>
  <c r="CG15" i="2"/>
  <c r="CG17" i="2"/>
  <c r="CN4" i="2"/>
  <c r="AI8" i="1"/>
  <c r="AI4" i="1"/>
  <c r="AI5" i="1"/>
  <c r="AI12" i="1"/>
  <c r="AI9" i="1"/>
  <c r="AI13" i="1"/>
  <c r="AI7" i="1"/>
  <c r="AI6" i="1"/>
  <c r="AI15" i="1"/>
  <c r="AI14" i="1"/>
  <c r="AI16" i="1"/>
  <c r="AI17" i="1"/>
  <c r="AI11" i="1"/>
  <c r="AI18" i="1"/>
  <c r="AI20" i="1"/>
  <c r="AI10" i="1"/>
  <c r="AI19" i="1"/>
  <c r="AP5" i="1"/>
  <c r="AR5" i="1"/>
  <c r="AQ5" i="1"/>
  <c r="AP13" i="1"/>
  <c r="AR1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CL4" i="2"/>
  <c r="CO4" i="2"/>
  <c r="CP4" i="2"/>
  <c r="CO15" i="2"/>
  <c r="CP15" i="2"/>
  <c r="CN15" i="2"/>
  <c r="CL15" i="2"/>
  <c r="AQ13" i="1"/>
  <c r="AN13" i="1"/>
  <c r="AN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CG23" i="2"/>
  <c r="CG21" i="2"/>
  <c r="CG24" i="2"/>
  <c r="CG20" i="2"/>
  <c r="AI25" i="1"/>
  <c r="CG25" i="2"/>
  <c r="AI23" i="1"/>
  <c r="AI21" i="1"/>
  <c r="CG19" i="2"/>
  <c r="AI26" i="1"/>
  <c r="CG26" i="2"/>
  <c r="AI22" i="1"/>
  <c r="AI24" i="1"/>
  <c r="CG18" i="2"/>
  <c r="CG22" i="2"/>
  <c r="AE27" i="1"/>
  <c r="CF28" i="2"/>
</calcChain>
</file>

<file path=xl/sharedStrings.xml><?xml version="1.0" encoding="utf-8"?>
<sst xmlns="http://schemas.openxmlformats.org/spreadsheetml/2006/main" count="359" uniqueCount="79">
  <si>
    <t>data</t>
  </si>
  <si>
    <t>risultato</t>
  </si>
  <si>
    <t>GIOCATORE</t>
  </si>
  <si>
    <t>TOT</t>
  </si>
  <si>
    <t>media punti</t>
  </si>
  <si>
    <t>Vit</t>
  </si>
  <si>
    <t>Par</t>
  </si>
  <si>
    <t>Sco</t>
  </si>
  <si>
    <t>Pres</t>
  </si>
  <si>
    <t>reti</t>
  </si>
  <si>
    <t>pres</t>
  </si>
  <si>
    <t>media</t>
  </si>
  <si>
    <t>LEGENDA</t>
  </si>
  <si>
    <t>RIPOSO</t>
  </si>
  <si>
    <t>VITTORIA</t>
  </si>
  <si>
    <t>SCONFITTA</t>
  </si>
  <si>
    <t>PAREGGIO</t>
  </si>
  <si>
    <t>Franci</t>
  </si>
  <si>
    <t>Simo</t>
  </si>
  <si>
    <t>Gabri</t>
  </si>
  <si>
    <t>Gol totali:</t>
  </si>
  <si>
    <t>Ale Giusti</t>
  </si>
  <si>
    <t>Ale Fagio</t>
  </si>
  <si>
    <t>Dario</t>
  </si>
  <si>
    <t>Autogol</t>
  </si>
  <si>
    <t>Leandro</t>
  </si>
  <si>
    <t>Ale Sini</t>
  </si>
  <si>
    <t>Bachi SR</t>
  </si>
  <si>
    <t>Poldo</t>
  </si>
  <si>
    <t>Alessio Fagioli</t>
  </si>
  <si>
    <t>Simone Caneschi</t>
  </si>
  <si>
    <t>Matteo Giuliano</t>
  </si>
  <si>
    <t>Dario Laucci</t>
  </si>
  <si>
    <t>Gabriele Galatolo</t>
  </si>
  <si>
    <t>Daniele Bonicoli</t>
  </si>
  <si>
    <t>Leandro Dal Maso</t>
  </si>
  <si>
    <t>Alessio Sinigaglia</t>
  </si>
  <si>
    <t>Giacomo Bachi</t>
  </si>
  <si>
    <t>Alessio Giusti</t>
  </si>
  <si>
    <t>Michele Barbieri</t>
  </si>
  <si>
    <t>Michele</t>
  </si>
  <si>
    <t>Matte</t>
  </si>
  <si>
    <t>Marco Mannucci</t>
  </si>
  <si>
    <t>Mannu</t>
  </si>
  <si>
    <t>Francesco Dini</t>
  </si>
  <si>
    <t>Marco Rebua</t>
  </si>
  <si>
    <t>Bachi Jr</t>
  </si>
  <si>
    <t>Giancarlo Bachi</t>
  </si>
  <si>
    <t>Giacomo Giuliano</t>
  </si>
  <si>
    <t>Giulio Vecchi</t>
  </si>
  <si>
    <t>Giulio</t>
  </si>
  <si>
    <t>Jgli</t>
  </si>
  <si>
    <t>Rudolf</t>
  </si>
  <si>
    <t>Beppe</t>
  </si>
  <si>
    <t>Rebua</t>
  </si>
  <si>
    <t>Bachi JR</t>
  </si>
  <si>
    <t>Boss</t>
  </si>
  <si>
    <t>Enrico Micali</t>
  </si>
  <si>
    <t>E. Micali</t>
  </si>
  <si>
    <t>B. Micali</t>
  </si>
  <si>
    <t>Benza</t>
  </si>
  <si>
    <t>Simone Crisciani</t>
  </si>
  <si>
    <t>Giuseppe</t>
  </si>
  <si>
    <t>GOBBO NERO</t>
  </si>
  <si>
    <t>Pres.</t>
  </si>
  <si>
    <t>Gol</t>
  </si>
  <si>
    <t>PREMIO MAI GO</t>
  </si>
  <si>
    <t>Media Gol</t>
  </si>
  <si>
    <t>CAPOCANNONIERE</t>
  </si>
  <si>
    <t>*vengono considerati i "non occasionali"</t>
  </si>
  <si>
    <t>KING OF THE MANDEI</t>
  </si>
  <si>
    <t>Media Punti</t>
  </si>
  <si>
    <t>Punti</t>
  </si>
  <si>
    <t>Vittorie</t>
  </si>
  <si>
    <t>Sconfitte</t>
  </si>
  <si>
    <t>Amico Gianca</t>
  </si>
  <si>
    <t>Beppe M.</t>
  </si>
  <si>
    <t>Amico Lau</t>
  </si>
  <si>
    <t>amico 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</si>
</sst>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0]d\-mmm;@"/>
  </numFmts>
  <fonts count="2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sz val="10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4"/>
      <color rgb="FFFF0000"/>
      <name val="Arial"/>
    </font>
    <font>
      <b/>
      <sz val="14"/>
      <name val="Arial"/>
    </font>
    <font>
      <b/>
      <sz val="14"/>
      <color rgb="FFFF0000"/>
      <name val="Arial"/>
    </font>
    <font>
      <i/>
      <sz val="8"/>
      <name val="Arial"/>
    </font>
    <font>
      <b/>
      <sz val="14"/>
      <color rgb="FF008000"/>
      <name val="Arial"/>
    </font>
    <font>
      <i/>
      <sz val="10"/>
      <color theme="0"/>
      <name val="Arial"/>
    </font>
    <font>
      <b/>
      <i/>
      <sz val="10"/>
      <name val="Arial"/>
    </font>
    <font>
      <b/>
      <i/>
      <sz val="10"/>
      <color theme="0"/>
      <name val="Arial"/>
    </font>
    <font>
      <sz val="14"/>
      <color rgb="FF008000"/>
      <name val="Arial"/>
    </font>
    <font>
      <b/>
      <sz val="10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4" fillId="0" borderId="8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7" fillId="0" borderId="12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7" fillId="0" borderId="17" xfId="0" applyFont="1" applyFill="1" applyBorder="1"/>
    <xf numFmtId="0" fontId="5" fillId="0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7" fillId="0" borderId="20" xfId="0" applyFont="1" applyFill="1" applyBorder="1"/>
    <xf numFmtId="164" fontId="0" fillId="6" borderId="3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0" borderId="26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Fill="1" applyBorder="1" applyAlignment="1">
      <alignment horizontal="center" vertical="center"/>
    </xf>
    <xf numFmtId="0" fontId="7" fillId="0" borderId="27" xfId="0" applyFont="1" applyFill="1" applyBorder="1"/>
    <xf numFmtId="0" fontId="7" fillId="0" borderId="28" xfId="0" applyFont="1" applyFill="1" applyBorder="1"/>
    <xf numFmtId="0" fontId="7" fillId="0" borderId="29" xfId="0" applyFont="1" applyFill="1" applyBorder="1"/>
    <xf numFmtId="0" fontId="7" fillId="0" borderId="8" xfId="0" applyFont="1" applyFill="1" applyBorder="1"/>
    <xf numFmtId="0" fontId="1" fillId="0" borderId="18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9" fillId="0" borderId="31" xfId="0" applyFont="1" applyFill="1" applyBorder="1"/>
    <xf numFmtId="0" fontId="9" fillId="0" borderId="32" xfId="0" applyFont="1" applyFill="1" applyBorder="1"/>
    <xf numFmtId="0" fontId="9" fillId="0" borderId="33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5" xfId="0" applyFont="1" applyFill="1" applyBorder="1"/>
    <xf numFmtId="0" fontId="9" fillId="0" borderId="36" xfId="0" applyFont="1" applyFill="1" applyBorder="1"/>
    <xf numFmtId="0" fontId="9" fillId="0" borderId="37" xfId="0" applyFont="1" applyFill="1" applyBorder="1"/>
    <xf numFmtId="0" fontId="9" fillId="0" borderId="38" xfId="0" applyFont="1" applyFill="1" applyBorder="1"/>
    <xf numFmtId="0" fontId="9" fillId="0" borderId="39" xfId="0" applyFont="1" applyFill="1" applyBorder="1"/>
    <xf numFmtId="0" fontId="9" fillId="0" borderId="13" xfId="0" applyFont="1" applyFill="1" applyBorder="1"/>
    <xf numFmtId="0" fontId="9" fillId="0" borderId="15" xfId="0" applyFont="1" applyFill="1" applyBorder="1"/>
    <xf numFmtId="0" fontId="9" fillId="0" borderId="12" xfId="0" applyFont="1" applyFill="1" applyBorder="1"/>
    <xf numFmtId="0" fontId="9" fillId="0" borderId="16" xfId="0" applyFont="1" applyFill="1" applyBorder="1"/>
    <xf numFmtId="0" fontId="9" fillId="0" borderId="14" xfId="0" applyFont="1" applyFill="1" applyBorder="1"/>
    <xf numFmtId="0" fontId="9" fillId="0" borderId="17" xfId="0" applyFont="1" applyFill="1" applyBorder="1"/>
    <xf numFmtId="0" fontId="0" fillId="0" borderId="7" xfId="0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2" fontId="0" fillId="0" borderId="46" xfId="0" applyNumberFormat="1" applyFill="1" applyBorder="1" applyAlignment="1">
      <alignment horizontal="center"/>
    </xf>
    <xf numFmtId="2" fontId="0" fillId="0" borderId="45" xfId="0" applyNumberForma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9" fillId="0" borderId="26" xfId="0" applyFont="1" applyFill="1" applyBorder="1"/>
    <xf numFmtId="0" fontId="9" fillId="0" borderId="20" xfId="0" applyFont="1" applyFill="1" applyBorder="1"/>
    <xf numFmtId="0" fontId="3" fillId="0" borderId="4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9" fillId="13" borderId="33" xfId="0" applyFont="1" applyFill="1" applyBorder="1"/>
    <xf numFmtId="0" fontId="9" fillId="13" borderId="31" xfId="0" applyFont="1" applyFill="1" applyBorder="1"/>
    <xf numFmtId="0" fontId="9" fillId="13" borderId="26" xfId="0" applyFont="1" applyFill="1" applyBorder="1"/>
    <xf numFmtId="0" fontId="3" fillId="11" borderId="37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48" xfId="0" applyFont="1" applyFill="1" applyBorder="1" applyAlignment="1">
      <alignment horizontal="center" vertical="center"/>
    </xf>
    <xf numFmtId="164" fontId="0" fillId="6" borderId="40" xfId="0" applyNumberFormat="1" applyFill="1" applyBorder="1" applyAlignment="1">
      <alignment horizontal="center" vertical="center"/>
    </xf>
    <xf numFmtId="165" fontId="0" fillId="9" borderId="23" xfId="0" applyNumberFormat="1" applyFill="1" applyBorder="1" applyAlignment="1">
      <alignment horizontal="center" vertical="top" textRotation="90"/>
    </xf>
    <xf numFmtId="0" fontId="9" fillId="13" borderId="20" xfId="0" applyFont="1" applyFill="1" applyBorder="1"/>
    <xf numFmtId="0" fontId="5" fillId="0" borderId="0" xfId="0" applyFont="1"/>
    <xf numFmtId="0" fontId="9" fillId="0" borderId="49" xfId="0" applyFont="1" applyFill="1" applyBorder="1"/>
    <xf numFmtId="0" fontId="9" fillId="0" borderId="50" xfId="0" applyFont="1" applyFill="1" applyBorder="1"/>
    <xf numFmtId="0" fontId="1" fillId="4" borderId="46" xfId="0" applyFont="1" applyFill="1" applyBorder="1" applyAlignment="1">
      <alignment horizontal="center" vertical="center"/>
    </xf>
    <xf numFmtId="0" fontId="9" fillId="13" borderId="51" xfId="0" applyFont="1" applyFill="1" applyBorder="1"/>
    <xf numFmtId="0" fontId="9" fillId="13" borderId="47" xfId="0" applyFont="1" applyFill="1" applyBorder="1"/>
    <xf numFmtId="0" fontId="7" fillId="13" borderId="31" xfId="0" applyFont="1" applyFill="1" applyBorder="1"/>
    <xf numFmtId="0" fontId="9" fillId="13" borderId="52" xfId="0" applyFont="1" applyFill="1" applyBorder="1"/>
    <xf numFmtId="0" fontId="0" fillId="0" borderId="0" xfId="0" applyFill="1"/>
    <xf numFmtId="0" fontId="9" fillId="13" borderId="32" xfId="0" applyFont="1" applyFill="1" applyBorder="1"/>
    <xf numFmtId="0" fontId="9" fillId="13" borderId="34" xfId="0" applyFont="1" applyFill="1" applyBorder="1"/>
    <xf numFmtId="0" fontId="3" fillId="11" borderId="5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9" fillId="13" borderId="15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9" fillId="13" borderId="36" xfId="0" applyFont="1" applyFill="1" applyBorder="1"/>
    <xf numFmtId="0" fontId="1" fillId="0" borderId="0" xfId="0" applyFont="1" applyFill="1" applyAlignment="1">
      <alignment horizontal="center" vertical="center"/>
    </xf>
    <xf numFmtId="0" fontId="9" fillId="13" borderId="12" xfId="0" applyFont="1" applyFill="1" applyBorder="1"/>
    <xf numFmtId="0" fontId="9" fillId="13" borderId="37" xfId="0" applyFont="1" applyFill="1" applyBorder="1"/>
    <xf numFmtId="0" fontId="7" fillId="0" borderId="32" xfId="0" applyFont="1" applyFill="1" applyBorder="1"/>
    <xf numFmtId="0" fontId="0" fillId="12" borderId="1" xfId="0" applyFill="1" applyBorder="1"/>
    <xf numFmtId="0" fontId="0" fillId="7" borderId="53" xfId="0" applyFill="1" applyBorder="1"/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8" borderId="42" xfId="0" applyFill="1" applyBorder="1"/>
    <xf numFmtId="0" fontId="0" fillId="0" borderId="44" xfId="0" applyBorder="1" applyAlignment="1">
      <alignment horizontal="center" vertical="center"/>
    </xf>
    <xf numFmtId="0" fontId="0" fillId="3" borderId="1" xfId="0" applyFill="1" applyBorder="1"/>
    <xf numFmtId="0" fontId="0" fillId="14" borderId="56" xfId="0" applyFill="1" applyBorder="1"/>
    <xf numFmtId="0" fontId="9" fillId="13" borderId="5" xfId="0" applyFont="1" applyFill="1" applyBorder="1"/>
    <xf numFmtId="0" fontId="7" fillId="13" borderId="34" xfId="0" applyFont="1" applyFill="1" applyBorder="1"/>
    <xf numFmtId="165" fontId="5" fillId="9" borderId="23" xfId="0" applyNumberFormat="1" applyFont="1" applyFill="1" applyBorder="1" applyAlignment="1">
      <alignment horizontal="center" vertical="top" textRotation="90"/>
    </xf>
    <xf numFmtId="0" fontId="9" fillId="13" borderId="13" xfId="0" applyFont="1" applyFill="1" applyBorder="1"/>
    <xf numFmtId="0" fontId="10" fillId="0" borderId="0" xfId="0" applyFont="1"/>
    <xf numFmtId="0" fontId="17" fillId="0" borderId="0" xfId="0" applyFont="1" applyFill="1"/>
    <xf numFmtId="0" fontId="13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/>
    </xf>
    <xf numFmtId="0" fontId="3" fillId="0" borderId="67" xfId="0" applyFont="1" applyFill="1" applyBorder="1" applyAlignment="1">
      <alignment horizontal="center" vertical="center"/>
    </xf>
    <xf numFmtId="0" fontId="20" fillId="15" borderId="40" xfId="0" applyFont="1" applyFill="1" applyBorder="1" applyAlignment="1">
      <alignment horizontal="center" vertical="center"/>
    </xf>
    <xf numFmtId="0" fontId="20" fillId="15" borderId="3" xfId="0" applyFont="1" applyFill="1" applyBorder="1" applyAlignment="1">
      <alignment horizontal="center" vertical="center"/>
    </xf>
    <xf numFmtId="0" fontId="23" fillId="15" borderId="4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3" fillId="3" borderId="68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0" borderId="0" xfId="0" quotePrefix="1"/>
    <xf numFmtId="0" fontId="9" fillId="13" borderId="14" xfId="0" applyFont="1" applyFill="1" applyBorder="1"/>
    <xf numFmtId="0" fontId="0" fillId="2" borderId="54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70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" fontId="18" fillId="18" borderId="60" xfId="0" applyNumberFormat="1" applyFont="1" applyFill="1" applyBorder="1" applyAlignment="1">
      <alignment horizontal="center" vertical="center"/>
    </xf>
    <xf numFmtId="1" fontId="18" fillId="18" borderId="63" xfId="0" applyNumberFormat="1" applyFont="1" applyFill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1" fillId="17" borderId="0" xfId="0" applyFont="1" applyFill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wrapText="1"/>
    </xf>
    <xf numFmtId="164" fontId="16" fillId="16" borderId="60" xfId="0" applyNumberFormat="1" applyFont="1" applyFill="1" applyBorder="1" applyAlignment="1">
      <alignment horizontal="center" vertical="center"/>
    </xf>
    <xf numFmtId="164" fontId="16" fillId="16" borderId="6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17" borderId="63" xfId="0" applyFont="1" applyFill="1" applyBorder="1" applyAlignment="1">
      <alignment horizontal="center" vertical="center"/>
    </xf>
    <xf numFmtId="0" fontId="20" fillId="10" borderId="6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6" fillId="16" borderId="60" xfId="0" applyNumberFormat="1" applyFont="1" applyFill="1" applyBorder="1" applyAlignment="1">
      <alignment horizontal="center" vertical="center"/>
    </xf>
    <xf numFmtId="2" fontId="16" fillId="16" borderId="0" xfId="0" applyNumberFormat="1" applyFont="1" applyFill="1" applyBorder="1" applyAlignment="1">
      <alignment horizontal="center" vertical="center"/>
    </xf>
    <xf numFmtId="2" fontId="16" fillId="16" borderId="63" xfId="0" applyNumberFormat="1" applyFont="1" applyFill="1" applyBorder="1" applyAlignment="1">
      <alignment horizontal="center" vertical="center"/>
    </xf>
    <xf numFmtId="1" fontId="15" fillId="0" borderId="6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63" xfId="0" applyNumberFormat="1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2" fontId="15" fillId="0" borderId="6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63" xfId="0" applyNumberFormat="1" applyFont="1" applyFill="1" applyBorder="1" applyAlignment="1">
      <alignment horizontal="center" vertical="center"/>
    </xf>
    <xf numFmtId="1" fontId="18" fillId="18" borderId="0" xfId="0" applyNumberFormat="1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" fontId="1" fillId="0" borderId="57" xfId="0" applyNumberFormat="1" applyFont="1" applyBorder="1" applyAlignment="1">
      <alignment horizontal="center"/>
    </xf>
    <xf numFmtId="0" fontId="0" fillId="0" borderId="58" xfId="0" applyBorder="1" applyAlignment="1"/>
    <xf numFmtId="0" fontId="3" fillId="11" borderId="47" xfId="0" applyFont="1" applyFill="1" applyBorder="1" applyAlignment="1">
      <alignment horizontal="center" vertical="center"/>
    </xf>
    <xf numFmtId="0" fontId="20" fillId="15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</cellXfs>
  <cellStyles count="4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Collegamento visitato" xfId="296" builtinId="9" hidden="1"/>
    <cellStyle name="Collegamento visitato" xfId="298" builtinId="9" hidden="1"/>
    <cellStyle name="Collegamento visitato" xfId="300" builtinId="9" hidden="1"/>
    <cellStyle name="Collegamento visitato" xfId="302" builtinId="9" hidden="1"/>
    <cellStyle name="Collegamento visitato" xfId="304" builtinId="9" hidden="1"/>
    <cellStyle name="Collegamento visitato" xfId="306" builtinId="9" hidden="1"/>
    <cellStyle name="Collegamento visitato" xfId="308" builtinId="9" hidden="1"/>
    <cellStyle name="Collegamento visitato" xfId="310" builtinId="9" hidden="1"/>
    <cellStyle name="Collegamento visitato" xfId="312" builtinId="9" hidden="1"/>
    <cellStyle name="Collegamento visitato" xfId="314" builtinId="9" hidden="1"/>
    <cellStyle name="Collegamento visitato" xfId="316" builtinId="9" hidden="1"/>
    <cellStyle name="Collegamento visitato" xfId="318" builtinId="9" hidden="1"/>
    <cellStyle name="Collegamento visitato" xfId="320" builtinId="9" hidden="1"/>
    <cellStyle name="Collegamento visitato" xfId="322" builtinId="9" hidden="1"/>
    <cellStyle name="Collegamento visitato" xfId="324" builtinId="9" hidden="1"/>
    <cellStyle name="Collegamento visitato" xfId="326" builtinId="9" hidden="1"/>
    <cellStyle name="Collegamento visitato" xfId="328" builtinId="9" hidden="1"/>
    <cellStyle name="Collegamento visitato" xfId="330" builtinId="9" hidden="1"/>
    <cellStyle name="Collegamento visitato" xfId="332" builtinId="9" hidden="1"/>
    <cellStyle name="Collegamento visitato" xfId="334" builtinId="9" hidden="1"/>
    <cellStyle name="Collegamento visitato" xfId="336" builtinId="9" hidden="1"/>
    <cellStyle name="Collegamento visitato" xfId="338" builtinId="9" hidden="1"/>
    <cellStyle name="Collegamento visitato" xfId="340" builtinId="9" hidden="1"/>
    <cellStyle name="Collegamento visitato" xfId="342" builtinId="9" hidden="1"/>
    <cellStyle name="Collegamento visitato" xfId="344" builtinId="9" hidden="1"/>
    <cellStyle name="Collegamento visitato" xfId="346" builtinId="9" hidden="1"/>
    <cellStyle name="Collegamento visitato" xfId="348" builtinId="9" hidden="1"/>
    <cellStyle name="Collegamento visitato" xfId="350" builtinId="9" hidden="1"/>
    <cellStyle name="Collegamento visitato" xfId="352" builtinId="9" hidden="1"/>
    <cellStyle name="Collegamento visitato" xfId="354" builtinId="9" hidden="1"/>
    <cellStyle name="Collegamento visitato" xfId="356" builtinId="9" hidden="1"/>
    <cellStyle name="Collegamento visitato" xfId="358" builtinId="9" hidden="1"/>
    <cellStyle name="Collegamento visitato" xfId="360" builtinId="9" hidden="1"/>
    <cellStyle name="Collegamento visitato" xfId="362" builtinId="9" hidden="1"/>
    <cellStyle name="Collegamento visitato" xfId="364" builtinId="9" hidden="1"/>
    <cellStyle name="Collegamento visitato" xfId="366" builtinId="9" hidden="1"/>
    <cellStyle name="Collegamento visitato" xfId="368" builtinId="9" hidden="1"/>
    <cellStyle name="Collegamento visitato" xfId="370" builtinId="9" hidden="1"/>
    <cellStyle name="Collegamento visitato" xfId="372" builtinId="9" hidden="1"/>
    <cellStyle name="Collegamento visitato" xfId="374" builtinId="9" hidden="1"/>
    <cellStyle name="Collegamento visitato" xfId="376" builtinId="9" hidden="1"/>
    <cellStyle name="Collegamento visitato" xfId="378" builtinId="9" hidden="1"/>
    <cellStyle name="Collegamento visitato" xfId="380" builtinId="9" hidden="1"/>
    <cellStyle name="Collegamento visitato" xfId="382" builtinId="9" hidden="1"/>
    <cellStyle name="Collegamento visitato" xfId="384" builtinId="9" hidden="1"/>
    <cellStyle name="Collegamento visitato" xfId="386" builtinId="9" hidden="1"/>
    <cellStyle name="Collegamento visitato" xfId="388" builtinId="9" hidden="1"/>
    <cellStyle name="Collegamento visitato" xfId="390" builtinId="9" hidden="1"/>
    <cellStyle name="Collegamento visitato" xfId="392" builtinId="9" hidden="1"/>
    <cellStyle name="Collegamento visitato" xfId="394" builtinId="9" hidden="1"/>
    <cellStyle name="Collegamento visitato" xfId="396" builtinId="9" hidden="1"/>
    <cellStyle name="Collegamento visitato" xfId="398" builtinId="9" hidden="1"/>
    <cellStyle name="Collegamento visitato" xfId="400" builtinId="9" hidden="1"/>
    <cellStyle name="Collegamento visitato" xfId="402" builtinId="9" hidden="1"/>
    <cellStyle name="Collegamento visitato" xfId="404" builtinId="9" hidden="1"/>
    <cellStyle name="Collegamento visitato" xfId="406" builtinId="9" hidden="1"/>
    <cellStyle name="Collegamento visitato" xfId="408" builtinId="9" hidden="1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AZ43"/>
  <sheetViews>
    <sheetView showGridLines="0" topLeftCell="A2" zoomScale="90" zoomScaleNormal="90" zoomScalePageLayoutView="90" workbookViewId="0">
      <selection activeCell="B3" sqref="B3"/>
    </sheetView>
  </sheetViews>
  <sheetFormatPr baseColWidth="10" defaultColWidth="8.83203125" defaultRowHeight="12" outlineLevelCol="1" x14ac:dyDescent="0"/>
  <cols>
    <col min="1" max="1" width="9.83203125" bestFit="1" customWidth="1"/>
    <col min="2" max="2" width="32.33203125" customWidth="1"/>
    <col min="3" max="29" width="2.5" customWidth="1"/>
    <col min="30" max="30" width="9.5" customWidth="1"/>
    <col min="31" max="34" width="5.6640625" customWidth="1"/>
    <col min="35" max="35" width="8.33203125" customWidth="1"/>
    <col min="36" max="36" width="2.5" hidden="1" customWidth="1" outlineLevel="1"/>
    <col min="37" max="38" width="10.5" hidden="1" customWidth="1" outlineLevel="1"/>
    <col min="39" max="39" width="10.5" customWidth="1" collapsed="1"/>
    <col min="40" max="40" width="14.6640625" bestFit="1" customWidth="1"/>
    <col min="41" max="41" width="5.1640625" customWidth="1"/>
  </cols>
  <sheetData>
    <row r="1" spans="1:52" ht="9" customHeight="1" thickBot="1"/>
    <row r="2" spans="1:52" ht="51.75" customHeight="1" thickBot="1">
      <c r="B2" s="20" t="s">
        <v>2</v>
      </c>
      <c r="C2" s="104">
        <v>42646</v>
      </c>
      <c r="D2" s="104">
        <v>42653</v>
      </c>
      <c r="E2" s="104">
        <v>42660</v>
      </c>
      <c r="F2" s="104">
        <v>42667</v>
      </c>
      <c r="G2" s="104">
        <v>42674</v>
      </c>
      <c r="H2" s="104">
        <v>42681</v>
      </c>
      <c r="I2" s="104">
        <v>42688</v>
      </c>
      <c r="J2" s="104">
        <v>42695</v>
      </c>
      <c r="K2" s="104">
        <v>42702</v>
      </c>
      <c r="L2" s="104">
        <v>42709</v>
      </c>
      <c r="M2" s="104">
        <v>42716</v>
      </c>
      <c r="N2" s="104">
        <v>42723</v>
      </c>
      <c r="O2" s="138">
        <v>42737</v>
      </c>
      <c r="P2" s="104">
        <f t="shared" ref="P2:AB2" si="0">+O2+7</f>
        <v>42744</v>
      </c>
      <c r="Q2" s="104">
        <f t="shared" si="0"/>
        <v>42751</v>
      </c>
      <c r="R2" s="104">
        <f t="shared" si="0"/>
        <v>42758</v>
      </c>
      <c r="S2" s="104">
        <f t="shared" si="0"/>
        <v>42765</v>
      </c>
      <c r="T2" s="104">
        <f t="shared" si="0"/>
        <v>42772</v>
      </c>
      <c r="U2" s="104">
        <f t="shared" si="0"/>
        <v>42779</v>
      </c>
      <c r="V2" s="104">
        <f t="shared" si="0"/>
        <v>42786</v>
      </c>
      <c r="W2" s="104">
        <f t="shared" si="0"/>
        <v>42793</v>
      </c>
      <c r="X2" s="104">
        <f t="shared" si="0"/>
        <v>42800</v>
      </c>
      <c r="Y2" s="104">
        <f t="shared" si="0"/>
        <v>42807</v>
      </c>
      <c r="Z2" s="104">
        <f t="shared" si="0"/>
        <v>42814</v>
      </c>
      <c r="AA2" s="104">
        <f t="shared" si="0"/>
        <v>42821</v>
      </c>
      <c r="AB2" s="104">
        <f t="shared" si="0"/>
        <v>42828</v>
      </c>
      <c r="AC2" s="104">
        <f t="shared" ref="AC2" si="1">+AB2+7</f>
        <v>42835</v>
      </c>
      <c r="AD2" s="20" t="s">
        <v>3</v>
      </c>
      <c r="AE2" s="42" t="s">
        <v>8</v>
      </c>
      <c r="AF2" s="43" t="s">
        <v>5</v>
      </c>
      <c r="AG2" s="44" t="s">
        <v>6</v>
      </c>
      <c r="AH2" s="45" t="s">
        <v>7</v>
      </c>
      <c r="AI2" s="46" t="s">
        <v>4</v>
      </c>
    </row>
    <row r="3" spans="1:52" ht="18" customHeight="1" thickBot="1">
      <c r="A3" s="153">
        <v>1</v>
      </c>
      <c r="B3" s="148" t="s">
        <v>35</v>
      </c>
      <c r="C3" s="117"/>
      <c r="D3" s="95">
        <v>3</v>
      </c>
      <c r="E3" s="95">
        <v>0</v>
      </c>
      <c r="F3" s="95">
        <v>0</v>
      </c>
      <c r="G3" s="95">
        <v>3</v>
      </c>
      <c r="H3" s="95">
        <v>0</v>
      </c>
      <c r="I3" s="95">
        <v>3</v>
      </c>
      <c r="J3" s="95">
        <v>1</v>
      </c>
      <c r="K3" s="95">
        <v>3</v>
      </c>
      <c r="L3" s="95">
        <v>3</v>
      </c>
      <c r="M3" s="95">
        <v>3</v>
      </c>
      <c r="N3" s="95">
        <v>1</v>
      </c>
      <c r="O3" s="95">
        <v>3</v>
      </c>
      <c r="P3" s="95">
        <v>3</v>
      </c>
      <c r="Q3" s="95">
        <v>3</v>
      </c>
      <c r="R3" s="95">
        <v>3</v>
      </c>
      <c r="S3" s="95">
        <v>3</v>
      </c>
      <c r="T3" s="95">
        <v>0</v>
      </c>
      <c r="U3" s="95">
        <v>1</v>
      </c>
      <c r="V3" s="95">
        <v>1</v>
      </c>
      <c r="W3" s="95">
        <v>3</v>
      </c>
      <c r="X3" s="204"/>
      <c r="Y3" s="204"/>
      <c r="Z3" s="204"/>
      <c r="AA3" s="95">
        <v>0</v>
      </c>
      <c r="AB3" s="95">
        <v>0</v>
      </c>
      <c r="AC3" s="95">
        <v>3</v>
      </c>
      <c r="AD3" s="159">
        <f>SUM(C3:AC3)</f>
        <v>43</v>
      </c>
      <c r="AE3" s="160">
        <f>COUNTA(C3:AB3)</f>
        <v>22</v>
      </c>
      <c r="AF3" s="78">
        <f>COUNTIF(C3:AC3,3)</f>
        <v>13</v>
      </c>
      <c r="AG3" s="79">
        <f>COUNTIF(C3:AC3,1)</f>
        <v>4</v>
      </c>
      <c r="AH3" s="80">
        <f>AE3-(AF3+AG3)</f>
        <v>5</v>
      </c>
      <c r="AI3" s="103">
        <f>IF(AE3=0,0,AD3/AE3)</f>
        <v>1.9545454545454546</v>
      </c>
      <c r="AJ3" s="157" t="str">
        <f>B3</f>
        <v>Leandro Dal Maso</v>
      </c>
      <c r="AK3" s="157">
        <f>AE3</f>
        <v>22</v>
      </c>
      <c r="AL3" s="157">
        <f>AH3</f>
        <v>5</v>
      </c>
      <c r="AM3" s="157"/>
      <c r="AN3" s="179" t="s">
        <v>63</v>
      </c>
      <c r="AO3" s="179"/>
      <c r="AP3" s="180" t="s">
        <v>71</v>
      </c>
      <c r="AQ3" s="179" t="s">
        <v>64</v>
      </c>
      <c r="AR3" s="179" t="s">
        <v>74</v>
      </c>
    </row>
    <row r="4" spans="1:52" ht="18" customHeight="1" thickBot="1">
      <c r="A4" s="154">
        <f>IF(AE3&lt;&gt;0,A3+1,"")</f>
        <v>2</v>
      </c>
      <c r="B4" s="149" t="s">
        <v>44</v>
      </c>
      <c r="C4" s="100"/>
      <c r="D4" s="15">
        <v>3</v>
      </c>
      <c r="E4" s="15">
        <v>3</v>
      </c>
      <c r="F4" s="15">
        <v>0</v>
      </c>
      <c r="G4" s="15">
        <v>3</v>
      </c>
      <c r="H4" s="15">
        <v>0</v>
      </c>
      <c r="I4" s="90"/>
      <c r="J4" s="15">
        <v>1</v>
      </c>
      <c r="K4" s="15">
        <v>0</v>
      </c>
      <c r="L4" s="15">
        <v>3</v>
      </c>
      <c r="M4" s="15">
        <v>0</v>
      </c>
      <c r="N4" s="90"/>
      <c r="O4" s="15">
        <v>3</v>
      </c>
      <c r="P4" s="15">
        <v>3</v>
      </c>
      <c r="Q4" s="15">
        <v>0</v>
      </c>
      <c r="R4" s="15">
        <v>0</v>
      </c>
      <c r="S4" s="15">
        <v>0</v>
      </c>
      <c r="T4" s="15">
        <v>3</v>
      </c>
      <c r="U4" s="15">
        <v>1</v>
      </c>
      <c r="V4" s="15">
        <v>1</v>
      </c>
      <c r="W4" s="15">
        <v>0</v>
      </c>
      <c r="X4" s="15">
        <v>3</v>
      </c>
      <c r="Y4" s="15">
        <v>1</v>
      </c>
      <c r="Z4" s="15">
        <v>1</v>
      </c>
      <c r="AA4" s="15">
        <v>0</v>
      </c>
      <c r="AB4" s="15">
        <v>3</v>
      </c>
      <c r="AC4" s="15">
        <v>0</v>
      </c>
      <c r="AD4" s="159">
        <f>SUM(C4:AC4)</f>
        <v>32</v>
      </c>
      <c r="AE4" s="41">
        <f>COUNTA(C4:AB4)</f>
        <v>23</v>
      </c>
      <c r="AF4" s="8">
        <f>COUNTIF(C4:AC4,3)</f>
        <v>9</v>
      </c>
      <c r="AG4" s="9">
        <f>COUNTIF(C4:AB4,1)</f>
        <v>5</v>
      </c>
      <c r="AH4" s="17">
        <f>AE4-(AF4+AG4)</f>
        <v>9</v>
      </c>
      <c r="AI4" s="40">
        <f>IF(AE4=0,0,AD4/AE4)</f>
        <v>1.3913043478260869</v>
      </c>
      <c r="AJ4" s="157" t="str">
        <f>B4</f>
        <v>Francesco Dini</v>
      </c>
      <c r="AK4" s="157">
        <f t="shared" ref="AK4:AK26" si="2">AE4</f>
        <v>23</v>
      </c>
      <c r="AL4" s="157">
        <f t="shared" ref="AL4:AL26" si="3">AH4</f>
        <v>9</v>
      </c>
      <c r="AM4" s="157"/>
      <c r="AN4" s="179"/>
      <c r="AO4" s="179"/>
      <c r="AP4" s="180"/>
      <c r="AQ4" s="179"/>
      <c r="AR4" s="179"/>
    </row>
    <row r="5" spans="1:52" ht="18" customHeight="1" thickBot="1">
      <c r="A5" s="154">
        <f>IF(AE4&lt;&gt;0,A4+1,"")</f>
        <v>3</v>
      </c>
      <c r="B5" s="149" t="s">
        <v>34</v>
      </c>
      <c r="C5" s="96">
        <v>3</v>
      </c>
      <c r="D5" s="15">
        <v>0</v>
      </c>
      <c r="E5" s="15">
        <v>3</v>
      </c>
      <c r="F5" s="15">
        <v>3</v>
      </c>
      <c r="G5" s="15">
        <v>0</v>
      </c>
      <c r="H5" s="15">
        <v>0</v>
      </c>
      <c r="I5" s="15">
        <v>0</v>
      </c>
      <c r="J5" s="15">
        <v>1</v>
      </c>
      <c r="K5" s="90"/>
      <c r="L5" s="15">
        <v>3</v>
      </c>
      <c r="M5" s="15">
        <v>0</v>
      </c>
      <c r="N5" s="15">
        <v>1</v>
      </c>
      <c r="O5" s="15">
        <v>3</v>
      </c>
      <c r="P5" s="15">
        <v>0</v>
      </c>
      <c r="Q5" s="15">
        <v>0</v>
      </c>
      <c r="R5" s="15">
        <v>0</v>
      </c>
      <c r="S5" s="15">
        <v>3</v>
      </c>
      <c r="T5" s="15">
        <v>0</v>
      </c>
      <c r="U5" s="15">
        <v>1</v>
      </c>
      <c r="V5" s="90"/>
      <c r="W5" s="15">
        <v>3</v>
      </c>
      <c r="X5" s="15">
        <v>0</v>
      </c>
      <c r="Y5" s="15">
        <v>1</v>
      </c>
      <c r="Z5" s="15">
        <v>1</v>
      </c>
      <c r="AA5" s="15">
        <v>3</v>
      </c>
      <c r="AB5" s="15">
        <v>3</v>
      </c>
      <c r="AC5" s="15">
        <v>0</v>
      </c>
      <c r="AD5" s="159">
        <f>SUM(C5:AC5)</f>
        <v>32</v>
      </c>
      <c r="AE5" s="41">
        <f>COUNTA(C5:AB5)</f>
        <v>24</v>
      </c>
      <c r="AF5" s="8">
        <f>COUNTIF(C5:AC5,3)</f>
        <v>9</v>
      </c>
      <c r="AG5" s="9">
        <f>COUNTIF(C5:AB5,1)</f>
        <v>5</v>
      </c>
      <c r="AH5" s="17">
        <f>AE5-(AF5+AG5)</f>
        <v>10</v>
      </c>
      <c r="AI5" s="40">
        <f>IF(AE5=0,0,AD5/AE5)</f>
        <v>1.3333333333333333</v>
      </c>
      <c r="AJ5" s="157" t="str">
        <f>B5</f>
        <v>Daniele Bonicoli</v>
      </c>
      <c r="AK5" s="157">
        <f t="shared" si="2"/>
        <v>24</v>
      </c>
      <c r="AL5" s="157">
        <f t="shared" si="3"/>
        <v>10</v>
      </c>
      <c r="AM5" s="157"/>
      <c r="AN5" s="175" t="str">
        <f>VLOOKUP(AP5,AI3:AK26,2,FALSE)</f>
        <v>Gabriele Galatolo</v>
      </c>
      <c r="AO5" s="176"/>
      <c r="AP5" s="181">
        <f>MIN(AI3:AI19)</f>
        <v>1</v>
      </c>
      <c r="AQ5" s="169">
        <f>VLOOKUP(AP5,AI3:AK26,3,FALSE)</f>
        <v>20</v>
      </c>
      <c r="AR5" s="173">
        <f>VLOOKUP(AP5,AI3:AL26,4,FALSE)</f>
        <v>10</v>
      </c>
    </row>
    <row r="6" spans="1:52" ht="18" customHeight="1" thickBot="1">
      <c r="A6" s="154">
        <f>IF(AE5&lt;&gt;0,A5+1,"")</f>
        <v>4</v>
      </c>
      <c r="B6" s="149" t="s">
        <v>30</v>
      </c>
      <c r="C6" s="96">
        <v>0</v>
      </c>
      <c r="D6" s="15">
        <v>0</v>
      </c>
      <c r="E6" s="15">
        <v>0</v>
      </c>
      <c r="F6" s="90"/>
      <c r="G6" s="15">
        <v>3</v>
      </c>
      <c r="H6" s="90"/>
      <c r="I6" s="15">
        <v>0</v>
      </c>
      <c r="J6" s="90"/>
      <c r="K6" s="15">
        <v>0</v>
      </c>
      <c r="L6" s="15">
        <v>0</v>
      </c>
      <c r="M6" s="15">
        <v>3</v>
      </c>
      <c r="N6" s="15">
        <v>1</v>
      </c>
      <c r="O6" s="15">
        <v>0</v>
      </c>
      <c r="P6" s="15">
        <v>3</v>
      </c>
      <c r="Q6" s="15">
        <v>3</v>
      </c>
      <c r="R6" s="15">
        <v>0</v>
      </c>
      <c r="S6" s="15">
        <v>0</v>
      </c>
      <c r="T6" s="15">
        <v>0</v>
      </c>
      <c r="U6" s="15">
        <v>1</v>
      </c>
      <c r="V6" s="15">
        <v>1</v>
      </c>
      <c r="W6" s="15">
        <v>3</v>
      </c>
      <c r="X6" s="15">
        <v>3</v>
      </c>
      <c r="Y6" s="15">
        <v>1</v>
      </c>
      <c r="Z6" s="15">
        <v>1</v>
      </c>
      <c r="AA6" s="15">
        <v>3</v>
      </c>
      <c r="AB6" s="15">
        <v>0</v>
      </c>
      <c r="AC6" s="15">
        <v>3</v>
      </c>
      <c r="AD6" s="159">
        <f>SUM(C6:AC6)</f>
        <v>29</v>
      </c>
      <c r="AE6" s="41">
        <f>COUNTA(C6:AB6)</f>
        <v>23</v>
      </c>
      <c r="AF6" s="8">
        <f>COUNTIF(C6:AC6,3)</f>
        <v>8</v>
      </c>
      <c r="AG6" s="9">
        <f>COUNTIF(C6:AB6,1)</f>
        <v>5</v>
      </c>
      <c r="AH6" s="17">
        <f>AE6-(AF6+AG6)</f>
        <v>10</v>
      </c>
      <c r="AI6" s="40">
        <f>IF(AE6=0,0,AD6/AE6)</f>
        <v>1.2608695652173914</v>
      </c>
      <c r="AJ6" s="157" t="str">
        <f>B6</f>
        <v>Simone Caneschi</v>
      </c>
      <c r="AK6" s="157">
        <f t="shared" si="2"/>
        <v>23</v>
      </c>
      <c r="AL6" s="157">
        <f t="shared" si="3"/>
        <v>10</v>
      </c>
      <c r="AM6" s="157"/>
      <c r="AN6" s="177"/>
      <c r="AO6" s="178"/>
      <c r="AP6" s="182"/>
      <c r="AQ6" s="170"/>
      <c r="AR6" s="174"/>
      <c r="AS6" s="18"/>
      <c r="AT6" s="18"/>
      <c r="AU6" s="18"/>
      <c r="AV6" s="18"/>
      <c r="AW6" s="18"/>
      <c r="AX6" s="18"/>
      <c r="AY6" s="18"/>
      <c r="AZ6" s="18"/>
    </row>
    <row r="7" spans="1:52" ht="18" customHeight="1" thickBot="1">
      <c r="A7" s="154">
        <f>IF(AE6&lt;&gt;0,A6+1,"")</f>
        <v>5</v>
      </c>
      <c r="B7" s="149" t="s">
        <v>39</v>
      </c>
      <c r="C7" s="96">
        <v>0</v>
      </c>
      <c r="D7" s="90"/>
      <c r="E7" s="90"/>
      <c r="F7" s="15">
        <v>0</v>
      </c>
      <c r="G7" s="15">
        <v>0</v>
      </c>
      <c r="H7" s="90"/>
      <c r="I7" s="15">
        <v>3</v>
      </c>
      <c r="J7" s="90"/>
      <c r="K7" s="15">
        <v>3</v>
      </c>
      <c r="L7" s="90"/>
      <c r="M7" s="15">
        <v>3</v>
      </c>
      <c r="N7" s="15">
        <v>1</v>
      </c>
      <c r="O7" s="90"/>
      <c r="P7" s="90"/>
      <c r="Q7" s="15">
        <v>3</v>
      </c>
      <c r="R7" s="90"/>
      <c r="S7" s="90"/>
      <c r="T7" s="90"/>
      <c r="U7" s="90"/>
      <c r="V7" s="15">
        <v>1</v>
      </c>
      <c r="W7" s="15">
        <v>3</v>
      </c>
      <c r="X7" s="15">
        <v>3</v>
      </c>
      <c r="Y7" s="15">
        <v>1</v>
      </c>
      <c r="Z7" s="15">
        <v>1</v>
      </c>
      <c r="AA7" s="15">
        <v>3</v>
      </c>
      <c r="AB7" s="90"/>
      <c r="AC7" s="15">
        <v>3</v>
      </c>
      <c r="AD7" s="159">
        <f>SUM(C7:AC7)</f>
        <v>28</v>
      </c>
      <c r="AE7" s="41">
        <f>COUNTA(C7:AB7)</f>
        <v>14</v>
      </c>
      <c r="AF7" s="8">
        <f>COUNTIF(C7:AC7,3)</f>
        <v>8</v>
      </c>
      <c r="AG7" s="9">
        <f>COUNTIF(C7:AB7,1)</f>
        <v>4</v>
      </c>
      <c r="AH7" s="17">
        <f>AE7-(AF7+AG7)</f>
        <v>2</v>
      </c>
      <c r="AI7" s="40">
        <f>IF(AE7=0,0,AD7/AE7)</f>
        <v>2</v>
      </c>
      <c r="AJ7" s="157" t="str">
        <f>B7</f>
        <v>Michele Barbieri</v>
      </c>
      <c r="AK7" s="157">
        <f t="shared" si="2"/>
        <v>14</v>
      </c>
      <c r="AL7" s="157">
        <f t="shared" si="3"/>
        <v>2</v>
      </c>
      <c r="AM7" s="157"/>
      <c r="AN7" s="171" t="s">
        <v>69</v>
      </c>
      <c r="AO7" s="171"/>
      <c r="AP7" s="171"/>
      <c r="AQ7" s="171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8" customHeight="1" thickBot="1">
      <c r="A8" s="154">
        <f>IF(AE7&lt;&gt;0,A7+1,"")</f>
        <v>6</v>
      </c>
      <c r="B8" s="150" t="s">
        <v>38</v>
      </c>
      <c r="C8" s="100"/>
      <c r="D8" s="15">
        <v>3</v>
      </c>
      <c r="E8" s="15">
        <v>3</v>
      </c>
      <c r="F8" s="15">
        <v>3</v>
      </c>
      <c r="G8" s="90"/>
      <c r="H8" s="15">
        <v>3</v>
      </c>
      <c r="I8" s="15">
        <v>3</v>
      </c>
      <c r="J8" s="15">
        <v>1</v>
      </c>
      <c r="K8" s="15">
        <v>3</v>
      </c>
      <c r="L8" s="15">
        <v>0</v>
      </c>
      <c r="M8" s="90"/>
      <c r="N8" s="15">
        <v>1</v>
      </c>
      <c r="O8" s="15">
        <v>3</v>
      </c>
      <c r="P8" s="15">
        <v>0</v>
      </c>
      <c r="Q8" s="90"/>
      <c r="R8" s="15">
        <v>0</v>
      </c>
      <c r="S8" s="90"/>
      <c r="T8" s="90"/>
      <c r="U8" s="15">
        <v>1</v>
      </c>
      <c r="V8" s="15">
        <v>1</v>
      </c>
      <c r="W8" s="15">
        <v>0</v>
      </c>
      <c r="X8" s="15">
        <v>0</v>
      </c>
      <c r="Y8" s="15">
        <v>1</v>
      </c>
      <c r="Z8" s="90"/>
      <c r="AA8" s="90"/>
      <c r="AB8" s="90"/>
      <c r="AC8" s="90"/>
      <c r="AD8" s="159">
        <f>SUM(C8:AC8)</f>
        <v>26</v>
      </c>
      <c r="AE8" s="41">
        <f>COUNTA(C8:AB8)</f>
        <v>17</v>
      </c>
      <c r="AF8" s="8">
        <f>COUNTIF(C8:AC8,3)</f>
        <v>7</v>
      </c>
      <c r="AG8" s="9">
        <f>COUNTIF(C8:AB8,1)</f>
        <v>5</v>
      </c>
      <c r="AH8" s="163">
        <f>AE8-(AF8+AG8)</f>
        <v>5</v>
      </c>
      <c r="AI8" s="40">
        <f>IF(AE8=0,0,AD8/AE8)</f>
        <v>1.5294117647058822</v>
      </c>
      <c r="AJ8" s="157" t="str">
        <f>B8</f>
        <v>Alessio Giusti</v>
      </c>
      <c r="AK8" s="157">
        <f t="shared" si="2"/>
        <v>17</v>
      </c>
      <c r="AL8" s="157">
        <f t="shared" si="3"/>
        <v>5</v>
      </c>
      <c r="AM8" s="157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8" customHeight="1" thickBot="1">
      <c r="A9" s="154">
        <f>IF(AE8&lt;&gt;0,A8+1,"")</f>
        <v>7</v>
      </c>
      <c r="B9" s="150" t="s">
        <v>32</v>
      </c>
      <c r="C9" s="96">
        <v>0</v>
      </c>
      <c r="D9" s="90"/>
      <c r="E9" s="15">
        <v>3</v>
      </c>
      <c r="F9" s="90"/>
      <c r="G9" s="15">
        <v>3</v>
      </c>
      <c r="H9" s="15">
        <v>0</v>
      </c>
      <c r="I9" s="15">
        <v>0</v>
      </c>
      <c r="J9" s="15">
        <v>1</v>
      </c>
      <c r="K9" s="90"/>
      <c r="L9" s="15">
        <v>3</v>
      </c>
      <c r="M9" s="90"/>
      <c r="N9" s="15">
        <v>1</v>
      </c>
      <c r="O9" s="15">
        <v>0</v>
      </c>
      <c r="P9" s="15">
        <v>3</v>
      </c>
      <c r="Q9" s="15">
        <v>0</v>
      </c>
      <c r="R9" s="15">
        <v>3</v>
      </c>
      <c r="S9" s="15">
        <v>0</v>
      </c>
      <c r="T9" s="15">
        <v>0</v>
      </c>
      <c r="U9" s="15">
        <v>1</v>
      </c>
      <c r="V9" s="15">
        <v>1</v>
      </c>
      <c r="W9" s="90"/>
      <c r="X9" s="15">
        <v>3</v>
      </c>
      <c r="Y9" s="15">
        <v>1</v>
      </c>
      <c r="Z9" s="15">
        <v>1</v>
      </c>
      <c r="AA9" s="15">
        <v>0</v>
      </c>
      <c r="AB9" s="90"/>
      <c r="AC9" s="15">
        <v>0</v>
      </c>
      <c r="AD9" s="159">
        <f>SUM(C9:AC9)</f>
        <v>24</v>
      </c>
      <c r="AE9" s="41">
        <f>COUNTA(C9:AB9)</f>
        <v>20</v>
      </c>
      <c r="AF9" s="8">
        <f>COUNTIF(C9:AC9,3)</f>
        <v>6</v>
      </c>
      <c r="AG9" s="9">
        <f>COUNTIF(C9:AB9,1)</f>
        <v>6</v>
      </c>
      <c r="AH9" s="17">
        <f>AE9-(AF9+AG9)</f>
        <v>8</v>
      </c>
      <c r="AI9" s="40">
        <f>IF(AE9=0,0,AD9/AE9)</f>
        <v>1.2</v>
      </c>
      <c r="AJ9" s="157" t="str">
        <f>B9</f>
        <v>Dario Laucci</v>
      </c>
      <c r="AK9" s="157">
        <f t="shared" si="2"/>
        <v>20</v>
      </c>
      <c r="AL9" s="157">
        <f t="shared" si="3"/>
        <v>8</v>
      </c>
      <c r="AM9" s="157"/>
    </row>
    <row r="10" spans="1:52" ht="18" customHeight="1" thickBot="1">
      <c r="A10" s="154">
        <f>IF(AE9&lt;&gt;0,A9+1,"")</f>
        <v>8</v>
      </c>
      <c r="B10" s="149" t="s">
        <v>29</v>
      </c>
      <c r="C10" s="100"/>
      <c r="D10" s="90"/>
      <c r="E10" s="90"/>
      <c r="F10" s="90"/>
      <c r="G10" s="15">
        <v>0</v>
      </c>
      <c r="H10" s="90"/>
      <c r="I10" s="15">
        <v>0</v>
      </c>
      <c r="J10" s="90"/>
      <c r="K10" s="90"/>
      <c r="L10" s="90"/>
      <c r="M10" s="90"/>
      <c r="N10" s="15">
        <v>1</v>
      </c>
      <c r="O10" s="15">
        <v>0</v>
      </c>
      <c r="P10" s="15">
        <v>0</v>
      </c>
      <c r="Q10" s="15">
        <v>0</v>
      </c>
      <c r="R10" s="15">
        <v>3</v>
      </c>
      <c r="S10" s="90"/>
      <c r="T10" s="15">
        <v>3</v>
      </c>
      <c r="U10" s="15">
        <v>1</v>
      </c>
      <c r="V10" s="15">
        <v>1</v>
      </c>
      <c r="W10" s="15">
        <v>0</v>
      </c>
      <c r="X10" s="15">
        <v>3</v>
      </c>
      <c r="Y10" s="90"/>
      <c r="Z10" s="15">
        <v>1</v>
      </c>
      <c r="AA10" s="15">
        <v>3</v>
      </c>
      <c r="AB10" s="15">
        <v>3</v>
      </c>
      <c r="AC10" s="15">
        <v>3</v>
      </c>
      <c r="AD10" s="159">
        <f>SUM(C10:AC10)</f>
        <v>22</v>
      </c>
      <c r="AE10" s="41">
        <f>COUNTA(C10:AB10)</f>
        <v>15</v>
      </c>
      <c r="AF10" s="8">
        <f>COUNTIF(C10:AC10,3)</f>
        <v>6</v>
      </c>
      <c r="AG10" s="9">
        <f>COUNTIF(C10:AB10,1)</f>
        <v>4</v>
      </c>
      <c r="AH10" s="17">
        <f>AE10-(AF10+AG10)</f>
        <v>5</v>
      </c>
      <c r="AI10" s="40">
        <f>IF(AE10=0,0,AD10/AE10)</f>
        <v>1.4666666666666666</v>
      </c>
      <c r="AJ10" s="157" t="str">
        <f>B10</f>
        <v>Alessio Fagioli</v>
      </c>
      <c r="AK10" s="157">
        <f t="shared" si="2"/>
        <v>15</v>
      </c>
      <c r="AL10" s="157">
        <f t="shared" si="3"/>
        <v>5</v>
      </c>
      <c r="AM10" s="157"/>
    </row>
    <row r="11" spans="1:52" ht="18" customHeight="1" thickBot="1">
      <c r="A11" s="154">
        <f>IF(AE10&lt;&gt;0,A10+1,"")</f>
        <v>9</v>
      </c>
      <c r="B11" s="150" t="s">
        <v>36</v>
      </c>
      <c r="C11" s="96">
        <v>3</v>
      </c>
      <c r="D11" s="90"/>
      <c r="E11" s="15">
        <v>0</v>
      </c>
      <c r="F11" s="15">
        <v>0</v>
      </c>
      <c r="G11" s="90"/>
      <c r="H11" s="90"/>
      <c r="I11" s="90"/>
      <c r="J11" s="15">
        <v>1</v>
      </c>
      <c r="K11" s="15">
        <v>0</v>
      </c>
      <c r="L11" s="15">
        <v>3</v>
      </c>
      <c r="M11" s="90"/>
      <c r="N11" s="90"/>
      <c r="O11" s="90"/>
      <c r="P11" s="90"/>
      <c r="Q11" s="90"/>
      <c r="R11" s="90"/>
      <c r="S11" s="15">
        <v>0</v>
      </c>
      <c r="T11" s="15">
        <v>3</v>
      </c>
      <c r="U11" s="15">
        <v>1</v>
      </c>
      <c r="V11" s="90"/>
      <c r="W11" s="90"/>
      <c r="X11" s="15">
        <v>0</v>
      </c>
      <c r="Y11" s="15">
        <v>1</v>
      </c>
      <c r="Z11" s="90"/>
      <c r="AA11" s="15">
        <v>3</v>
      </c>
      <c r="AB11" s="15">
        <v>3</v>
      </c>
      <c r="AC11" s="15">
        <v>3</v>
      </c>
      <c r="AD11" s="159">
        <f>SUM(C11:AC11)</f>
        <v>21</v>
      </c>
      <c r="AE11" s="41">
        <f>COUNTA(C11:AB11)</f>
        <v>13</v>
      </c>
      <c r="AF11" s="8">
        <f>COUNTIF(C11:AC11,3)</f>
        <v>6</v>
      </c>
      <c r="AG11" s="9">
        <f>COUNTIF(C11:AB11,1)</f>
        <v>3</v>
      </c>
      <c r="AH11" s="163">
        <f>AE11-(AF11+AG11)</f>
        <v>4</v>
      </c>
      <c r="AI11" s="40">
        <f>IF(AE11=0,0,AD11/AE11)</f>
        <v>1.6153846153846154</v>
      </c>
      <c r="AJ11" s="157" t="str">
        <f>B11</f>
        <v>Alessio Sinigaglia</v>
      </c>
      <c r="AK11" s="157">
        <f t="shared" si="2"/>
        <v>13</v>
      </c>
      <c r="AL11" s="157">
        <f t="shared" si="3"/>
        <v>4</v>
      </c>
      <c r="AM11" s="157"/>
      <c r="AN11" s="172" t="s">
        <v>70</v>
      </c>
      <c r="AO11" s="172"/>
      <c r="AP11" s="172" t="s">
        <v>72</v>
      </c>
      <c r="AQ11" s="172" t="s">
        <v>64</v>
      </c>
      <c r="AR11" s="172" t="s">
        <v>73</v>
      </c>
    </row>
    <row r="12" spans="1:52" ht="18" customHeight="1" thickBot="1">
      <c r="A12" s="154">
        <f>IF(AE11&lt;&gt;0,A11+1,"")</f>
        <v>10</v>
      </c>
      <c r="B12" s="207" t="s">
        <v>33</v>
      </c>
      <c r="C12" s="96">
        <v>0</v>
      </c>
      <c r="D12" s="90"/>
      <c r="E12" s="90"/>
      <c r="F12" s="90"/>
      <c r="G12" s="90"/>
      <c r="H12" s="15">
        <v>3</v>
      </c>
      <c r="I12" s="15">
        <v>3</v>
      </c>
      <c r="J12" s="15">
        <v>1</v>
      </c>
      <c r="K12" s="15">
        <v>0</v>
      </c>
      <c r="L12" s="15">
        <v>0</v>
      </c>
      <c r="M12" s="15">
        <v>0</v>
      </c>
      <c r="N12" s="15">
        <v>1</v>
      </c>
      <c r="O12" s="15">
        <v>0</v>
      </c>
      <c r="P12" s="15">
        <v>0</v>
      </c>
      <c r="Q12" s="15">
        <v>3</v>
      </c>
      <c r="R12" s="90"/>
      <c r="S12" s="15">
        <v>3</v>
      </c>
      <c r="T12" s="15">
        <v>3</v>
      </c>
      <c r="U12" s="15">
        <v>1</v>
      </c>
      <c r="V12" s="15">
        <v>1</v>
      </c>
      <c r="W12" s="15">
        <v>0</v>
      </c>
      <c r="X12" s="15">
        <v>0</v>
      </c>
      <c r="Y12" s="15">
        <v>1</v>
      </c>
      <c r="Z12" s="90"/>
      <c r="AA12" s="15">
        <v>0</v>
      </c>
      <c r="AB12" s="15">
        <v>0</v>
      </c>
      <c r="AC12" s="15">
        <v>0</v>
      </c>
      <c r="AD12" s="159">
        <f>SUM(C12:AC12)</f>
        <v>20</v>
      </c>
      <c r="AE12" s="41">
        <f>COUNTA(C12:AB12)</f>
        <v>20</v>
      </c>
      <c r="AF12" s="8">
        <f>COUNTIF(C12:AC12,3)</f>
        <v>5</v>
      </c>
      <c r="AG12" s="9">
        <f>COUNTIF(C12:AB12,1)</f>
        <v>5</v>
      </c>
      <c r="AH12" s="17">
        <f>AE12-(AF12+AG12)</f>
        <v>10</v>
      </c>
      <c r="AI12" s="40">
        <f>IF(AE12=0,0,AD12/AE12)</f>
        <v>1</v>
      </c>
      <c r="AJ12" s="157" t="str">
        <f>B12</f>
        <v>Gabriele Galatolo</v>
      </c>
      <c r="AK12" s="157">
        <f t="shared" si="2"/>
        <v>20</v>
      </c>
      <c r="AL12" s="157">
        <f t="shared" si="3"/>
        <v>10</v>
      </c>
      <c r="AM12" s="157"/>
      <c r="AN12" s="172"/>
      <c r="AO12" s="172"/>
      <c r="AP12" s="172"/>
      <c r="AQ12" s="172"/>
      <c r="AR12" s="172"/>
    </row>
    <row r="13" spans="1:52" ht="18" customHeight="1" thickBot="1">
      <c r="A13" s="154">
        <f>IF(AE12&lt;&gt;0,A12+1,"")</f>
        <v>11</v>
      </c>
      <c r="B13" s="150" t="s">
        <v>47</v>
      </c>
      <c r="C13" s="100"/>
      <c r="D13" s="15">
        <v>0</v>
      </c>
      <c r="E13" s="90"/>
      <c r="F13" s="90"/>
      <c r="G13" s="90"/>
      <c r="H13" s="15">
        <v>3</v>
      </c>
      <c r="I13" s="90"/>
      <c r="J13" s="15">
        <v>1</v>
      </c>
      <c r="K13" s="15">
        <v>0</v>
      </c>
      <c r="L13" s="90"/>
      <c r="M13" s="15">
        <v>0</v>
      </c>
      <c r="N13" s="15">
        <v>1</v>
      </c>
      <c r="O13" s="90"/>
      <c r="P13" s="15">
        <v>3</v>
      </c>
      <c r="Q13" s="15">
        <v>0</v>
      </c>
      <c r="R13" s="15">
        <v>3</v>
      </c>
      <c r="S13" s="15">
        <v>0</v>
      </c>
      <c r="T13" s="15">
        <v>3</v>
      </c>
      <c r="U13" s="15">
        <v>1</v>
      </c>
      <c r="V13" s="15">
        <v>1</v>
      </c>
      <c r="W13" s="90"/>
      <c r="X13" s="15">
        <v>0</v>
      </c>
      <c r="Y13" s="15">
        <v>1</v>
      </c>
      <c r="Z13" s="15">
        <v>1</v>
      </c>
      <c r="AA13" s="90"/>
      <c r="AB13" s="90"/>
      <c r="AC13" s="15">
        <v>0</v>
      </c>
      <c r="AD13" s="159">
        <f>SUM(C13:AC13)</f>
        <v>18</v>
      </c>
      <c r="AE13" s="41">
        <f>COUNTA(C13:AB13)</f>
        <v>16</v>
      </c>
      <c r="AF13" s="8">
        <f>COUNTIF(C13:AC13,3)</f>
        <v>4</v>
      </c>
      <c r="AG13" s="9">
        <f>COUNTIF(C13:AB13,1)</f>
        <v>6</v>
      </c>
      <c r="AH13" s="163">
        <f>AE13-(AF13+AG13)</f>
        <v>6</v>
      </c>
      <c r="AI13" s="40">
        <f>IF(AE13=0,0,AD13/AE13)</f>
        <v>1.125</v>
      </c>
      <c r="AJ13" s="157" t="str">
        <f>B13</f>
        <v>Giancarlo Bachi</v>
      </c>
      <c r="AK13" s="157">
        <f t="shared" si="2"/>
        <v>16</v>
      </c>
      <c r="AL13" s="157">
        <f t="shared" si="3"/>
        <v>6</v>
      </c>
      <c r="AM13" s="157"/>
      <c r="AN13" s="175" t="str">
        <f>VLOOKUP(AP13,AD3:AK26,7,FALSE)</f>
        <v>Leandro Dal Maso</v>
      </c>
      <c r="AO13" s="176"/>
      <c r="AP13" s="167">
        <f>MAX(AD3:AD26)</f>
        <v>43</v>
      </c>
      <c r="AQ13" s="169">
        <f>VLOOKUP(AP13,AD3:AK26,2,FALSE)</f>
        <v>22</v>
      </c>
      <c r="AR13" s="173">
        <f>VLOOKUP(AP13,AD3:AK26,3,FALSE)</f>
        <v>13</v>
      </c>
    </row>
    <row r="14" spans="1:52" ht="18" customHeight="1" thickBot="1">
      <c r="A14" s="154">
        <f>IF(AE13&lt;&gt;0,A13+1,"")</f>
        <v>12</v>
      </c>
      <c r="B14" s="149" t="s">
        <v>42</v>
      </c>
      <c r="C14" s="96">
        <v>0</v>
      </c>
      <c r="D14" s="90"/>
      <c r="E14" s="15">
        <v>0</v>
      </c>
      <c r="F14" s="90"/>
      <c r="G14" s="90"/>
      <c r="H14" s="90"/>
      <c r="I14" s="15">
        <v>3</v>
      </c>
      <c r="J14" s="90"/>
      <c r="K14" s="15">
        <v>3</v>
      </c>
      <c r="L14" s="90"/>
      <c r="M14" s="15">
        <v>3</v>
      </c>
      <c r="N14" s="90"/>
      <c r="O14" s="15">
        <v>0</v>
      </c>
      <c r="P14" s="90"/>
      <c r="Q14" s="15">
        <v>3</v>
      </c>
      <c r="R14" s="15">
        <v>0</v>
      </c>
      <c r="S14" s="90"/>
      <c r="T14" s="15">
        <v>0</v>
      </c>
      <c r="U14" s="90"/>
      <c r="V14" s="15">
        <v>1</v>
      </c>
      <c r="W14" s="15">
        <v>3</v>
      </c>
      <c r="X14" s="90"/>
      <c r="Y14" s="90"/>
      <c r="Z14" s="90"/>
      <c r="AA14" s="90"/>
      <c r="AB14" s="15">
        <v>0</v>
      </c>
      <c r="AC14" s="90"/>
      <c r="AD14" s="159">
        <f>SUM(C14:AC14)</f>
        <v>16</v>
      </c>
      <c r="AE14" s="41">
        <f>COUNTA(C14:AB14)</f>
        <v>12</v>
      </c>
      <c r="AF14" s="8">
        <f>COUNTIF(C14:AC14,3)</f>
        <v>5</v>
      </c>
      <c r="AG14" s="9">
        <f>COUNTIF(C14:AB14,1)</f>
        <v>1</v>
      </c>
      <c r="AH14" s="17">
        <f>AE14-(AF14+AG14)</f>
        <v>6</v>
      </c>
      <c r="AI14" s="40">
        <f>IF(AE14=0,0,AD14/AE14)</f>
        <v>1.3333333333333333</v>
      </c>
      <c r="AJ14" s="157" t="str">
        <f>B14</f>
        <v>Marco Mannucci</v>
      </c>
      <c r="AK14" s="157">
        <f t="shared" si="2"/>
        <v>12</v>
      </c>
      <c r="AL14" s="157">
        <f t="shared" si="3"/>
        <v>6</v>
      </c>
      <c r="AM14" s="157"/>
      <c r="AN14" s="177"/>
      <c r="AO14" s="178"/>
      <c r="AP14" s="168"/>
      <c r="AQ14" s="170"/>
      <c r="AR14" s="174"/>
    </row>
    <row r="15" spans="1:52" ht="18" customHeight="1" thickBot="1">
      <c r="A15" s="154">
        <f>IF(AE14&lt;&gt;0,A14+1,"")</f>
        <v>13</v>
      </c>
      <c r="B15" s="150" t="s">
        <v>37</v>
      </c>
      <c r="C15" s="96">
        <v>3</v>
      </c>
      <c r="D15" s="15">
        <v>3</v>
      </c>
      <c r="E15" s="90"/>
      <c r="F15" s="15">
        <v>3</v>
      </c>
      <c r="G15" s="15">
        <v>3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159">
        <f>SUM(C15:AC15)</f>
        <v>12</v>
      </c>
      <c r="AE15" s="41">
        <f>COUNTA(C15:AB15)</f>
        <v>4</v>
      </c>
      <c r="AF15" s="8">
        <f>COUNTIF(C15:AC15,3)</f>
        <v>4</v>
      </c>
      <c r="AG15" s="9">
        <f>COUNTIF(C15:AB15,1)</f>
        <v>0</v>
      </c>
      <c r="AH15" s="17">
        <f>AE15-(AF15+AG15)</f>
        <v>0</v>
      </c>
      <c r="AI15" s="40">
        <f>IF(AE15=0,0,AD15/AE15)</f>
        <v>3</v>
      </c>
      <c r="AJ15" s="157" t="str">
        <f>B15</f>
        <v>Giacomo Bachi</v>
      </c>
      <c r="AK15" s="157">
        <f t="shared" si="2"/>
        <v>4</v>
      </c>
      <c r="AL15" s="157">
        <f t="shared" si="3"/>
        <v>0</v>
      </c>
      <c r="AM15" s="157"/>
      <c r="AN15" s="171"/>
      <c r="AO15" s="171"/>
      <c r="AP15" s="171"/>
      <c r="AQ15" s="171"/>
    </row>
    <row r="16" spans="1:52" ht="18" customHeight="1" thickBot="1">
      <c r="A16" s="154">
        <f>IF(AE15&lt;&gt;0,A15+1,"")</f>
        <v>14</v>
      </c>
      <c r="B16" s="150" t="s">
        <v>53</v>
      </c>
      <c r="C16" s="100"/>
      <c r="D16" s="90"/>
      <c r="E16" s="90"/>
      <c r="F16" s="15">
        <v>0</v>
      </c>
      <c r="G16" s="90"/>
      <c r="H16" s="15">
        <v>3</v>
      </c>
      <c r="I16" s="90"/>
      <c r="J16" s="15">
        <v>1</v>
      </c>
      <c r="K16" s="90"/>
      <c r="L16" s="90"/>
      <c r="M16" s="15">
        <v>3</v>
      </c>
      <c r="N16" s="90"/>
      <c r="O16" s="90"/>
      <c r="P16" s="90"/>
      <c r="Q16" s="90"/>
      <c r="R16" s="90"/>
      <c r="S16" s="15">
        <v>3</v>
      </c>
      <c r="T16" s="90"/>
      <c r="U16" s="90"/>
      <c r="V16" s="90"/>
      <c r="W16" s="90"/>
      <c r="X16" s="90"/>
      <c r="Y16" s="90"/>
      <c r="Z16" s="15">
        <v>1</v>
      </c>
      <c r="AA16" s="90"/>
      <c r="AB16" s="90"/>
      <c r="AC16" s="90"/>
      <c r="AD16" s="159">
        <f>SUM(C16:AC16)</f>
        <v>11</v>
      </c>
      <c r="AE16" s="41">
        <f>COUNTA(C16:AB16)</f>
        <v>6</v>
      </c>
      <c r="AF16" s="8">
        <f>COUNTIF(C16:AC16,3)</f>
        <v>3</v>
      </c>
      <c r="AG16" s="9">
        <f>COUNTIF(C16:AB16,1)</f>
        <v>2</v>
      </c>
      <c r="AH16" s="163">
        <f>AE16-(AF16+AG16)</f>
        <v>1</v>
      </c>
      <c r="AI16" s="40">
        <f>IF(AE16=0,0,AD16/AE16)</f>
        <v>1.8333333333333333</v>
      </c>
      <c r="AJ16" s="157" t="str">
        <f>B16</f>
        <v>Beppe</v>
      </c>
      <c r="AK16" s="157">
        <f t="shared" si="2"/>
        <v>6</v>
      </c>
      <c r="AL16" s="157">
        <f t="shared" si="3"/>
        <v>1</v>
      </c>
      <c r="AM16" s="157"/>
    </row>
    <row r="17" spans="1:39" ht="18" customHeight="1" thickBot="1">
      <c r="A17" s="154">
        <f>IF(AE16&lt;&gt;0,A16+1,"")</f>
        <v>15</v>
      </c>
      <c r="B17" s="150" t="s">
        <v>31</v>
      </c>
      <c r="C17" s="100"/>
      <c r="D17" s="90"/>
      <c r="E17" s="15">
        <v>3</v>
      </c>
      <c r="F17" s="90"/>
      <c r="G17" s="90"/>
      <c r="H17" s="15">
        <v>0</v>
      </c>
      <c r="I17" s="15">
        <v>0</v>
      </c>
      <c r="J17" s="90"/>
      <c r="K17" s="15">
        <v>3</v>
      </c>
      <c r="L17" s="15">
        <v>0</v>
      </c>
      <c r="M17" s="90"/>
      <c r="N17" s="15">
        <v>1</v>
      </c>
      <c r="O17" s="90"/>
      <c r="P17" s="15">
        <v>0</v>
      </c>
      <c r="Q17" s="90"/>
      <c r="R17" s="15">
        <v>3</v>
      </c>
      <c r="S17" s="90"/>
      <c r="T17" s="90"/>
      <c r="U17" s="90"/>
      <c r="V17" s="90"/>
      <c r="W17" s="15">
        <v>0</v>
      </c>
      <c r="X17" s="90"/>
      <c r="Y17" s="15">
        <v>1</v>
      </c>
      <c r="Z17" s="90"/>
      <c r="AA17" s="90"/>
      <c r="AB17" s="90"/>
      <c r="AC17" s="90"/>
      <c r="AD17" s="159">
        <f>SUM(C17:AC17)</f>
        <v>11</v>
      </c>
      <c r="AE17" s="41">
        <f>COUNTA(C17:AB17)</f>
        <v>10</v>
      </c>
      <c r="AF17" s="8">
        <f>COUNTIF(C17:AC17,3)</f>
        <v>3</v>
      </c>
      <c r="AG17" s="9">
        <f>COUNTIF(C17:AB17,1)</f>
        <v>2</v>
      </c>
      <c r="AH17" s="163">
        <f>AE17-(AF17+AG17)</f>
        <v>5</v>
      </c>
      <c r="AI17" s="40">
        <f>IF(AE17=0,0,AD17/AE17)</f>
        <v>1.1000000000000001</v>
      </c>
      <c r="AJ17" s="157" t="str">
        <f>B17</f>
        <v>Matteo Giuliano</v>
      </c>
      <c r="AK17" s="157">
        <f t="shared" si="2"/>
        <v>10</v>
      </c>
      <c r="AL17" s="157">
        <f t="shared" si="3"/>
        <v>5</v>
      </c>
      <c r="AM17" s="157"/>
    </row>
    <row r="18" spans="1:39" ht="18" customHeight="1" thickBot="1">
      <c r="A18" s="154">
        <f>IF(AE17&lt;&gt;0,A17+1,"")</f>
        <v>16</v>
      </c>
      <c r="B18" s="150" t="s">
        <v>49</v>
      </c>
      <c r="C18" s="96">
        <v>3</v>
      </c>
      <c r="D18" s="15">
        <v>0</v>
      </c>
      <c r="E18" s="90"/>
      <c r="F18" s="15">
        <v>3</v>
      </c>
      <c r="G18" s="15">
        <v>0</v>
      </c>
      <c r="H18" s="15">
        <v>3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15">
        <v>0</v>
      </c>
      <c r="AC18" s="90"/>
      <c r="AD18" s="159">
        <f>SUM(C18:AC18)</f>
        <v>9</v>
      </c>
      <c r="AE18" s="41">
        <f>COUNTA(C18:AB18)</f>
        <v>6</v>
      </c>
      <c r="AF18" s="8">
        <f>COUNTIF(C18:AC18,3)</f>
        <v>3</v>
      </c>
      <c r="AG18" s="9">
        <f>COUNTIF(C18:AB18,1)</f>
        <v>0</v>
      </c>
      <c r="AH18" s="163">
        <f>AE18-(AF18+AG18)</f>
        <v>3</v>
      </c>
      <c r="AI18" s="40">
        <f>IF(AE18=0,0,AD18/AE18)</f>
        <v>1.5</v>
      </c>
      <c r="AJ18" s="157" t="str">
        <f>B18</f>
        <v>Giulio Vecchi</v>
      </c>
      <c r="AK18" s="157">
        <f t="shared" si="2"/>
        <v>6</v>
      </c>
      <c r="AL18" s="157">
        <f t="shared" si="3"/>
        <v>3</v>
      </c>
      <c r="AM18" s="157"/>
    </row>
    <row r="19" spans="1:39" ht="18" customHeight="1" thickBot="1">
      <c r="A19" s="154">
        <f>IF(AE18&lt;&gt;0,A18+1,"")</f>
        <v>17</v>
      </c>
      <c r="B19" s="150" t="s">
        <v>61</v>
      </c>
      <c r="C19" s="10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15">
        <v>3</v>
      </c>
      <c r="P19" s="90"/>
      <c r="Q19" s="90"/>
      <c r="R19" s="90"/>
      <c r="S19" s="15">
        <v>3</v>
      </c>
      <c r="T19" s="90"/>
      <c r="U19" s="90"/>
      <c r="V19" s="90"/>
      <c r="W19" s="90"/>
      <c r="X19" s="90"/>
      <c r="Y19" s="90"/>
      <c r="Z19" s="15">
        <v>1</v>
      </c>
      <c r="AA19" s="90"/>
      <c r="AB19" s="90"/>
      <c r="AC19" s="90"/>
      <c r="AD19" s="159">
        <f>SUM(C19:AC19)</f>
        <v>7</v>
      </c>
      <c r="AE19" s="41">
        <f>COUNTA(C19:AB19)</f>
        <v>3</v>
      </c>
      <c r="AF19" s="8">
        <f>COUNTIF(C19:AC19,3)</f>
        <v>2</v>
      </c>
      <c r="AG19" s="9">
        <f>COUNTIF(C19:AB19,1)</f>
        <v>1</v>
      </c>
      <c r="AH19" s="163">
        <f>AE19-(AF19+AG19)</f>
        <v>0</v>
      </c>
      <c r="AI19" s="40">
        <f>IF(AE19=0,0,AD19/AE19)</f>
        <v>2.3333333333333335</v>
      </c>
      <c r="AJ19" s="157" t="str">
        <f>B19</f>
        <v>Simone Crisciani</v>
      </c>
      <c r="AK19" s="157">
        <f t="shared" si="2"/>
        <v>3</v>
      </c>
      <c r="AL19" s="157">
        <f t="shared" si="3"/>
        <v>0</v>
      </c>
      <c r="AM19" s="157"/>
    </row>
    <row r="20" spans="1:39" ht="18" customHeight="1" thickBot="1">
      <c r="A20" s="154">
        <f>IF(AE19&lt;&gt;0,A19+1,"")</f>
        <v>18</v>
      </c>
      <c r="B20" s="150" t="s">
        <v>52</v>
      </c>
      <c r="C20" s="100"/>
      <c r="D20" s="15">
        <v>0</v>
      </c>
      <c r="E20" s="15">
        <v>3</v>
      </c>
      <c r="F20" s="15">
        <v>3</v>
      </c>
      <c r="G20" s="90"/>
      <c r="H20" s="90"/>
      <c r="I20" s="90"/>
      <c r="J20" s="15">
        <v>1</v>
      </c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159">
        <f>SUM(C20:AC20)</f>
        <v>7</v>
      </c>
      <c r="AE20" s="41">
        <f>COUNTA(C20:AB20)</f>
        <v>4</v>
      </c>
      <c r="AF20" s="8">
        <f>COUNTIF(C20:AC20,3)</f>
        <v>2</v>
      </c>
      <c r="AG20" s="9">
        <f>COUNTIF(C20:AB20,1)</f>
        <v>1</v>
      </c>
      <c r="AH20" s="163">
        <f>AE20-(AF20+AG20)</f>
        <v>1</v>
      </c>
      <c r="AI20" s="40">
        <f>IF(AE20=0,0,AD20/AE20)</f>
        <v>1.75</v>
      </c>
      <c r="AJ20" s="157" t="str">
        <f>B20</f>
        <v>Rudolf</v>
      </c>
      <c r="AK20" s="157">
        <f t="shared" si="2"/>
        <v>4</v>
      </c>
      <c r="AL20" s="157">
        <f t="shared" si="3"/>
        <v>1</v>
      </c>
      <c r="AM20" s="157"/>
    </row>
    <row r="21" spans="1:39" ht="18" customHeight="1" thickBot="1">
      <c r="A21" s="154">
        <f>IF(AE20&lt;&gt;0,A20+1,"")</f>
        <v>19</v>
      </c>
      <c r="B21" s="149" t="s">
        <v>51</v>
      </c>
      <c r="C21" s="96">
        <v>3</v>
      </c>
      <c r="D21" s="15">
        <v>3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159">
        <f>SUM(C21:AC21)</f>
        <v>6</v>
      </c>
      <c r="AE21" s="41">
        <f>COUNTA(C21:AB21)</f>
        <v>2</v>
      </c>
      <c r="AF21" s="8">
        <f>COUNTIF(C21:AC21,3)</f>
        <v>2</v>
      </c>
      <c r="AG21" s="9">
        <f>COUNTIF(C21:AB21,1)</f>
        <v>0</v>
      </c>
      <c r="AH21" s="163">
        <f>AE21-(AF21+AG21)</f>
        <v>0</v>
      </c>
      <c r="AI21" s="40">
        <f>IF(AE21=0,0,AD21/AE21)</f>
        <v>3</v>
      </c>
      <c r="AJ21" s="157" t="str">
        <f>B21</f>
        <v>Jgli</v>
      </c>
      <c r="AK21" s="157">
        <f t="shared" si="2"/>
        <v>2</v>
      </c>
      <c r="AL21" s="157">
        <f t="shared" si="3"/>
        <v>0</v>
      </c>
      <c r="AM21" s="157"/>
    </row>
    <row r="22" spans="1:39" ht="18" customHeight="1" thickBot="1">
      <c r="A22" s="154">
        <f>IF(AE21&lt;&gt;0,A21+1,"")</f>
        <v>20</v>
      </c>
      <c r="B22" s="150" t="s">
        <v>57</v>
      </c>
      <c r="C22" s="100"/>
      <c r="D22" s="90"/>
      <c r="E22" s="90"/>
      <c r="F22" s="90"/>
      <c r="G22" s="90"/>
      <c r="H22" s="90"/>
      <c r="I22" s="90"/>
      <c r="J22" s="90"/>
      <c r="K22" s="90"/>
      <c r="L22" s="90"/>
      <c r="M22" s="15">
        <v>0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15">
        <v>3</v>
      </c>
      <c r="AC22" s="90"/>
      <c r="AD22" s="159">
        <f>SUM(C22:AC22)</f>
        <v>3</v>
      </c>
      <c r="AE22" s="41">
        <f>COUNTA(C22:AB22)</f>
        <v>2</v>
      </c>
      <c r="AF22" s="8">
        <f>COUNTIF(C22:AC22,3)</f>
        <v>1</v>
      </c>
      <c r="AG22" s="9">
        <f>COUNTIF(C22:AB22,1)</f>
        <v>0</v>
      </c>
      <c r="AH22" s="163">
        <f>AE22-(AF22+AG22)</f>
        <v>1</v>
      </c>
      <c r="AI22" s="40">
        <f>IF(AE22=0,0,AD22/AE22)</f>
        <v>1.5</v>
      </c>
      <c r="AJ22" s="157" t="str">
        <f>B22</f>
        <v>Enrico Micali</v>
      </c>
      <c r="AK22" s="157">
        <f t="shared" si="2"/>
        <v>2</v>
      </c>
      <c r="AL22" s="157">
        <f t="shared" si="3"/>
        <v>1</v>
      </c>
      <c r="AM22" s="157"/>
    </row>
    <row r="23" spans="1:39" ht="18" customHeight="1" thickBot="1">
      <c r="A23" s="154">
        <f>IF(AE22&lt;&gt;0,A22+1,"")</f>
        <v>21</v>
      </c>
      <c r="B23" s="150" t="s">
        <v>75</v>
      </c>
      <c r="C23" s="10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15">
        <v>1</v>
      </c>
      <c r="AA23" s="90"/>
      <c r="AB23" s="90"/>
      <c r="AC23" s="90"/>
      <c r="AD23" s="159">
        <f>SUM(C23:AC23)</f>
        <v>1</v>
      </c>
      <c r="AE23" s="41">
        <f>COUNTA(C23:AB23)</f>
        <v>1</v>
      </c>
      <c r="AF23" s="8">
        <f>COUNTIF(C23:AC23,3)</f>
        <v>0</v>
      </c>
      <c r="AG23" s="9">
        <f>COUNTIF(C23:AB23,1)</f>
        <v>1</v>
      </c>
      <c r="AH23" s="163">
        <f>AE23-(AF23+AG23)</f>
        <v>0</v>
      </c>
      <c r="AI23" s="40">
        <f>IF(AE23=0,0,AD23/AE23)</f>
        <v>1</v>
      </c>
      <c r="AJ23" s="157" t="str">
        <f>B23</f>
        <v>Amico Gianca</v>
      </c>
      <c r="AK23" s="157">
        <f t="shared" si="2"/>
        <v>1</v>
      </c>
      <c r="AL23" s="157">
        <f t="shared" si="3"/>
        <v>0</v>
      </c>
      <c r="AM23" s="157"/>
    </row>
    <row r="24" spans="1:39" ht="18" customHeight="1" thickBot="1">
      <c r="A24" s="154">
        <f>IF(AE23&lt;&gt;0,A23+1,"")</f>
        <v>22</v>
      </c>
      <c r="B24" s="150" t="s">
        <v>77</v>
      </c>
      <c r="C24" s="101"/>
      <c r="D24" s="91"/>
      <c r="E24" s="91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15">
        <v>0</v>
      </c>
      <c r="AB24" s="90"/>
      <c r="AC24" s="90"/>
      <c r="AD24" s="159">
        <f>SUM(C24:AC24)</f>
        <v>0</v>
      </c>
      <c r="AE24" s="41">
        <f>COUNTA(C24:AB24)</f>
        <v>1</v>
      </c>
      <c r="AF24" s="8">
        <f>COUNTIF(C24:AC24,3)</f>
        <v>0</v>
      </c>
      <c r="AG24" s="9">
        <f>COUNTIF(C24:AB24,1)</f>
        <v>0</v>
      </c>
      <c r="AH24" s="163">
        <f>AE24-(AF24+AG24)</f>
        <v>1</v>
      </c>
      <c r="AI24" s="40">
        <f>IF(AE24=0,0,AD24/AE24)</f>
        <v>0</v>
      </c>
      <c r="AJ24" s="157" t="str">
        <f>B24</f>
        <v>Amico Lau</v>
      </c>
      <c r="AK24" s="157">
        <f t="shared" si="2"/>
        <v>1</v>
      </c>
      <c r="AL24" s="157">
        <f t="shared" si="3"/>
        <v>1</v>
      </c>
      <c r="AM24" s="157"/>
    </row>
    <row r="25" spans="1:39" ht="18" customHeight="1" thickBot="1">
      <c r="A25" s="154">
        <v>23</v>
      </c>
      <c r="B25" s="151" t="s">
        <v>48</v>
      </c>
      <c r="C25" s="101"/>
      <c r="D25" s="91"/>
      <c r="E25" s="91"/>
      <c r="F25" s="91"/>
      <c r="G25" s="91"/>
      <c r="H25" s="90"/>
      <c r="I25" s="90"/>
      <c r="J25" s="90"/>
      <c r="K25" s="90"/>
      <c r="L25" s="15">
        <v>0</v>
      </c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159">
        <f>SUM(C25:AC25)</f>
        <v>0</v>
      </c>
      <c r="AE25" s="41">
        <f>COUNTA(C25:AB25)</f>
        <v>1</v>
      </c>
      <c r="AF25" s="8">
        <f>COUNTIF(C25:AC25,3)</f>
        <v>0</v>
      </c>
      <c r="AG25" s="9">
        <f>COUNTIF(C25:AB25,1)</f>
        <v>0</v>
      </c>
      <c r="AH25" s="163">
        <f>AE25-(AF25+AG25)</f>
        <v>1</v>
      </c>
      <c r="AI25" s="40">
        <f>IF(AE25=0,0,AD25/AE25)</f>
        <v>0</v>
      </c>
      <c r="AJ25" s="157" t="str">
        <f>B25</f>
        <v>Giacomo Giuliano</v>
      </c>
      <c r="AK25" s="157">
        <f t="shared" si="2"/>
        <v>1</v>
      </c>
      <c r="AL25" s="157">
        <f t="shared" si="3"/>
        <v>1</v>
      </c>
      <c r="AM25" s="157"/>
    </row>
    <row r="26" spans="1:39" ht="18" customHeight="1" thickBot="1">
      <c r="A26" s="205">
        <v>24</v>
      </c>
      <c r="B26" s="152" t="s">
        <v>45</v>
      </c>
      <c r="C26" s="102"/>
      <c r="D26" s="92"/>
      <c r="E26" s="92"/>
      <c r="F26" s="92"/>
      <c r="G26" s="16">
        <v>0</v>
      </c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206">
        <f>SUM(C26:AC26)</f>
        <v>0</v>
      </c>
      <c r="AE26" s="81">
        <f>COUNTA(C26:AB26)</f>
        <v>1</v>
      </c>
      <c r="AF26" s="164">
        <f>COUNTIF(C26:AC26,3)</f>
        <v>0</v>
      </c>
      <c r="AG26" s="38">
        <f>COUNTIF(C26:AB26,1)</f>
        <v>0</v>
      </c>
      <c r="AH26" s="165">
        <f>AE26-(AF26+AG26)</f>
        <v>1</v>
      </c>
      <c r="AI26" s="82">
        <f>IF(AE26=0,0,AD26/AE26)</f>
        <v>0</v>
      </c>
      <c r="AJ26" s="157" t="str">
        <f>B26</f>
        <v>Marco Rebua</v>
      </c>
      <c r="AK26" s="157">
        <f t="shared" si="2"/>
        <v>1</v>
      </c>
      <c r="AL26" s="157">
        <f t="shared" si="3"/>
        <v>1</v>
      </c>
      <c r="AM26" s="157"/>
    </row>
    <row r="27" spans="1:39" ht="18" customHeight="1" thickBot="1">
      <c r="AE27" s="81">
        <f>SUM(AE3:AE26)</f>
        <v>260</v>
      </c>
    </row>
    <row r="28" spans="1:39" ht="18" customHeight="1"/>
    <row r="29" spans="1:39" ht="18" customHeight="1"/>
    <row r="30" spans="1:39" ht="18" customHeight="1"/>
    <row r="31" spans="1:39" ht="18" customHeight="1"/>
    <row r="32" spans="1:39" ht="18" customHeight="1"/>
    <row r="33" spans="36:40" ht="18" customHeight="1"/>
    <row r="34" spans="36:40" ht="17.25" customHeight="1">
      <c r="AJ34" s="4"/>
      <c r="AK34" s="4"/>
      <c r="AL34" s="4"/>
      <c r="AM34" s="4"/>
      <c r="AN34" s="4"/>
    </row>
    <row r="35" spans="36:40" ht="17.25" customHeight="1">
      <c r="AJ35" s="4"/>
      <c r="AK35" s="4"/>
      <c r="AL35" s="4"/>
      <c r="AM35" s="4"/>
      <c r="AN35" s="5"/>
    </row>
    <row r="36" spans="36:40" ht="17.25" customHeight="1">
      <c r="AJ36" s="4"/>
      <c r="AK36" s="4"/>
      <c r="AL36" s="4"/>
      <c r="AM36" s="4"/>
      <c r="AN36" s="5"/>
    </row>
    <row r="37" spans="36:40" ht="17.25" customHeight="1">
      <c r="AJ37" s="4"/>
      <c r="AK37" s="4"/>
      <c r="AL37" s="4"/>
      <c r="AM37" s="4"/>
      <c r="AN37" s="5"/>
    </row>
    <row r="38" spans="36:40" ht="17.25" customHeight="1"/>
    <row r="39" spans="36:40" ht="15.75" customHeight="1"/>
    <row r="40" spans="36:40" ht="15.75" customHeight="1"/>
    <row r="41" spans="36:40" ht="15.75" customHeight="1"/>
    <row r="42" spans="36:40" ht="15.75" customHeight="1"/>
    <row r="43" spans="36:40" ht="15" customHeight="1"/>
  </sheetData>
  <autoFilter ref="B2:AI27">
    <sortState ref="B3:AK31">
      <sortCondition descending="1" ref="AD3:AD31"/>
      <sortCondition descending="1" ref="AI3:AI31"/>
    </sortState>
  </autoFilter>
  <sortState ref="B3:AI26">
    <sortCondition descending="1" ref="AD3:AD26"/>
    <sortCondition descending="1" ref="AI3:AI26"/>
  </sortState>
  <mergeCells count="18">
    <mergeCell ref="AN7:AQ7"/>
    <mergeCell ref="AN11:AO12"/>
    <mergeCell ref="AP11:AP12"/>
    <mergeCell ref="AQ11:AQ12"/>
    <mergeCell ref="AN5:AO6"/>
    <mergeCell ref="AP5:AP6"/>
    <mergeCell ref="AQ5:AQ6"/>
    <mergeCell ref="AR3:AR4"/>
    <mergeCell ref="AR5:AR6"/>
    <mergeCell ref="AN3:AO4"/>
    <mergeCell ref="AP3:AP4"/>
    <mergeCell ref="AQ3:AQ4"/>
    <mergeCell ref="AP13:AP14"/>
    <mergeCell ref="AQ13:AQ14"/>
    <mergeCell ref="AN15:AQ15"/>
    <mergeCell ref="AR11:AR12"/>
    <mergeCell ref="AR13:AR14"/>
    <mergeCell ref="AN13:AO14"/>
  </mergeCells>
  <phoneticPr fontId="0" type="noConversion"/>
  <pageMargins left="0.75" right="0.75" top="1" bottom="1" header="0.5" footer="0.5"/>
  <pageSetup paperSize="9" orientation="portrait" horizontalDpi="4294967292" verticalDpi="4294967292"/>
  <colBreaks count="1" manualBreakCount="1">
    <brk id="3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DA38"/>
  <sheetViews>
    <sheetView showGridLines="0" tabSelected="1" topLeftCell="C1" zoomScale="85" zoomScaleNormal="85" zoomScalePageLayoutView="85" workbookViewId="0">
      <selection activeCell="CF27" sqref="CF27"/>
    </sheetView>
  </sheetViews>
  <sheetFormatPr baseColWidth="10" defaultColWidth="8.83203125" defaultRowHeight="12" outlineLevelCol="1" x14ac:dyDescent="0"/>
  <cols>
    <col min="1" max="1" width="3.33203125" bestFit="1" customWidth="1"/>
    <col min="2" max="2" width="23.6640625" bestFit="1" customWidth="1"/>
    <col min="3" max="82" width="1.6640625" customWidth="1"/>
    <col min="83" max="83" width="5.83203125" customWidth="1"/>
    <col min="84" max="84" width="6.5" customWidth="1"/>
    <col min="85" max="85" width="7.1640625" customWidth="1"/>
    <col min="86" max="86" width="10.33203125" hidden="1" customWidth="1" outlineLevel="1"/>
    <col min="87" max="88" width="9.6640625" style="21" hidden="1" customWidth="1" outlineLevel="1"/>
    <col min="89" max="89" width="9.6640625" style="21" customWidth="1" collapsed="1"/>
    <col min="90" max="91" width="8.5" style="21" customWidth="1"/>
    <col min="92" max="93" width="8.5" style="22" customWidth="1"/>
    <col min="94" max="94" width="9.6640625" style="21" customWidth="1"/>
    <col min="95" max="103" width="9.1640625" style="21" customWidth="1"/>
  </cols>
  <sheetData>
    <row r="1" spans="1:105" ht="10.5" customHeight="1" thickBot="1"/>
    <row r="2" spans="1:105" ht="19" thickBot="1">
      <c r="A2" s="140" t="e">
        <f>MAX(A3:A32)</f>
        <v>#REF!</v>
      </c>
      <c r="B2" s="20" t="s">
        <v>2</v>
      </c>
      <c r="C2" s="47"/>
      <c r="D2" s="26"/>
      <c r="E2" s="26"/>
      <c r="F2" s="26"/>
      <c r="G2" s="183">
        <v>5</v>
      </c>
      <c r="H2" s="183"/>
      <c r="I2" s="26"/>
      <c r="J2" s="26"/>
      <c r="K2" s="26"/>
      <c r="L2" s="183">
        <v>10</v>
      </c>
      <c r="M2" s="183"/>
      <c r="N2" s="26"/>
      <c r="O2" s="26"/>
      <c r="P2" s="26"/>
      <c r="Q2" s="183">
        <v>15</v>
      </c>
      <c r="R2" s="183"/>
      <c r="S2" s="26"/>
      <c r="T2" s="26"/>
      <c r="U2" s="26"/>
      <c r="V2" s="183">
        <v>20</v>
      </c>
      <c r="W2" s="183"/>
      <c r="X2" s="26"/>
      <c r="Y2" s="26"/>
      <c r="Z2" s="26"/>
      <c r="AA2" s="183">
        <v>25</v>
      </c>
      <c r="AB2" s="183"/>
      <c r="AC2" s="26"/>
      <c r="AD2" s="26"/>
      <c r="AE2" s="26"/>
      <c r="AF2" s="183">
        <v>30</v>
      </c>
      <c r="AG2" s="183"/>
      <c r="AH2" s="26"/>
      <c r="AI2" s="26"/>
      <c r="AJ2" s="26"/>
      <c r="AK2" s="183">
        <v>35</v>
      </c>
      <c r="AL2" s="183"/>
      <c r="AM2" s="26"/>
      <c r="AN2" s="26"/>
      <c r="AO2" s="26"/>
      <c r="AP2" s="183">
        <v>40</v>
      </c>
      <c r="AQ2" s="183"/>
      <c r="AR2" s="26"/>
      <c r="AS2" s="26"/>
      <c r="AT2" s="26"/>
      <c r="AU2" s="183">
        <v>45</v>
      </c>
      <c r="AV2" s="183"/>
      <c r="AW2" s="26"/>
      <c r="AX2" s="26"/>
      <c r="AY2" s="26"/>
      <c r="AZ2" s="183">
        <v>50</v>
      </c>
      <c r="BA2" s="183"/>
      <c r="BB2" s="26"/>
      <c r="BC2" s="26"/>
      <c r="BD2" s="26"/>
      <c r="BE2" s="183">
        <v>55</v>
      </c>
      <c r="BF2" s="183"/>
      <c r="BG2" s="26"/>
      <c r="BH2" s="26"/>
      <c r="BI2" s="26"/>
      <c r="BJ2" s="183">
        <v>60</v>
      </c>
      <c r="BK2" s="183"/>
      <c r="BL2" s="26"/>
      <c r="BM2" s="26"/>
      <c r="BN2" s="26"/>
      <c r="BO2" s="183">
        <v>65</v>
      </c>
      <c r="BP2" s="183"/>
      <c r="BQ2" s="26"/>
      <c r="BR2" s="26"/>
      <c r="BS2" s="26"/>
      <c r="BT2" s="183">
        <v>70</v>
      </c>
      <c r="BU2" s="183"/>
      <c r="BV2" s="26"/>
      <c r="BW2" s="26"/>
      <c r="BX2" s="26"/>
      <c r="BY2" s="183">
        <v>75</v>
      </c>
      <c r="BZ2" s="183"/>
      <c r="CA2" s="26"/>
      <c r="CB2" s="26"/>
      <c r="CC2" s="26"/>
      <c r="CD2" s="26"/>
      <c r="CE2" s="48" t="s">
        <v>9</v>
      </c>
      <c r="CF2" s="48" t="s">
        <v>10</v>
      </c>
      <c r="CG2" s="109" t="s">
        <v>11</v>
      </c>
      <c r="CH2" s="10"/>
      <c r="CL2" s="179" t="s">
        <v>66</v>
      </c>
      <c r="CM2" s="179"/>
      <c r="CN2" s="179" t="s">
        <v>67</v>
      </c>
      <c r="CO2" s="179" t="s">
        <v>65</v>
      </c>
      <c r="CP2" s="179" t="s">
        <v>64</v>
      </c>
      <c r="CQ2" s="141"/>
      <c r="CZ2" s="21"/>
      <c r="DA2" s="21"/>
    </row>
    <row r="3" spans="1:105" ht="16" thickBot="1">
      <c r="A3" s="155">
        <v>1</v>
      </c>
      <c r="B3" s="149" t="s">
        <v>30</v>
      </c>
      <c r="C3" s="110">
        <v>1</v>
      </c>
      <c r="D3" s="111">
        <v>1</v>
      </c>
      <c r="E3" s="111">
        <v>1</v>
      </c>
      <c r="F3" s="111">
        <v>1</v>
      </c>
      <c r="G3" s="113">
        <v>1</v>
      </c>
      <c r="H3" s="110">
        <v>1</v>
      </c>
      <c r="I3" s="111">
        <v>1</v>
      </c>
      <c r="J3" s="111">
        <v>1</v>
      </c>
      <c r="K3" s="111">
        <v>1</v>
      </c>
      <c r="L3" s="113">
        <v>1</v>
      </c>
      <c r="M3" s="110">
        <v>1</v>
      </c>
      <c r="N3" s="111">
        <v>1</v>
      </c>
      <c r="O3" s="111">
        <v>1</v>
      </c>
      <c r="P3" s="111">
        <v>1</v>
      </c>
      <c r="Q3" s="113">
        <v>1</v>
      </c>
      <c r="R3" s="110">
        <v>1</v>
      </c>
      <c r="S3" s="111">
        <v>1</v>
      </c>
      <c r="T3" s="111">
        <v>1</v>
      </c>
      <c r="U3" s="111">
        <v>1</v>
      </c>
      <c r="V3" s="113">
        <v>1</v>
      </c>
      <c r="W3" s="110">
        <v>1</v>
      </c>
      <c r="X3" s="111">
        <v>1</v>
      </c>
      <c r="Y3" s="111">
        <v>1</v>
      </c>
      <c r="Z3" s="111">
        <v>1</v>
      </c>
      <c r="AA3" s="113">
        <v>1</v>
      </c>
      <c r="AB3" s="110">
        <v>1</v>
      </c>
      <c r="AC3" s="111">
        <v>1</v>
      </c>
      <c r="AD3" s="111">
        <v>1</v>
      </c>
      <c r="AE3" s="111">
        <v>1</v>
      </c>
      <c r="AF3" s="113">
        <v>1</v>
      </c>
      <c r="AG3" s="110">
        <v>1</v>
      </c>
      <c r="AH3" s="111">
        <v>1</v>
      </c>
      <c r="AI3" s="111">
        <v>1</v>
      </c>
      <c r="AJ3" s="111">
        <v>1</v>
      </c>
      <c r="AK3" s="113">
        <v>1</v>
      </c>
      <c r="AL3" s="110">
        <v>1</v>
      </c>
      <c r="AM3" s="111">
        <v>1</v>
      </c>
      <c r="AN3" s="111">
        <v>1</v>
      </c>
      <c r="AO3" s="111">
        <v>1</v>
      </c>
      <c r="AP3" s="113">
        <v>1</v>
      </c>
      <c r="AQ3" s="110">
        <v>1</v>
      </c>
      <c r="AR3" s="111">
        <v>1</v>
      </c>
      <c r="AS3" s="111">
        <v>1</v>
      </c>
      <c r="AT3" s="111">
        <v>1</v>
      </c>
      <c r="AU3" s="113">
        <v>1</v>
      </c>
      <c r="AV3" s="71"/>
      <c r="AW3" s="72"/>
      <c r="AX3" s="72"/>
      <c r="AY3" s="72"/>
      <c r="AZ3" s="70"/>
      <c r="BA3" s="71"/>
      <c r="BB3" s="69"/>
      <c r="BC3" s="69"/>
      <c r="BD3" s="69"/>
      <c r="BE3" s="73"/>
      <c r="BF3" s="71"/>
      <c r="BG3" s="69"/>
      <c r="BH3" s="69"/>
      <c r="BI3" s="69"/>
      <c r="BJ3" s="70"/>
      <c r="BK3" s="72"/>
      <c r="BL3" s="69"/>
      <c r="BM3" s="69"/>
      <c r="BN3" s="69"/>
      <c r="BO3" s="73"/>
      <c r="BP3" s="71"/>
      <c r="BQ3" s="69"/>
      <c r="BR3" s="69"/>
      <c r="BS3" s="69"/>
      <c r="BT3" s="70"/>
      <c r="BU3" s="71"/>
      <c r="BV3" s="69"/>
      <c r="BW3" s="69"/>
      <c r="BX3" s="69"/>
      <c r="BY3" s="70"/>
      <c r="BZ3" s="72"/>
      <c r="CA3" s="69"/>
      <c r="CB3" s="69"/>
      <c r="CC3" s="69"/>
      <c r="CD3" s="69"/>
      <c r="CE3" s="85">
        <f>IF(B3="","",COUNTA(C3:CD3))</f>
        <v>45</v>
      </c>
      <c r="CF3" s="30">
        <f>IF(B3="","",VLOOKUP(B3,ClassificaPunti!B:AI,30,FALSE))</f>
        <v>23</v>
      </c>
      <c r="CG3" s="83">
        <f>IF(CF3="","",IF(CF3=0,0,CE3/CF3))</f>
        <v>1.9565217391304348</v>
      </c>
      <c r="CH3" s="158" t="str">
        <f>B3</f>
        <v>Simone Caneschi</v>
      </c>
      <c r="CI3" s="21">
        <f>CE3</f>
        <v>45</v>
      </c>
      <c r="CJ3" s="21">
        <f>CF3</f>
        <v>23</v>
      </c>
      <c r="CL3" s="186"/>
      <c r="CM3" s="186"/>
      <c r="CN3" s="186"/>
      <c r="CO3" s="186"/>
      <c r="CP3" s="186"/>
      <c r="CQ3" s="22"/>
      <c r="CZ3" s="21"/>
      <c r="DA3" s="21"/>
    </row>
    <row r="4" spans="1:105" ht="15" customHeight="1">
      <c r="A4" s="156">
        <f>IF(B4&lt;&gt;"",A3+1,"")</f>
        <v>2</v>
      </c>
      <c r="B4" s="149" t="s">
        <v>38</v>
      </c>
      <c r="C4" s="97">
        <v>1</v>
      </c>
      <c r="D4" s="98">
        <v>1</v>
      </c>
      <c r="E4" s="98">
        <v>1</v>
      </c>
      <c r="F4" s="98">
        <v>1</v>
      </c>
      <c r="G4" s="115">
        <v>1</v>
      </c>
      <c r="H4" s="97">
        <v>1</v>
      </c>
      <c r="I4" s="98">
        <v>1</v>
      </c>
      <c r="J4" s="98">
        <v>1</v>
      </c>
      <c r="K4" s="98">
        <v>1</v>
      </c>
      <c r="L4" s="115">
        <v>1</v>
      </c>
      <c r="M4" s="98">
        <v>1</v>
      </c>
      <c r="N4" s="98">
        <v>1</v>
      </c>
      <c r="O4" s="98">
        <v>1</v>
      </c>
      <c r="P4" s="98">
        <v>1</v>
      </c>
      <c r="Q4" s="115">
        <v>1</v>
      </c>
      <c r="R4" s="98">
        <v>1</v>
      </c>
      <c r="S4" s="98">
        <v>1</v>
      </c>
      <c r="T4" s="98">
        <v>1</v>
      </c>
      <c r="U4" s="98">
        <v>1</v>
      </c>
      <c r="V4" s="115">
        <v>1</v>
      </c>
      <c r="W4" s="98">
        <v>1</v>
      </c>
      <c r="X4" s="98">
        <v>1</v>
      </c>
      <c r="Y4" s="98">
        <v>1</v>
      </c>
      <c r="Z4" s="98">
        <v>1</v>
      </c>
      <c r="AA4" s="115">
        <v>1</v>
      </c>
      <c r="AB4" s="98">
        <v>1</v>
      </c>
      <c r="AC4" s="98">
        <v>1</v>
      </c>
      <c r="AD4" s="98">
        <v>1</v>
      </c>
      <c r="AE4" s="98">
        <v>1</v>
      </c>
      <c r="AF4" s="115">
        <v>1</v>
      </c>
      <c r="AG4" s="98">
        <v>1</v>
      </c>
      <c r="AH4" s="98">
        <v>1</v>
      </c>
      <c r="AI4" s="98">
        <v>1</v>
      </c>
      <c r="AJ4" s="98">
        <v>1</v>
      </c>
      <c r="AK4" s="115">
        <v>1</v>
      </c>
      <c r="AL4" s="98">
        <v>1</v>
      </c>
      <c r="AM4" s="69"/>
      <c r="AN4" s="69"/>
      <c r="AO4" s="69"/>
      <c r="AP4" s="107"/>
      <c r="AQ4" s="66"/>
      <c r="AR4" s="64"/>
      <c r="AS4" s="64"/>
      <c r="AT4" s="64"/>
      <c r="AU4" s="65"/>
      <c r="AV4" s="66"/>
      <c r="AW4" s="67"/>
      <c r="AX4" s="67"/>
      <c r="AY4" s="67"/>
      <c r="AZ4" s="65"/>
      <c r="BA4" s="66"/>
      <c r="BB4" s="64"/>
      <c r="BC4" s="64"/>
      <c r="BD4" s="64"/>
      <c r="BE4" s="68"/>
      <c r="BF4" s="66"/>
      <c r="BG4" s="64"/>
      <c r="BH4" s="64"/>
      <c r="BI4" s="64"/>
      <c r="BJ4" s="65"/>
      <c r="BK4" s="67"/>
      <c r="BL4" s="64"/>
      <c r="BM4" s="64"/>
      <c r="BN4" s="64"/>
      <c r="BO4" s="68"/>
      <c r="BP4" s="66"/>
      <c r="BQ4" s="64"/>
      <c r="BR4" s="64"/>
      <c r="BS4" s="64"/>
      <c r="BT4" s="65"/>
      <c r="BU4" s="66"/>
      <c r="BV4" s="64"/>
      <c r="BW4" s="64"/>
      <c r="BX4" s="64"/>
      <c r="BY4" s="65"/>
      <c r="BZ4" s="67"/>
      <c r="CA4" s="64"/>
      <c r="CB4" s="64"/>
      <c r="CC4" s="64"/>
      <c r="CD4" s="64"/>
      <c r="CE4" s="86">
        <f>IF(B4="","",COUNTA(C4:CD4))</f>
        <v>36</v>
      </c>
      <c r="CF4" s="30">
        <f>IF(B4="","",VLOOKUP(B4,ClassificaPunti!B:AI,30,FALSE))</f>
        <v>17</v>
      </c>
      <c r="CG4" s="28">
        <f>IF(CF4="","",IF(CF4=0,0,CE4/CF4))</f>
        <v>2.1176470588235294</v>
      </c>
      <c r="CH4" s="158" t="str">
        <f t="shared" ref="CH4:CH26" si="0">B4</f>
        <v>Alessio Giusti</v>
      </c>
      <c r="CI4" s="21">
        <f t="shared" ref="CI4:CI26" si="1">CE4</f>
        <v>36</v>
      </c>
      <c r="CJ4" s="21">
        <f t="shared" ref="CJ4:CJ26" si="2">CF4</f>
        <v>17</v>
      </c>
      <c r="CK4" s="22"/>
      <c r="CL4" s="175" t="str">
        <f>VLOOKUP(CN4,CG3:CJ26,2,FALSE)</f>
        <v>Francesco Dini</v>
      </c>
      <c r="CM4" s="176"/>
      <c r="CN4" s="189">
        <f>MIN(CG3:CG17)</f>
        <v>0.52173913043478259</v>
      </c>
      <c r="CO4" s="192">
        <f>VLOOKUP(CN4,CG3:CJ26,3,FALSE)</f>
        <v>12</v>
      </c>
      <c r="CP4" s="173">
        <f>VLOOKUP(CN4,CG3:CJ26,4,FALSE)</f>
        <v>23</v>
      </c>
      <c r="CQ4" s="22"/>
      <c r="CZ4" s="21"/>
      <c r="DA4" s="21"/>
    </row>
    <row r="5" spans="1:105" ht="15" customHeight="1">
      <c r="A5" s="156">
        <f t="shared" ref="A5:A25" si="3">IF(B5&lt;&gt;"",A4+1,"")</f>
        <v>3</v>
      </c>
      <c r="B5" s="149" t="s">
        <v>29</v>
      </c>
      <c r="C5" s="97">
        <v>1</v>
      </c>
      <c r="D5" s="98">
        <v>1</v>
      </c>
      <c r="E5" s="98">
        <v>1</v>
      </c>
      <c r="F5" s="112">
        <v>1</v>
      </c>
      <c r="G5" s="115">
        <v>1</v>
      </c>
      <c r="H5" s="97">
        <v>1</v>
      </c>
      <c r="I5" s="98">
        <v>1</v>
      </c>
      <c r="J5" s="98">
        <v>1</v>
      </c>
      <c r="K5" s="98">
        <v>1</v>
      </c>
      <c r="L5" s="120">
        <v>1</v>
      </c>
      <c r="M5" s="98">
        <v>1</v>
      </c>
      <c r="N5" s="98">
        <v>1</v>
      </c>
      <c r="O5" s="98">
        <v>1</v>
      </c>
      <c r="P5" s="98">
        <v>1</v>
      </c>
      <c r="Q5" s="120">
        <v>1</v>
      </c>
      <c r="R5" s="116">
        <v>1</v>
      </c>
      <c r="S5" s="98">
        <v>1</v>
      </c>
      <c r="T5" s="98">
        <v>1</v>
      </c>
      <c r="U5" s="98">
        <v>1</v>
      </c>
      <c r="V5" s="115">
        <v>1</v>
      </c>
      <c r="W5" s="98">
        <v>1</v>
      </c>
      <c r="X5" s="98">
        <v>1</v>
      </c>
      <c r="Y5" s="98">
        <v>1</v>
      </c>
      <c r="Z5" s="98">
        <v>1</v>
      </c>
      <c r="AA5" s="115">
        <v>1</v>
      </c>
      <c r="AB5" s="125">
        <v>1</v>
      </c>
      <c r="AC5" s="98">
        <v>1</v>
      </c>
      <c r="AD5" s="98">
        <v>1</v>
      </c>
      <c r="AE5" s="98">
        <v>1</v>
      </c>
      <c r="AF5" s="115">
        <v>1</v>
      </c>
      <c r="AG5" s="98">
        <v>1</v>
      </c>
      <c r="AH5" s="69"/>
      <c r="AI5" s="69"/>
      <c r="AJ5" s="69"/>
      <c r="AK5" s="69"/>
      <c r="AL5" s="71"/>
      <c r="AM5" s="69"/>
      <c r="AN5" s="69"/>
      <c r="AO5" s="69"/>
      <c r="AP5" s="107"/>
      <c r="AQ5" s="66"/>
      <c r="AR5" s="64"/>
      <c r="AS5" s="64"/>
      <c r="AT5" s="64"/>
      <c r="AU5" s="65"/>
      <c r="AV5" s="66"/>
      <c r="AW5" s="67"/>
      <c r="AX5" s="67"/>
      <c r="AY5" s="67"/>
      <c r="AZ5" s="65"/>
      <c r="BA5" s="66"/>
      <c r="BB5" s="64"/>
      <c r="BC5" s="64"/>
      <c r="BD5" s="64"/>
      <c r="BE5" s="68"/>
      <c r="BF5" s="66"/>
      <c r="BG5" s="64"/>
      <c r="BH5" s="64"/>
      <c r="BI5" s="64"/>
      <c r="BJ5" s="65"/>
      <c r="BK5" s="67"/>
      <c r="BL5" s="64"/>
      <c r="BM5" s="64"/>
      <c r="BN5" s="64"/>
      <c r="BO5" s="68"/>
      <c r="BP5" s="66"/>
      <c r="BQ5" s="64"/>
      <c r="BR5" s="64"/>
      <c r="BS5" s="64"/>
      <c r="BT5" s="65"/>
      <c r="BU5" s="66"/>
      <c r="BV5" s="64"/>
      <c r="BW5" s="64"/>
      <c r="BX5" s="64"/>
      <c r="BY5" s="65"/>
      <c r="BZ5" s="67"/>
      <c r="CA5" s="64"/>
      <c r="CB5" s="64"/>
      <c r="CC5" s="64"/>
      <c r="CD5" s="64"/>
      <c r="CE5" s="86">
        <f>IF(B5="","",COUNTA(C5:CD5))</f>
        <v>31</v>
      </c>
      <c r="CF5" s="30">
        <f>IF(B5="","",VLOOKUP(B5,ClassificaPunti!B:AI,30,FALSE))</f>
        <v>15</v>
      </c>
      <c r="CG5" s="28">
        <f>IF(CF5="","",IF(CF5=0,0,CE5/CF5))</f>
        <v>2.0666666666666669</v>
      </c>
      <c r="CH5" s="158" t="str">
        <f t="shared" si="0"/>
        <v>Alessio Fagioli</v>
      </c>
      <c r="CI5" s="21">
        <f t="shared" si="1"/>
        <v>31</v>
      </c>
      <c r="CJ5" s="21">
        <f t="shared" si="2"/>
        <v>15</v>
      </c>
      <c r="CK5" s="22"/>
      <c r="CL5" s="187"/>
      <c r="CM5" s="188"/>
      <c r="CN5" s="190"/>
      <c r="CO5" s="193"/>
      <c r="CP5" s="195"/>
      <c r="CQ5" s="22"/>
      <c r="CZ5" s="21"/>
      <c r="DA5" s="21"/>
    </row>
    <row r="6" spans="1:105" ht="15" customHeight="1" thickBot="1">
      <c r="A6" s="156">
        <f t="shared" si="3"/>
        <v>4</v>
      </c>
      <c r="B6" s="149" t="s">
        <v>35</v>
      </c>
      <c r="C6" s="97">
        <v>1</v>
      </c>
      <c r="D6" s="98">
        <v>1</v>
      </c>
      <c r="E6" s="112">
        <v>1</v>
      </c>
      <c r="F6" s="98">
        <v>1</v>
      </c>
      <c r="G6" s="115">
        <v>1</v>
      </c>
      <c r="H6" s="97">
        <v>1</v>
      </c>
      <c r="I6" s="98">
        <v>1</v>
      </c>
      <c r="J6" s="98">
        <v>1</v>
      </c>
      <c r="K6" s="98">
        <v>1</v>
      </c>
      <c r="L6" s="123">
        <v>1</v>
      </c>
      <c r="M6" s="98">
        <v>1</v>
      </c>
      <c r="N6" s="98">
        <v>1</v>
      </c>
      <c r="O6" s="98">
        <v>1</v>
      </c>
      <c r="P6" s="98">
        <v>1</v>
      </c>
      <c r="Q6" s="120">
        <v>1</v>
      </c>
      <c r="R6" s="116">
        <v>1</v>
      </c>
      <c r="S6" s="98">
        <v>1</v>
      </c>
      <c r="T6" s="98">
        <v>1</v>
      </c>
      <c r="U6" s="98">
        <v>1</v>
      </c>
      <c r="V6" s="115">
        <v>1</v>
      </c>
      <c r="W6" s="98">
        <v>1</v>
      </c>
      <c r="X6" s="98">
        <v>1</v>
      </c>
      <c r="Y6" s="98">
        <v>1</v>
      </c>
      <c r="Z6" s="98">
        <v>1</v>
      </c>
      <c r="AA6" s="162">
        <v>1</v>
      </c>
      <c r="AB6" s="125">
        <v>1</v>
      </c>
      <c r="AC6" s="69"/>
      <c r="AD6" s="69"/>
      <c r="AE6" s="69"/>
      <c r="AF6" s="70"/>
      <c r="AG6" s="72"/>
      <c r="AH6" s="69"/>
      <c r="AI6" s="69"/>
      <c r="AJ6" s="69"/>
      <c r="AK6" s="73"/>
      <c r="AL6" s="71"/>
      <c r="AM6" s="69"/>
      <c r="AN6" s="69"/>
      <c r="AO6" s="69"/>
      <c r="AP6" s="74"/>
      <c r="AQ6" s="71"/>
      <c r="AR6" s="69"/>
      <c r="AS6" s="69"/>
      <c r="AT6" s="69"/>
      <c r="AU6" s="70"/>
      <c r="AV6" s="71"/>
      <c r="AW6" s="72"/>
      <c r="AX6" s="72"/>
      <c r="AY6" s="72"/>
      <c r="AZ6" s="70"/>
      <c r="BA6" s="71"/>
      <c r="BB6" s="69"/>
      <c r="BC6" s="69"/>
      <c r="BD6" s="69"/>
      <c r="BE6" s="73"/>
      <c r="BF6" s="71"/>
      <c r="BG6" s="69"/>
      <c r="BH6" s="69"/>
      <c r="BI6" s="69"/>
      <c r="BJ6" s="70"/>
      <c r="BK6" s="72"/>
      <c r="BL6" s="69"/>
      <c r="BM6" s="69"/>
      <c r="BN6" s="69"/>
      <c r="BO6" s="73"/>
      <c r="BP6" s="71"/>
      <c r="BQ6" s="69"/>
      <c r="BR6" s="69"/>
      <c r="BS6" s="69"/>
      <c r="BT6" s="70"/>
      <c r="BU6" s="71"/>
      <c r="BV6" s="69"/>
      <c r="BW6" s="69"/>
      <c r="BX6" s="69"/>
      <c r="BY6" s="70"/>
      <c r="BZ6" s="72"/>
      <c r="CA6" s="69"/>
      <c r="CB6" s="69"/>
      <c r="CC6" s="69"/>
      <c r="CD6" s="69"/>
      <c r="CE6" s="86">
        <f>IF(B6="","",COUNTA(C6:CD6))</f>
        <v>26</v>
      </c>
      <c r="CF6" s="30">
        <f>IF(B6="","",VLOOKUP(B6,ClassificaPunti!B:AI,30,FALSE))</f>
        <v>22</v>
      </c>
      <c r="CG6" s="28">
        <f>IF(CF6="","",IF(CF6=0,0,CE6/CF6))</f>
        <v>1.1818181818181819</v>
      </c>
      <c r="CH6" s="158" t="str">
        <f t="shared" si="0"/>
        <v>Leandro Dal Maso</v>
      </c>
      <c r="CI6" s="21">
        <f t="shared" si="1"/>
        <v>26</v>
      </c>
      <c r="CJ6" s="21">
        <f t="shared" si="2"/>
        <v>22</v>
      </c>
      <c r="CK6" s="24"/>
      <c r="CL6" s="177"/>
      <c r="CM6" s="178"/>
      <c r="CN6" s="191"/>
      <c r="CO6" s="194"/>
      <c r="CP6" s="174"/>
      <c r="CQ6" s="22"/>
      <c r="CZ6" s="21"/>
      <c r="DA6" s="21"/>
    </row>
    <row r="7" spans="1:105" ht="15" customHeight="1">
      <c r="A7" s="156">
        <f t="shared" si="3"/>
        <v>5</v>
      </c>
      <c r="B7" s="149" t="s">
        <v>39</v>
      </c>
      <c r="C7" s="97">
        <v>1</v>
      </c>
      <c r="D7" s="98">
        <v>1</v>
      </c>
      <c r="E7" s="112">
        <v>1</v>
      </c>
      <c r="F7" s="98">
        <v>1</v>
      </c>
      <c r="G7" s="115">
        <v>1</v>
      </c>
      <c r="H7" s="97">
        <v>1</v>
      </c>
      <c r="I7" s="98">
        <v>1</v>
      </c>
      <c r="J7" s="98">
        <v>1</v>
      </c>
      <c r="K7" s="98">
        <v>1</v>
      </c>
      <c r="L7" s="123">
        <v>1</v>
      </c>
      <c r="M7" s="97">
        <v>1</v>
      </c>
      <c r="N7" s="98">
        <v>1</v>
      </c>
      <c r="O7" s="139">
        <v>1</v>
      </c>
      <c r="P7" s="98">
        <v>1</v>
      </c>
      <c r="Q7" s="120">
        <v>1</v>
      </c>
      <c r="R7" s="116">
        <v>1</v>
      </c>
      <c r="S7" s="98">
        <v>1</v>
      </c>
      <c r="T7" s="139">
        <v>1</v>
      </c>
      <c r="U7" s="98">
        <v>1</v>
      </c>
      <c r="V7" s="115">
        <v>1</v>
      </c>
      <c r="W7" s="98">
        <v>1</v>
      </c>
      <c r="X7" s="98">
        <v>1</v>
      </c>
      <c r="Y7" s="98">
        <v>1</v>
      </c>
      <c r="Z7" s="98">
        <v>1</v>
      </c>
      <c r="AA7" s="115">
        <v>1</v>
      </c>
      <c r="AB7" s="59"/>
      <c r="AC7" s="69"/>
      <c r="AD7" s="69"/>
      <c r="AE7" s="69"/>
      <c r="AF7" s="69"/>
      <c r="AG7" s="71"/>
      <c r="AH7" s="69"/>
      <c r="AI7" s="69"/>
      <c r="AJ7" s="69"/>
      <c r="AK7" s="69"/>
      <c r="AL7" s="71"/>
      <c r="AM7" s="69"/>
      <c r="AN7" s="69"/>
      <c r="AO7" s="69"/>
      <c r="AP7" s="107"/>
      <c r="AQ7" s="66"/>
      <c r="AR7" s="64"/>
      <c r="AS7" s="64"/>
      <c r="AT7" s="64"/>
      <c r="AU7" s="65"/>
      <c r="AV7" s="66"/>
      <c r="AW7" s="67"/>
      <c r="AX7" s="67"/>
      <c r="AY7" s="67"/>
      <c r="AZ7" s="65"/>
      <c r="BA7" s="66"/>
      <c r="BB7" s="64"/>
      <c r="BC7" s="64"/>
      <c r="BD7" s="64"/>
      <c r="BE7" s="68"/>
      <c r="BF7" s="66"/>
      <c r="BG7" s="64"/>
      <c r="BH7" s="64"/>
      <c r="BI7" s="64"/>
      <c r="BJ7" s="65"/>
      <c r="BK7" s="67"/>
      <c r="BL7" s="64"/>
      <c r="BM7" s="64"/>
      <c r="BN7" s="64"/>
      <c r="BO7" s="68"/>
      <c r="BP7" s="66"/>
      <c r="BQ7" s="64"/>
      <c r="BR7" s="64"/>
      <c r="BS7" s="64"/>
      <c r="BT7" s="65"/>
      <c r="BU7" s="66"/>
      <c r="BV7" s="64"/>
      <c r="BW7" s="64"/>
      <c r="BX7" s="64"/>
      <c r="BY7" s="65"/>
      <c r="BZ7" s="67"/>
      <c r="CA7" s="64"/>
      <c r="CB7" s="64"/>
      <c r="CC7" s="64"/>
      <c r="CD7" s="64"/>
      <c r="CE7" s="86">
        <f>IF(B7="","",COUNTA(C7:CD7))</f>
        <v>25</v>
      </c>
      <c r="CF7" s="30">
        <f>IF(B7="","",VLOOKUP(B7,ClassificaPunti!B:AI,30,FALSE))</f>
        <v>14</v>
      </c>
      <c r="CG7" s="28">
        <f>IF(CF7="","",IF(CF7=0,0,CE7/CF7))</f>
        <v>1.7857142857142858</v>
      </c>
      <c r="CH7" s="158" t="str">
        <f t="shared" si="0"/>
        <v>Michele Barbieri</v>
      </c>
      <c r="CI7" s="21">
        <f t="shared" si="1"/>
        <v>25</v>
      </c>
      <c r="CJ7" s="21">
        <f t="shared" si="2"/>
        <v>14</v>
      </c>
      <c r="CK7" s="22"/>
      <c r="CL7" s="171" t="s">
        <v>69</v>
      </c>
      <c r="CM7" s="171"/>
      <c r="CN7" s="171"/>
      <c r="CO7" s="171"/>
      <c r="CP7" s="171"/>
      <c r="CQ7" s="22"/>
      <c r="CZ7" s="21"/>
      <c r="DA7" s="21"/>
    </row>
    <row r="8" spans="1:105" ht="16" customHeight="1">
      <c r="A8" s="156">
        <f t="shared" si="3"/>
        <v>6</v>
      </c>
      <c r="B8" s="149" t="s">
        <v>32</v>
      </c>
      <c r="C8" s="97">
        <v>1</v>
      </c>
      <c r="D8" s="98">
        <v>1</v>
      </c>
      <c r="E8" s="112">
        <v>1</v>
      </c>
      <c r="F8" s="98">
        <v>1</v>
      </c>
      <c r="G8" s="115">
        <v>1</v>
      </c>
      <c r="H8" s="97">
        <v>1</v>
      </c>
      <c r="I8" s="98">
        <v>1</v>
      </c>
      <c r="J8" s="98">
        <v>1</v>
      </c>
      <c r="K8" s="98">
        <v>1</v>
      </c>
      <c r="L8" s="115">
        <v>1</v>
      </c>
      <c r="M8" s="98">
        <v>1</v>
      </c>
      <c r="N8" s="98">
        <v>1</v>
      </c>
      <c r="O8" s="139">
        <v>1</v>
      </c>
      <c r="P8" s="139">
        <v>1</v>
      </c>
      <c r="Q8" s="120">
        <v>1</v>
      </c>
      <c r="R8" s="116">
        <v>1</v>
      </c>
      <c r="S8" s="98">
        <v>1</v>
      </c>
      <c r="T8" s="139">
        <v>1</v>
      </c>
      <c r="U8" s="98">
        <v>1</v>
      </c>
      <c r="V8" s="115">
        <v>1</v>
      </c>
      <c r="W8" s="98">
        <v>1</v>
      </c>
      <c r="X8" s="98">
        <v>1</v>
      </c>
      <c r="Y8" s="98">
        <v>1</v>
      </c>
      <c r="Z8" s="69"/>
      <c r="AA8" s="69"/>
      <c r="AB8" s="71"/>
      <c r="AC8" s="69"/>
      <c r="AD8" s="69"/>
      <c r="AE8" s="69"/>
      <c r="AF8" s="69"/>
      <c r="AG8" s="71"/>
      <c r="AH8" s="69"/>
      <c r="AI8" s="69"/>
      <c r="AJ8" s="69"/>
      <c r="AK8" s="69"/>
      <c r="AL8" s="71"/>
      <c r="AM8" s="69"/>
      <c r="AN8" s="69"/>
      <c r="AO8" s="69"/>
      <c r="AP8" s="108"/>
      <c r="AQ8" s="61"/>
      <c r="AR8" s="59"/>
      <c r="AS8" s="59"/>
      <c r="AT8" s="59"/>
      <c r="AU8" s="60"/>
      <c r="AV8" s="61"/>
      <c r="AW8" s="62"/>
      <c r="AX8" s="62"/>
      <c r="AY8" s="62"/>
      <c r="AZ8" s="60"/>
      <c r="BA8" s="61"/>
      <c r="BB8" s="59"/>
      <c r="BC8" s="59"/>
      <c r="BD8" s="59"/>
      <c r="BE8" s="63"/>
      <c r="BF8" s="61"/>
      <c r="BG8" s="59"/>
      <c r="BH8" s="59"/>
      <c r="BI8" s="59"/>
      <c r="BJ8" s="60"/>
      <c r="BK8" s="62"/>
      <c r="BL8" s="59"/>
      <c r="BM8" s="59"/>
      <c r="BN8" s="59"/>
      <c r="BO8" s="63"/>
      <c r="BP8" s="61"/>
      <c r="BQ8" s="59"/>
      <c r="BR8" s="59"/>
      <c r="BS8" s="59"/>
      <c r="BT8" s="60"/>
      <c r="BU8" s="61"/>
      <c r="BV8" s="59"/>
      <c r="BW8" s="59"/>
      <c r="BX8" s="59"/>
      <c r="BY8" s="60"/>
      <c r="BZ8" s="62"/>
      <c r="CA8" s="59"/>
      <c r="CB8" s="59"/>
      <c r="CC8" s="59"/>
      <c r="CD8" s="59"/>
      <c r="CE8" s="86">
        <f>IF(B8="","",COUNTA(C8:CD8))</f>
        <v>23</v>
      </c>
      <c r="CF8" s="30">
        <f>IF(B8="","",VLOOKUP(B8,ClassificaPunti!B:AI,30,FALSE))</f>
        <v>20</v>
      </c>
      <c r="CG8" s="28">
        <f>IF(CF8="","",IF(CF8=0,0,CE8/CF8))</f>
        <v>1.1499999999999999</v>
      </c>
      <c r="CH8" s="158" t="str">
        <f t="shared" si="0"/>
        <v>Dario Laucci</v>
      </c>
      <c r="CI8" s="21">
        <f t="shared" si="1"/>
        <v>23</v>
      </c>
      <c r="CJ8" s="21">
        <f t="shared" si="2"/>
        <v>20</v>
      </c>
      <c r="CK8" s="22"/>
      <c r="CL8" s="142"/>
      <c r="CM8" s="142"/>
      <c r="CN8" s="146"/>
      <c r="CO8" s="147"/>
      <c r="CP8" s="145"/>
      <c r="CQ8" s="22"/>
      <c r="CZ8" s="21"/>
      <c r="DA8" s="21"/>
    </row>
    <row r="9" spans="1:105" ht="15">
      <c r="A9" s="156">
        <f t="shared" si="3"/>
        <v>7</v>
      </c>
      <c r="B9" s="149" t="s">
        <v>34</v>
      </c>
      <c r="C9" s="97">
        <v>1</v>
      </c>
      <c r="D9" s="98">
        <v>1</v>
      </c>
      <c r="E9" s="112">
        <v>1</v>
      </c>
      <c r="F9" s="112">
        <v>1</v>
      </c>
      <c r="G9" s="115">
        <v>1</v>
      </c>
      <c r="H9" s="97">
        <v>1</v>
      </c>
      <c r="I9" s="98">
        <v>1</v>
      </c>
      <c r="J9" s="98">
        <v>1</v>
      </c>
      <c r="K9" s="98">
        <v>1</v>
      </c>
      <c r="L9" s="115">
        <v>1</v>
      </c>
      <c r="M9" s="98">
        <v>1</v>
      </c>
      <c r="N9" s="98">
        <v>1</v>
      </c>
      <c r="O9" s="139">
        <v>1</v>
      </c>
      <c r="P9" s="98">
        <v>1</v>
      </c>
      <c r="Q9" s="120">
        <v>1</v>
      </c>
      <c r="R9" s="116">
        <v>1</v>
      </c>
      <c r="S9" s="98">
        <v>1</v>
      </c>
      <c r="T9" s="139">
        <v>1</v>
      </c>
      <c r="U9" s="98">
        <v>1</v>
      </c>
      <c r="V9" s="70"/>
      <c r="W9" s="72"/>
      <c r="X9" s="69"/>
      <c r="Y9" s="69"/>
      <c r="Z9" s="69"/>
      <c r="AA9" s="73"/>
      <c r="AB9" s="71"/>
      <c r="AC9" s="69"/>
      <c r="AD9" s="69"/>
      <c r="AE9" s="69"/>
      <c r="AF9" s="70"/>
      <c r="AG9" s="72"/>
      <c r="AH9" s="69"/>
      <c r="AI9" s="69"/>
      <c r="AJ9" s="69"/>
      <c r="AK9" s="73"/>
      <c r="AL9" s="71"/>
      <c r="AM9" s="69"/>
      <c r="AN9" s="69"/>
      <c r="AO9" s="69"/>
      <c r="AP9" s="74"/>
      <c r="AQ9" s="71"/>
      <c r="AR9" s="69"/>
      <c r="AS9" s="69"/>
      <c r="AT9" s="69"/>
      <c r="AU9" s="70"/>
      <c r="AV9" s="71"/>
      <c r="AW9" s="72"/>
      <c r="AX9" s="72"/>
      <c r="AY9" s="72"/>
      <c r="AZ9" s="70"/>
      <c r="BA9" s="71"/>
      <c r="BB9" s="69"/>
      <c r="BC9" s="69"/>
      <c r="BD9" s="69"/>
      <c r="BE9" s="73"/>
      <c r="BF9" s="71"/>
      <c r="BG9" s="69"/>
      <c r="BH9" s="69"/>
      <c r="BI9" s="69"/>
      <c r="BJ9" s="70"/>
      <c r="BK9" s="72"/>
      <c r="BL9" s="69"/>
      <c r="BM9" s="69"/>
      <c r="BN9" s="69"/>
      <c r="BO9" s="73"/>
      <c r="BP9" s="71"/>
      <c r="BQ9" s="69"/>
      <c r="BR9" s="69"/>
      <c r="BS9" s="69"/>
      <c r="BT9" s="70"/>
      <c r="BU9" s="71"/>
      <c r="BV9" s="69"/>
      <c r="BW9" s="69"/>
      <c r="BX9" s="69"/>
      <c r="BY9" s="70"/>
      <c r="BZ9" s="72"/>
      <c r="CA9" s="69"/>
      <c r="CB9" s="69"/>
      <c r="CC9" s="69"/>
      <c r="CD9" s="69"/>
      <c r="CE9" s="86">
        <f>IF(B9="","",COUNTA(C9:CD9))</f>
        <v>19</v>
      </c>
      <c r="CF9" s="30">
        <f>IF(B9="","",VLOOKUP(B9,ClassificaPunti!B:AI,30,FALSE))</f>
        <v>24</v>
      </c>
      <c r="CG9" s="28">
        <f>IF(CF9="","",IF(CF9=0,0,CE9/CF9))</f>
        <v>0.79166666666666663</v>
      </c>
      <c r="CH9" s="158" t="str">
        <f t="shared" si="0"/>
        <v>Daniele Bonicoli</v>
      </c>
      <c r="CI9" s="21">
        <f t="shared" si="1"/>
        <v>19</v>
      </c>
      <c r="CJ9" s="21">
        <f t="shared" si="2"/>
        <v>24</v>
      </c>
      <c r="CK9" s="22"/>
      <c r="CQ9" s="22"/>
      <c r="CZ9" s="21"/>
      <c r="DA9" s="21"/>
    </row>
    <row r="10" spans="1:105" ht="15">
      <c r="A10" s="156">
        <f t="shared" si="3"/>
        <v>8</v>
      </c>
      <c r="B10" s="149" t="s">
        <v>33</v>
      </c>
      <c r="C10" s="97">
        <v>1</v>
      </c>
      <c r="D10" s="98">
        <v>1</v>
      </c>
      <c r="E10" s="112">
        <v>1</v>
      </c>
      <c r="F10" s="112">
        <v>1</v>
      </c>
      <c r="G10" s="115">
        <v>1</v>
      </c>
      <c r="H10" s="97">
        <v>1</v>
      </c>
      <c r="I10" s="98">
        <v>1</v>
      </c>
      <c r="J10" s="98">
        <v>1</v>
      </c>
      <c r="K10" s="98">
        <v>1</v>
      </c>
      <c r="L10" s="115">
        <v>1</v>
      </c>
      <c r="M10" s="98">
        <v>1</v>
      </c>
      <c r="N10" s="98">
        <v>1</v>
      </c>
      <c r="O10" s="139">
        <v>1</v>
      </c>
      <c r="P10" s="98">
        <v>1</v>
      </c>
      <c r="Q10" s="120">
        <v>1</v>
      </c>
      <c r="R10" s="116">
        <v>1</v>
      </c>
      <c r="S10" s="98">
        <v>1</v>
      </c>
      <c r="T10" s="98">
        <v>1</v>
      </c>
      <c r="U10" s="69"/>
      <c r="V10" s="70"/>
      <c r="W10" s="72"/>
      <c r="X10" s="69"/>
      <c r="Y10" s="69"/>
      <c r="Z10" s="69"/>
      <c r="AA10" s="73"/>
      <c r="AB10" s="71"/>
      <c r="AC10" s="69"/>
      <c r="AD10" s="69"/>
      <c r="AE10" s="69"/>
      <c r="AF10" s="70"/>
      <c r="AG10" s="72"/>
      <c r="AH10" s="69"/>
      <c r="AI10" s="69"/>
      <c r="AJ10" s="69"/>
      <c r="AK10" s="73"/>
      <c r="AL10" s="71"/>
      <c r="AM10" s="69"/>
      <c r="AN10" s="69"/>
      <c r="AO10" s="69"/>
      <c r="AP10" s="74"/>
      <c r="AQ10" s="71"/>
      <c r="AR10" s="69"/>
      <c r="AS10" s="69"/>
      <c r="AT10" s="69"/>
      <c r="AU10" s="70"/>
      <c r="AV10" s="71"/>
      <c r="AW10" s="72"/>
      <c r="AX10" s="72"/>
      <c r="AY10" s="72"/>
      <c r="AZ10" s="70"/>
      <c r="BA10" s="71"/>
      <c r="BB10" s="69"/>
      <c r="BC10" s="69"/>
      <c r="BD10" s="69"/>
      <c r="BE10" s="73"/>
      <c r="BF10" s="71"/>
      <c r="BG10" s="69"/>
      <c r="BH10" s="69"/>
      <c r="BI10" s="69"/>
      <c r="BJ10" s="70"/>
      <c r="BK10" s="72"/>
      <c r="BL10" s="69"/>
      <c r="BM10" s="69"/>
      <c r="BN10" s="69"/>
      <c r="BO10" s="73"/>
      <c r="BP10" s="71"/>
      <c r="BQ10" s="69"/>
      <c r="BR10" s="69"/>
      <c r="BS10" s="69"/>
      <c r="BT10" s="70"/>
      <c r="BU10" s="71"/>
      <c r="BV10" s="69"/>
      <c r="BW10" s="69"/>
      <c r="BX10" s="69"/>
      <c r="BY10" s="70"/>
      <c r="BZ10" s="72"/>
      <c r="CA10" s="69"/>
      <c r="CB10" s="69"/>
      <c r="CC10" s="69"/>
      <c r="CD10" s="69"/>
      <c r="CE10" s="86">
        <f>IF(B10="","",COUNTA(C10:CD10))</f>
        <v>18</v>
      </c>
      <c r="CF10" s="30">
        <f>IF(B10="","",VLOOKUP(B10,ClassificaPunti!B:AI,30,FALSE))</f>
        <v>20</v>
      </c>
      <c r="CG10" s="28">
        <f>IF(CF10="","",IF(CF10=0,0,CE10/CF10))</f>
        <v>0.9</v>
      </c>
      <c r="CH10" s="158" t="str">
        <f t="shared" si="0"/>
        <v>Gabriele Galatolo</v>
      </c>
      <c r="CI10" s="21">
        <f t="shared" si="1"/>
        <v>18</v>
      </c>
      <c r="CJ10" s="21">
        <f t="shared" si="2"/>
        <v>20</v>
      </c>
      <c r="CK10" s="24"/>
      <c r="CL10" s="23"/>
      <c r="CM10" s="22"/>
      <c r="CP10" s="22"/>
      <c r="CQ10" s="22"/>
      <c r="CZ10" s="21"/>
      <c r="DA10" s="21"/>
    </row>
    <row r="11" spans="1:105" ht="15">
      <c r="A11" s="156">
        <f t="shared" si="3"/>
        <v>9</v>
      </c>
      <c r="B11" s="149" t="s">
        <v>47</v>
      </c>
      <c r="C11" s="97">
        <v>1</v>
      </c>
      <c r="D11" s="98">
        <v>1</v>
      </c>
      <c r="E11" s="112">
        <v>1</v>
      </c>
      <c r="F11" s="112">
        <v>1</v>
      </c>
      <c r="G11" s="115">
        <v>1</v>
      </c>
      <c r="H11" s="97">
        <v>1</v>
      </c>
      <c r="I11" s="98">
        <v>1</v>
      </c>
      <c r="J11" s="98">
        <v>1</v>
      </c>
      <c r="K11" s="98">
        <v>1</v>
      </c>
      <c r="L11" s="115">
        <v>1</v>
      </c>
      <c r="M11" s="125">
        <v>1</v>
      </c>
      <c r="N11" s="98">
        <v>1</v>
      </c>
      <c r="O11" s="98">
        <v>1</v>
      </c>
      <c r="P11" s="98">
        <v>1</v>
      </c>
      <c r="Q11" s="120">
        <v>1</v>
      </c>
      <c r="R11" s="116">
        <v>1</v>
      </c>
      <c r="S11" s="98">
        <v>1</v>
      </c>
      <c r="T11" s="69"/>
      <c r="U11" s="69"/>
      <c r="V11" s="69"/>
      <c r="W11" s="71"/>
      <c r="X11" s="69"/>
      <c r="Y11" s="69"/>
      <c r="Z11" s="69"/>
      <c r="AA11" s="69"/>
      <c r="AB11" s="71"/>
      <c r="AC11" s="69"/>
      <c r="AD11" s="69"/>
      <c r="AE11" s="69"/>
      <c r="AF11" s="69"/>
      <c r="AG11" s="71"/>
      <c r="AH11" s="69"/>
      <c r="AI11" s="69"/>
      <c r="AJ11" s="69"/>
      <c r="AK11" s="69"/>
      <c r="AL11" s="71"/>
      <c r="AM11" s="69"/>
      <c r="AN11" s="69"/>
      <c r="AO11" s="69"/>
      <c r="AP11" s="74"/>
      <c r="AQ11" s="71"/>
      <c r="AR11" s="69"/>
      <c r="AS11" s="69"/>
      <c r="AT11" s="69"/>
      <c r="AU11" s="70"/>
      <c r="AV11" s="71"/>
      <c r="AW11" s="72"/>
      <c r="AX11" s="72"/>
      <c r="AY11" s="72"/>
      <c r="AZ11" s="70"/>
      <c r="BA11" s="71"/>
      <c r="BB11" s="69"/>
      <c r="BC11" s="69"/>
      <c r="BD11" s="69"/>
      <c r="BE11" s="73"/>
      <c r="BF11" s="71"/>
      <c r="BG11" s="69"/>
      <c r="BH11" s="69"/>
      <c r="BI11" s="69"/>
      <c r="BJ11" s="70"/>
      <c r="BK11" s="72"/>
      <c r="BL11" s="69"/>
      <c r="BM11" s="69"/>
      <c r="BN11" s="69"/>
      <c r="BO11" s="73"/>
      <c r="BP11" s="71"/>
      <c r="BQ11" s="69"/>
      <c r="BR11" s="69"/>
      <c r="BS11" s="69"/>
      <c r="BT11" s="70"/>
      <c r="BU11" s="71"/>
      <c r="BV11" s="69"/>
      <c r="BW11" s="69"/>
      <c r="BX11" s="69"/>
      <c r="BY11" s="70"/>
      <c r="BZ11" s="72"/>
      <c r="CA11" s="69"/>
      <c r="CB11" s="69"/>
      <c r="CC11" s="69"/>
      <c r="CD11" s="69"/>
      <c r="CE11" s="86">
        <f>IF(B11="","",COUNTA(C11:CD11))</f>
        <v>17</v>
      </c>
      <c r="CF11" s="30">
        <f>IF(B11="","",VLOOKUP(B11,ClassificaPunti!B:AI,30,FALSE))</f>
        <v>16</v>
      </c>
      <c r="CG11" s="28">
        <f>IF(CF11="","",IF(CF11=0,0,CE11/CF11))</f>
        <v>1.0625</v>
      </c>
      <c r="CH11" s="158" t="str">
        <f t="shared" si="0"/>
        <v>Giancarlo Bachi</v>
      </c>
      <c r="CI11" s="21">
        <f t="shared" si="1"/>
        <v>17</v>
      </c>
      <c r="CJ11" s="21">
        <f t="shared" si="2"/>
        <v>16</v>
      </c>
      <c r="CK11" s="24"/>
      <c r="CL11" s="23"/>
      <c r="CM11" s="22"/>
      <c r="CP11" s="22"/>
      <c r="CQ11" s="22"/>
      <c r="CZ11" s="21"/>
      <c r="DA11" s="21"/>
    </row>
    <row r="12" spans="1:105" ht="15">
      <c r="A12" s="156">
        <f t="shared" si="3"/>
        <v>10</v>
      </c>
      <c r="B12" s="149" t="s">
        <v>36</v>
      </c>
      <c r="C12" s="97">
        <v>1</v>
      </c>
      <c r="D12" s="98">
        <v>1</v>
      </c>
      <c r="E12" s="112">
        <v>1</v>
      </c>
      <c r="F12" s="112">
        <v>1</v>
      </c>
      <c r="G12" s="120">
        <v>1</v>
      </c>
      <c r="H12" s="125">
        <v>1</v>
      </c>
      <c r="I12" s="98">
        <v>1</v>
      </c>
      <c r="J12" s="98">
        <v>1</v>
      </c>
      <c r="K12" s="139">
        <v>1</v>
      </c>
      <c r="L12" s="120">
        <v>1</v>
      </c>
      <c r="M12" s="125">
        <v>1</v>
      </c>
      <c r="N12" s="98">
        <v>1</v>
      </c>
      <c r="O12" s="139">
        <v>1</v>
      </c>
      <c r="P12" s="98">
        <v>1</v>
      </c>
      <c r="Q12" s="120">
        <v>1</v>
      </c>
      <c r="R12" s="116">
        <v>1</v>
      </c>
      <c r="S12" s="69"/>
      <c r="T12" s="69"/>
      <c r="U12" s="69"/>
      <c r="V12" s="69"/>
      <c r="W12" s="71"/>
      <c r="X12" s="69"/>
      <c r="Y12" s="69"/>
      <c r="Z12" s="69"/>
      <c r="AA12" s="69"/>
      <c r="AB12" s="71"/>
      <c r="AC12" s="69"/>
      <c r="AD12" s="69"/>
      <c r="AE12" s="69"/>
      <c r="AF12" s="69"/>
      <c r="AG12" s="71"/>
      <c r="AH12" s="69"/>
      <c r="AI12" s="69"/>
      <c r="AJ12" s="69"/>
      <c r="AK12" s="69"/>
      <c r="AL12" s="71"/>
      <c r="AM12" s="69"/>
      <c r="AN12" s="69"/>
      <c r="AO12" s="69"/>
      <c r="AP12" s="74"/>
      <c r="AQ12" s="71"/>
      <c r="AR12" s="69"/>
      <c r="AS12" s="69"/>
      <c r="AT12" s="69"/>
      <c r="AU12" s="70"/>
      <c r="AV12" s="71"/>
      <c r="AW12" s="72"/>
      <c r="AX12" s="72"/>
      <c r="AY12" s="72"/>
      <c r="AZ12" s="70"/>
      <c r="BA12" s="71"/>
      <c r="BB12" s="69"/>
      <c r="BC12" s="69"/>
      <c r="BD12" s="69"/>
      <c r="BE12" s="73"/>
      <c r="BF12" s="71"/>
      <c r="BG12" s="69"/>
      <c r="BH12" s="69"/>
      <c r="BI12" s="69"/>
      <c r="BJ12" s="70"/>
      <c r="BK12" s="72"/>
      <c r="BL12" s="69"/>
      <c r="BM12" s="69"/>
      <c r="BN12" s="69"/>
      <c r="BO12" s="73"/>
      <c r="BP12" s="71"/>
      <c r="BQ12" s="69"/>
      <c r="BR12" s="69"/>
      <c r="BS12" s="69"/>
      <c r="BT12" s="70"/>
      <c r="BU12" s="71"/>
      <c r="BV12" s="69"/>
      <c r="BW12" s="69"/>
      <c r="BX12" s="69"/>
      <c r="BY12" s="70"/>
      <c r="BZ12" s="72"/>
      <c r="CA12" s="69"/>
      <c r="CB12" s="69"/>
      <c r="CC12" s="69"/>
      <c r="CD12" s="69"/>
      <c r="CE12" s="86">
        <f>IF(B12="","",COUNTA(C12:CD12))</f>
        <v>16</v>
      </c>
      <c r="CF12" s="30">
        <f>IF(B12="","",VLOOKUP(B12,ClassificaPunti!B:AI,30,FALSE))</f>
        <v>13</v>
      </c>
      <c r="CG12" s="28">
        <f>IF(CF12="","",IF(CF12=0,0,CE12/CF12))</f>
        <v>1.2307692307692308</v>
      </c>
      <c r="CH12" s="158" t="str">
        <f t="shared" si="0"/>
        <v>Alessio Sinigaglia</v>
      </c>
      <c r="CI12" s="21">
        <f t="shared" si="1"/>
        <v>16</v>
      </c>
      <c r="CJ12" s="21">
        <f t="shared" si="2"/>
        <v>13</v>
      </c>
      <c r="CK12" s="24"/>
      <c r="CL12" s="23"/>
      <c r="CM12" s="22"/>
      <c r="CP12" s="22"/>
      <c r="CQ12" s="22"/>
      <c r="CZ12" s="21"/>
      <c r="DA12" s="21"/>
    </row>
    <row r="13" spans="1:105" ht="15">
      <c r="A13" s="156">
        <f t="shared" si="3"/>
        <v>11</v>
      </c>
      <c r="B13" s="149" t="s">
        <v>42</v>
      </c>
      <c r="C13" s="97">
        <v>1</v>
      </c>
      <c r="D13" s="98">
        <v>1</v>
      </c>
      <c r="E13" s="112">
        <v>1</v>
      </c>
      <c r="F13" s="98">
        <v>1</v>
      </c>
      <c r="G13" s="120">
        <v>1</v>
      </c>
      <c r="H13" s="125">
        <v>1</v>
      </c>
      <c r="I13" s="136">
        <v>1</v>
      </c>
      <c r="J13" s="136">
        <v>1</v>
      </c>
      <c r="K13" s="136">
        <v>1</v>
      </c>
      <c r="L13" s="123">
        <v>1</v>
      </c>
      <c r="M13" s="125">
        <v>1</v>
      </c>
      <c r="N13" s="98">
        <v>1</v>
      </c>
      <c r="O13" s="139">
        <v>1</v>
      </c>
      <c r="P13" s="69"/>
      <c r="Q13" s="70"/>
      <c r="R13" s="72"/>
      <c r="S13" s="69"/>
      <c r="T13" s="69"/>
      <c r="U13" s="69"/>
      <c r="V13" s="69"/>
      <c r="W13" s="71"/>
      <c r="X13" s="69"/>
      <c r="Y13" s="69"/>
      <c r="Z13" s="69"/>
      <c r="AA13" s="69"/>
      <c r="AB13" s="71"/>
      <c r="AC13" s="69"/>
      <c r="AD13" s="69"/>
      <c r="AE13" s="69"/>
      <c r="AF13" s="69"/>
      <c r="AG13" s="71"/>
      <c r="AH13" s="69"/>
      <c r="AI13" s="69"/>
      <c r="AJ13" s="69"/>
      <c r="AK13" s="69"/>
      <c r="AL13" s="71"/>
      <c r="AM13" s="69"/>
      <c r="AN13" s="69"/>
      <c r="AO13" s="69"/>
      <c r="AP13" s="36"/>
      <c r="AQ13" s="31"/>
      <c r="AR13" s="32"/>
      <c r="AS13" s="69"/>
      <c r="AT13" s="69"/>
      <c r="AU13" s="70"/>
      <c r="AV13" s="71"/>
      <c r="AW13" s="72"/>
      <c r="AX13" s="72"/>
      <c r="AY13" s="72"/>
      <c r="AZ13" s="70"/>
      <c r="BA13" s="71"/>
      <c r="BB13" s="69"/>
      <c r="BC13" s="69"/>
      <c r="BD13" s="69"/>
      <c r="BE13" s="73"/>
      <c r="BF13" s="71"/>
      <c r="BG13" s="69"/>
      <c r="BH13" s="69"/>
      <c r="BI13" s="69"/>
      <c r="BJ13" s="70"/>
      <c r="BK13" s="72"/>
      <c r="BL13" s="69"/>
      <c r="BM13" s="69"/>
      <c r="BN13" s="69"/>
      <c r="BO13" s="73"/>
      <c r="BP13" s="71"/>
      <c r="BQ13" s="69"/>
      <c r="BR13" s="69"/>
      <c r="BS13" s="69"/>
      <c r="BT13" s="70"/>
      <c r="BU13" s="71"/>
      <c r="BV13" s="69"/>
      <c r="BW13" s="69"/>
      <c r="BX13" s="69"/>
      <c r="BY13" s="70"/>
      <c r="BZ13" s="72"/>
      <c r="CA13" s="69"/>
      <c r="CB13" s="69"/>
      <c r="CC13" s="69"/>
      <c r="CD13" s="69"/>
      <c r="CE13" s="86">
        <f>IF(B13="","",COUNTA(C13:CD13))</f>
        <v>13</v>
      </c>
      <c r="CF13" s="30">
        <f>IF(B13="","",VLOOKUP(B13,ClassificaPunti!B:AI,30,FALSE))</f>
        <v>12</v>
      </c>
      <c r="CG13" s="28">
        <f>IF(CF13="","",IF(CF13=0,0,CE13/CF13))</f>
        <v>1.0833333333333333</v>
      </c>
      <c r="CH13" s="158" t="str">
        <f t="shared" si="0"/>
        <v>Marco Mannucci</v>
      </c>
      <c r="CI13" s="21">
        <f t="shared" si="1"/>
        <v>13</v>
      </c>
      <c r="CJ13" s="21">
        <f t="shared" si="2"/>
        <v>12</v>
      </c>
      <c r="CK13" s="22"/>
      <c r="CL13" s="184" t="s">
        <v>68</v>
      </c>
      <c r="CM13" s="184"/>
      <c r="CN13" s="184" t="s">
        <v>67</v>
      </c>
      <c r="CO13" s="184" t="s">
        <v>65</v>
      </c>
      <c r="CP13" s="184" t="s">
        <v>64</v>
      </c>
      <c r="CQ13" s="22"/>
      <c r="CZ13" s="21"/>
      <c r="DA13" s="21"/>
    </row>
    <row r="14" spans="1:105" ht="15" customHeight="1" thickBot="1">
      <c r="A14" s="156">
        <f t="shared" si="3"/>
        <v>12</v>
      </c>
      <c r="B14" s="149" t="s">
        <v>53</v>
      </c>
      <c r="C14" s="97">
        <v>1</v>
      </c>
      <c r="D14" s="98">
        <v>1</v>
      </c>
      <c r="E14" s="112">
        <v>1</v>
      </c>
      <c r="F14" s="98">
        <v>1</v>
      </c>
      <c r="G14" s="123">
        <v>1</v>
      </c>
      <c r="H14" s="126">
        <v>1</v>
      </c>
      <c r="I14" s="136">
        <v>1</v>
      </c>
      <c r="J14" s="98">
        <v>1</v>
      </c>
      <c r="K14" s="136">
        <v>1</v>
      </c>
      <c r="L14" s="123">
        <v>1</v>
      </c>
      <c r="M14" s="125">
        <v>1</v>
      </c>
      <c r="N14" s="98">
        <v>1</v>
      </c>
      <c r="O14" s="32"/>
      <c r="P14" s="32"/>
      <c r="Q14" s="34"/>
      <c r="R14" s="35"/>
      <c r="S14" s="32"/>
      <c r="T14" s="32"/>
      <c r="U14" s="32"/>
      <c r="V14" s="32"/>
      <c r="W14" s="31"/>
      <c r="X14" s="32"/>
      <c r="Y14" s="32"/>
      <c r="Z14" s="32"/>
      <c r="AA14" s="32"/>
      <c r="AB14" s="31"/>
      <c r="AC14" s="32"/>
      <c r="AD14" s="32"/>
      <c r="AE14" s="32"/>
      <c r="AF14" s="32"/>
      <c r="AG14" s="31"/>
      <c r="AH14" s="32"/>
      <c r="AI14" s="32"/>
      <c r="AJ14" s="32"/>
      <c r="AK14" s="32"/>
      <c r="AL14" s="31"/>
      <c r="AM14" s="32"/>
      <c r="AN14" s="32"/>
      <c r="AO14" s="32"/>
      <c r="AP14" s="36"/>
      <c r="AQ14" s="31"/>
      <c r="AR14" s="32"/>
      <c r="AS14" s="32"/>
      <c r="AT14" s="32"/>
      <c r="AU14" s="34"/>
      <c r="AV14" s="31"/>
      <c r="AW14" s="35"/>
      <c r="AX14" s="35"/>
      <c r="AY14" s="35"/>
      <c r="AZ14" s="34"/>
      <c r="BA14" s="31"/>
      <c r="BB14" s="32"/>
      <c r="BC14" s="32"/>
      <c r="BD14" s="32"/>
      <c r="BE14" s="33"/>
      <c r="BF14" s="31"/>
      <c r="BG14" s="32"/>
      <c r="BH14" s="32"/>
      <c r="BI14" s="32"/>
      <c r="BJ14" s="34"/>
      <c r="BK14" s="35"/>
      <c r="BL14" s="32"/>
      <c r="BM14" s="32"/>
      <c r="BN14" s="32"/>
      <c r="BO14" s="33"/>
      <c r="BP14" s="31"/>
      <c r="BQ14" s="32"/>
      <c r="BR14" s="32"/>
      <c r="BS14" s="32"/>
      <c r="BT14" s="34"/>
      <c r="BU14" s="31"/>
      <c r="BV14" s="32"/>
      <c r="BW14" s="32"/>
      <c r="BX14" s="32"/>
      <c r="BY14" s="34"/>
      <c r="BZ14" s="35"/>
      <c r="CA14" s="32"/>
      <c r="CB14" s="32"/>
      <c r="CC14" s="32"/>
      <c r="CD14" s="32"/>
      <c r="CE14" s="86">
        <f>IF(B14="","",COUNTA(C14:CD14))</f>
        <v>12</v>
      </c>
      <c r="CF14" s="30">
        <f>IF(B14="","",VLOOKUP(B14,ClassificaPunti!B:AI,30,FALSE))</f>
        <v>6</v>
      </c>
      <c r="CG14" s="28">
        <f>IF(CF14="","",IF(CF14=0,0,CE14/CF14))</f>
        <v>2</v>
      </c>
      <c r="CH14" s="158" t="str">
        <f t="shared" si="0"/>
        <v>Beppe</v>
      </c>
      <c r="CI14" s="21">
        <f t="shared" si="1"/>
        <v>12</v>
      </c>
      <c r="CJ14" s="21">
        <f t="shared" si="2"/>
        <v>6</v>
      </c>
      <c r="CK14" s="24"/>
      <c r="CL14" s="185"/>
      <c r="CM14" s="185"/>
      <c r="CN14" s="185"/>
      <c r="CO14" s="185"/>
      <c r="CP14" s="185"/>
      <c r="CQ14" s="22"/>
      <c r="CZ14" s="21"/>
      <c r="DA14" s="21"/>
    </row>
    <row r="15" spans="1:105" ht="15" customHeight="1">
      <c r="A15" s="156">
        <f t="shared" si="3"/>
        <v>13</v>
      </c>
      <c r="B15" s="149" t="s">
        <v>44</v>
      </c>
      <c r="C15" s="97">
        <v>1</v>
      </c>
      <c r="D15" s="98">
        <v>1</v>
      </c>
      <c r="E15" s="112">
        <v>1</v>
      </c>
      <c r="F15" s="112">
        <v>1</v>
      </c>
      <c r="G15" s="120">
        <v>1</v>
      </c>
      <c r="H15" s="125">
        <v>1</v>
      </c>
      <c r="I15" s="136">
        <v>1</v>
      </c>
      <c r="J15" s="136">
        <v>1</v>
      </c>
      <c r="K15" s="136">
        <v>1</v>
      </c>
      <c r="L15" s="123">
        <v>1</v>
      </c>
      <c r="M15" s="125">
        <v>1</v>
      </c>
      <c r="N15" s="98">
        <v>1</v>
      </c>
      <c r="O15" s="69"/>
      <c r="P15" s="69"/>
      <c r="Q15" s="70"/>
      <c r="R15" s="72"/>
      <c r="S15" s="69"/>
      <c r="T15" s="69"/>
      <c r="U15" s="69"/>
      <c r="V15" s="70"/>
      <c r="W15" s="72"/>
      <c r="X15" s="69"/>
      <c r="Y15" s="69"/>
      <c r="Z15" s="69"/>
      <c r="AA15" s="73"/>
      <c r="AB15" s="71"/>
      <c r="AC15" s="69"/>
      <c r="AD15" s="69"/>
      <c r="AE15" s="69"/>
      <c r="AF15" s="70"/>
      <c r="AG15" s="72"/>
      <c r="AH15" s="69"/>
      <c r="AI15" s="69"/>
      <c r="AJ15" s="69"/>
      <c r="AK15" s="73"/>
      <c r="AL15" s="71"/>
      <c r="AM15" s="69"/>
      <c r="AN15" s="69"/>
      <c r="AO15" s="69"/>
      <c r="AP15" s="74"/>
      <c r="AQ15" s="71"/>
      <c r="AR15" s="69"/>
      <c r="AS15" s="69"/>
      <c r="AT15" s="69"/>
      <c r="AU15" s="70"/>
      <c r="AV15" s="71"/>
      <c r="AW15" s="72"/>
      <c r="AX15" s="72"/>
      <c r="AY15" s="72"/>
      <c r="AZ15" s="70"/>
      <c r="BA15" s="71"/>
      <c r="BB15" s="69"/>
      <c r="BC15" s="69"/>
      <c r="BD15" s="69"/>
      <c r="BE15" s="73"/>
      <c r="BF15" s="71"/>
      <c r="BG15" s="69"/>
      <c r="BH15" s="69"/>
      <c r="BI15" s="69"/>
      <c r="BJ15" s="70"/>
      <c r="BK15" s="72"/>
      <c r="BL15" s="69"/>
      <c r="BM15" s="69"/>
      <c r="BN15" s="69"/>
      <c r="BO15" s="73"/>
      <c r="BP15" s="71"/>
      <c r="BQ15" s="69"/>
      <c r="BR15" s="69"/>
      <c r="BS15" s="69"/>
      <c r="BT15" s="70"/>
      <c r="BU15" s="71"/>
      <c r="BV15" s="69"/>
      <c r="BW15" s="69"/>
      <c r="BX15" s="69"/>
      <c r="BY15" s="70"/>
      <c r="BZ15" s="72"/>
      <c r="CA15" s="69"/>
      <c r="CB15" s="69"/>
      <c r="CC15" s="69"/>
      <c r="CD15" s="69"/>
      <c r="CE15" s="86">
        <f>IF(B15="","",COUNTA(C15:CD15))</f>
        <v>12</v>
      </c>
      <c r="CF15" s="30">
        <f>IF(B15="","",VLOOKUP(B15,ClassificaPunti!B:AI,30,FALSE))</f>
        <v>23</v>
      </c>
      <c r="CG15" s="28">
        <f>IF(CF15="","",IF(CF15=0,0,CE15/CF15))</f>
        <v>0.52173913043478259</v>
      </c>
      <c r="CH15" s="158" t="str">
        <f t="shared" si="0"/>
        <v>Francesco Dini</v>
      </c>
      <c r="CI15" s="21">
        <f t="shared" si="1"/>
        <v>12</v>
      </c>
      <c r="CJ15" s="21">
        <f t="shared" si="2"/>
        <v>23</v>
      </c>
      <c r="CK15" s="24"/>
      <c r="CL15" s="175" t="str">
        <f>VLOOKUP(CO15,CE3:CH26,4,FALSE)</f>
        <v>Simone Caneschi</v>
      </c>
      <c r="CM15" s="176"/>
      <c r="CN15" s="196">
        <f>VLOOKUP(CO15,CE3:CH26,3,FALSE)</f>
        <v>1.9565217391304348</v>
      </c>
      <c r="CO15" s="167">
        <f>MAX(CE3:CE26)</f>
        <v>45</v>
      </c>
      <c r="CP15" s="173">
        <f>VLOOKUP(CO15,CE3:CH26,2,FALSE)</f>
        <v>23</v>
      </c>
      <c r="CQ15" s="22"/>
      <c r="CZ15" s="21"/>
      <c r="DA15" s="21"/>
    </row>
    <row r="16" spans="1:105" ht="15" customHeight="1">
      <c r="A16" s="156">
        <f t="shared" si="3"/>
        <v>14</v>
      </c>
      <c r="B16" s="149" t="s">
        <v>37</v>
      </c>
      <c r="C16" s="97">
        <v>1</v>
      </c>
      <c r="D16" s="98">
        <v>1</v>
      </c>
      <c r="E16" s="112">
        <v>1</v>
      </c>
      <c r="F16" s="112">
        <v>1</v>
      </c>
      <c r="G16" s="120">
        <v>1</v>
      </c>
      <c r="H16" s="125">
        <v>1</v>
      </c>
      <c r="I16" s="139">
        <v>1</v>
      </c>
      <c r="J16" s="59"/>
      <c r="K16" s="64"/>
      <c r="L16" s="70"/>
      <c r="M16" s="71"/>
      <c r="N16" s="69"/>
      <c r="O16" s="69"/>
      <c r="P16" s="69"/>
      <c r="Q16" s="70"/>
      <c r="R16" s="72"/>
      <c r="S16" s="69"/>
      <c r="T16" s="69"/>
      <c r="U16" s="69"/>
      <c r="V16" s="69"/>
      <c r="W16" s="71"/>
      <c r="X16" s="69"/>
      <c r="Y16" s="69"/>
      <c r="Z16" s="69"/>
      <c r="AA16" s="69"/>
      <c r="AB16" s="71"/>
      <c r="AC16" s="69"/>
      <c r="AD16" s="69"/>
      <c r="AE16" s="69"/>
      <c r="AF16" s="69"/>
      <c r="AG16" s="71"/>
      <c r="AH16" s="69"/>
      <c r="AI16" s="69"/>
      <c r="AJ16" s="69"/>
      <c r="AK16" s="69"/>
      <c r="AL16" s="71"/>
      <c r="AM16" s="69"/>
      <c r="AN16" s="69"/>
      <c r="AO16" s="69"/>
      <c r="AP16" s="107"/>
      <c r="AQ16" s="66"/>
      <c r="AR16" s="64"/>
      <c r="AS16" s="64"/>
      <c r="AT16" s="64"/>
      <c r="AU16" s="65"/>
      <c r="AV16" s="66"/>
      <c r="AW16" s="67"/>
      <c r="AX16" s="67"/>
      <c r="AY16" s="67"/>
      <c r="AZ16" s="65"/>
      <c r="BA16" s="66"/>
      <c r="BB16" s="64"/>
      <c r="BC16" s="64"/>
      <c r="BD16" s="64"/>
      <c r="BE16" s="68"/>
      <c r="BF16" s="66"/>
      <c r="BG16" s="64"/>
      <c r="BH16" s="64"/>
      <c r="BI16" s="64"/>
      <c r="BJ16" s="65"/>
      <c r="BK16" s="67"/>
      <c r="BL16" s="64"/>
      <c r="BM16" s="64"/>
      <c r="BN16" s="64"/>
      <c r="BO16" s="68"/>
      <c r="BP16" s="66"/>
      <c r="BQ16" s="64"/>
      <c r="BR16" s="64"/>
      <c r="BS16" s="64"/>
      <c r="BT16" s="65"/>
      <c r="BU16" s="66"/>
      <c r="BV16" s="64"/>
      <c r="BW16" s="64"/>
      <c r="BX16" s="64"/>
      <c r="BY16" s="65"/>
      <c r="BZ16" s="67"/>
      <c r="CA16" s="64"/>
      <c r="CB16" s="64"/>
      <c r="CC16" s="64"/>
      <c r="CD16" s="64"/>
      <c r="CE16" s="86">
        <f>IF(B16="","",COUNTA(C16:CD16))</f>
        <v>7</v>
      </c>
      <c r="CF16" s="30">
        <f>IF(B16="","",VLOOKUP(B16,ClassificaPunti!B:AI,30,FALSE))</f>
        <v>4</v>
      </c>
      <c r="CG16" s="28">
        <f>IF(CF16="","",IF(CF16=0,0,CE16/CF16))</f>
        <v>1.75</v>
      </c>
      <c r="CH16" s="158" t="str">
        <f t="shared" si="0"/>
        <v>Giacomo Bachi</v>
      </c>
      <c r="CI16" s="21">
        <f t="shared" si="1"/>
        <v>7</v>
      </c>
      <c r="CJ16" s="21">
        <f t="shared" si="2"/>
        <v>4</v>
      </c>
      <c r="CK16" s="22"/>
      <c r="CL16" s="187"/>
      <c r="CM16" s="188"/>
      <c r="CN16" s="197"/>
      <c r="CO16" s="199"/>
      <c r="CP16" s="195"/>
      <c r="CQ16" s="22"/>
      <c r="CZ16" s="21"/>
      <c r="DA16" s="21"/>
    </row>
    <row r="17" spans="1:105" ht="15" customHeight="1" thickBot="1">
      <c r="A17" s="156">
        <f t="shared" si="3"/>
        <v>15</v>
      </c>
      <c r="B17" s="149" t="s">
        <v>31</v>
      </c>
      <c r="C17" s="97">
        <v>1</v>
      </c>
      <c r="D17" s="98">
        <v>1</v>
      </c>
      <c r="E17" s="112">
        <v>1</v>
      </c>
      <c r="F17" s="112">
        <v>1</v>
      </c>
      <c r="G17" s="123">
        <v>1</v>
      </c>
      <c r="H17" s="125">
        <v>1</v>
      </c>
      <c r="I17" s="139">
        <v>1</v>
      </c>
      <c r="J17" s="64"/>
      <c r="K17" s="64"/>
      <c r="L17" s="65"/>
      <c r="M17" s="71"/>
      <c r="N17" s="69"/>
      <c r="O17" s="69"/>
      <c r="P17" s="69"/>
      <c r="Q17" s="70"/>
      <c r="R17" s="72"/>
      <c r="S17" s="64"/>
      <c r="T17" s="64"/>
      <c r="U17" s="64"/>
      <c r="V17" s="65"/>
      <c r="W17" s="67"/>
      <c r="X17" s="64"/>
      <c r="Y17" s="64"/>
      <c r="Z17" s="64"/>
      <c r="AA17" s="68"/>
      <c r="AB17" s="66"/>
      <c r="AC17" s="64"/>
      <c r="AD17" s="64"/>
      <c r="AE17" s="64"/>
      <c r="AF17" s="65"/>
      <c r="AG17" s="67"/>
      <c r="AH17" s="64"/>
      <c r="AI17" s="64"/>
      <c r="AJ17" s="64"/>
      <c r="AK17" s="68"/>
      <c r="AL17" s="66"/>
      <c r="AM17" s="64"/>
      <c r="AN17" s="64"/>
      <c r="AO17" s="64"/>
      <c r="AP17" s="107"/>
      <c r="AQ17" s="66"/>
      <c r="AR17" s="64"/>
      <c r="AS17" s="64"/>
      <c r="AT17" s="64"/>
      <c r="AU17" s="65"/>
      <c r="AV17" s="66"/>
      <c r="AW17" s="67"/>
      <c r="AX17" s="67"/>
      <c r="AY17" s="67"/>
      <c r="AZ17" s="65"/>
      <c r="BA17" s="66"/>
      <c r="BB17" s="64"/>
      <c r="BC17" s="64"/>
      <c r="BD17" s="64"/>
      <c r="BE17" s="68"/>
      <c r="BF17" s="66"/>
      <c r="BG17" s="64"/>
      <c r="BH17" s="64"/>
      <c r="BI17" s="64"/>
      <c r="BJ17" s="65"/>
      <c r="BK17" s="67"/>
      <c r="BL17" s="64"/>
      <c r="BM17" s="64"/>
      <c r="BN17" s="64"/>
      <c r="BO17" s="68"/>
      <c r="BP17" s="66"/>
      <c r="BQ17" s="64"/>
      <c r="BR17" s="64"/>
      <c r="BS17" s="64"/>
      <c r="BT17" s="65"/>
      <c r="BU17" s="66"/>
      <c r="BV17" s="64"/>
      <c r="BW17" s="64"/>
      <c r="BX17" s="64"/>
      <c r="BY17" s="65"/>
      <c r="BZ17" s="67"/>
      <c r="CA17" s="64"/>
      <c r="CB17" s="64"/>
      <c r="CC17" s="64"/>
      <c r="CD17" s="64"/>
      <c r="CE17" s="86">
        <f>IF(B17="","",COUNTA(C17:CD17))</f>
        <v>7</v>
      </c>
      <c r="CF17" s="30">
        <f>IF(B17="","",VLOOKUP(B17,ClassificaPunti!B:AI,30,FALSE))</f>
        <v>10</v>
      </c>
      <c r="CG17" s="28">
        <f>IF(CF17="","",IF(CF17=0,0,CE17/CF17))</f>
        <v>0.7</v>
      </c>
      <c r="CH17" s="158" t="str">
        <f t="shared" si="0"/>
        <v>Matteo Giuliano</v>
      </c>
      <c r="CI17" s="21">
        <f t="shared" si="1"/>
        <v>7</v>
      </c>
      <c r="CJ17" s="21">
        <f t="shared" si="2"/>
        <v>10</v>
      </c>
      <c r="CK17" s="22"/>
      <c r="CL17" s="177"/>
      <c r="CM17" s="178"/>
      <c r="CN17" s="198"/>
      <c r="CO17" s="168"/>
      <c r="CP17" s="174"/>
      <c r="CQ17" s="22"/>
      <c r="CZ17" s="21"/>
      <c r="DA17" s="21"/>
    </row>
    <row r="18" spans="1:105" ht="15" customHeight="1">
      <c r="A18" s="156">
        <f t="shared" si="3"/>
        <v>16</v>
      </c>
      <c r="B18" s="149" t="s">
        <v>49</v>
      </c>
      <c r="C18" s="97">
        <v>1</v>
      </c>
      <c r="D18" s="98">
        <v>1</v>
      </c>
      <c r="E18" s="112">
        <v>1</v>
      </c>
      <c r="F18" s="112">
        <v>1</v>
      </c>
      <c r="G18" s="120">
        <v>1</v>
      </c>
      <c r="H18" s="125">
        <v>1</v>
      </c>
      <c r="I18" s="139">
        <v>1</v>
      </c>
      <c r="J18" s="69"/>
      <c r="K18" s="69"/>
      <c r="L18" s="70"/>
      <c r="M18" s="71"/>
      <c r="N18" s="69"/>
      <c r="O18" s="69"/>
      <c r="P18" s="69"/>
      <c r="Q18" s="70"/>
      <c r="R18" s="72"/>
      <c r="S18" s="69"/>
      <c r="T18" s="69"/>
      <c r="U18" s="69"/>
      <c r="V18" s="70"/>
      <c r="W18" s="72"/>
      <c r="X18" s="69"/>
      <c r="Y18" s="69"/>
      <c r="Z18" s="69"/>
      <c r="AA18" s="73"/>
      <c r="AB18" s="71"/>
      <c r="AC18" s="69"/>
      <c r="AD18" s="69"/>
      <c r="AE18" s="69"/>
      <c r="AF18" s="70"/>
      <c r="AG18" s="72"/>
      <c r="AH18" s="69"/>
      <c r="AI18" s="69"/>
      <c r="AJ18" s="69"/>
      <c r="AK18" s="73"/>
      <c r="AL18" s="71"/>
      <c r="AM18" s="69"/>
      <c r="AN18" s="69"/>
      <c r="AO18" s="69"/>
      <c r="AP18" s="74"/>
      <c r="AQ18" s="71"/>
      <c r="AR18" s="69"/>
      <c r="AS18" s="69"/>
      <c r="AT18" s="69"/>
      <c r="AU18" s="70"/>
      <c r="AV18" s="71"/>
      <c r="AW18" s="72"/>
      <c r="AX18" s="72"/>
      <c r="AY18" s="72"/>
      <c r="AZ18" s="70"/>
      <c r="BA18" s="71"/>
      <c r="BB18" s="69"/>
      <c r="BC18" s="69"/>
      <c r="BD18" s="69"/>
      <c r="BE18" s="73"/>
      <c r="BF18" s="71"/>
      <c r="BG18" s="69"/>
      <c r="BH18" s="69"/>
      <c r="BI18" s="69"/>
      <c r="BJ18" s="70"/>
      <c r="BK18" s="72"/>
      <c r="BL18" s="69"/>
      <c r="BM18" s="69"/>
      <c r="BN18" s="69"/>
      <c r="BO18" s="73"/>
      <c r="BP18" s="71"/>
      <c r="BQ18" s="69"/>
      <c r="BR18" s="69"/>
      <c r="BS18" s="69"/>
      <c r="BT18" s="70"/>
      <c r="BU18" s="71"/>
      <c r="BV18" s="69"/>
      <c r="BW18" s="69"/>
      <c r="BX18" s="69"/>
      <c r="BY18" s="70"/>
      <c r="BZ18" s="72"/>
      <c r="CA18" s="69"/>
      <c r="CB18" s="69"/>
      <c r="CC18" s="69"/>
      <c r="CD18" s="69"/>
      <c r="CE18" s="86">
        <f>IF(B18="","",COUNTA(C18:CD18))</f>
        <v>7</v>
      </c>
      <c r="CF18" s="30">
        <f>IF(B18="","",VLOOKUP(B18,ClassificaPunti!B:AI,30,FALSE))</f>
        <v>6</v>
      </c>
      <c r="CG18" s="28">
        <f>IF(CF18="","",IF(CF18=0,0,CE18/CF18))</f>
        <v>1.1666666666666667</v>
      </c>
      <c r="CH18" s="158" t="str">
        <f t="shared" si="0"/>
        <v>Giulio Vecchi</v>
      </c>
      <c r="CI18" s="21">
        <f t="shared" si="1"/>
        <v>7</v>
      </c>
      <c r="CJ18" s="21">
        <f t="shared" si="2"/>
        <v>6</v>
      </c>
      <c r="CK18" s="24"/>
      <c r="CL18" s="171" t="s">
        <v>69</v>
      </c>
      <c r="CM18" s="171"/>
      <c r="CN18" s="171"/>
      <c r="CO18" s="171"/>
      <c r="CP18" s="171"/>
      <c r="CQ18" s="22"/>
      <c r="CZ18" s="21"/>
      <c r="DA18" s="21"/>
    </row>
    <row r="19" spans="1:105" ht="16" customHeight="1">
      <c r="A19" s="156">
        <f t="shared" si="3"/>
        <v>17</v>
      </c>
      <c r="B19" s="149" t="s">
        <v>51</v>
      </c>
      <c r="C19" s="137">
        <v>1</v>
      </c>
      <c r="D19" s="112">
        <v>1</v>
      </c>
      <c r="E19" s="112">
        <v>1</v>
      </c>
      <c r="F19" s="112">
        <v>1</v>
      </c>
      <c r="G19" s="127"/>
      <c r="H19" s="71"/>
      <c r="I19" s="69"/>
      <c r="J19" s="69"/>
      <c r="K19" s="69"/>
      <c r="L19" s="34"/>
      <c r="M19" s="31"/>
      <c r="N19" s="32"/>
      <c r="O19" s="32"/>
      <c r="P19" s="32"/>
      <c r="Q19" s="34"/>
      <c r="R19" s="35"/>
      <c r="S19" s="32"/>
      <c r="T19" s="32"/>
      <c r="U19" s="32"/>
      <c r="V19" s="32"/>
      <c r="W19" s="31"/>
      <c r="X19" s="32"/>
      <c r="Y19" s="32"/>
      <c r="Z19" s="32"/>
      <c r="AA19" s="32"/>
      <c r="AB19" s="31"/>
      <c r="AC19" s="32"/>
      <c r="AD19" s="32"/>
      <c r="AE19" s="32"/>
      <c r="AF19" s="32"/>
      <c r="AG19" s="31"/>
      <c r="AH19" s="69"/>
      <c r="AI19" s="69"/>
      <c r="AJ19" s="69"/>
      <c r="AK19" s="69"/>
      <c r="AL19" s="71"/>
      <c r="AM19" s="69"/>
      <c r="AN19" s="69"/>
      <c r="AO19" s="69"/>
      <c r="AP19" s="74"/>
      <c r="AQ19" s="71"/>
      <c r="AR19" s="69"/>
      <c r="AS19" s="69"/>
      <c r="AT19" s="69"/>
      <c r="AU19" s="70"/>
      <c r="AV19" s="71"/>
      <c r="AW19" s="72"/>
      <c r="AX19" s="72"/>
      <c r="AY19" s="72"/>
      <c r="AZ19" s="70"/>
      <c r="BA19" s="71"/>
      <c r="BB19" s="69"/>
      <c r="BC19" s="69"/>
      <c r="BD19" s="69"/>
      <c r="BE19" s="73"/>
      <c r="BF19" s="71"/>
      <c r="BG19" s="69"/>
      <c r="BH19" s="69"/>
      <c r="BI19" s="69"/>
      <c r="BJ19" s="70"/>
      <c r="BK19" s="72"/>
      <c r="BL19" s="69"/>
      <c r="BM19" s="69"/>
      <c r="BN19" s="69"/>
      <c r="BO19" s="73"/>
      <c r="BP19" s="71"/>
      <c r="BQ19" s="69"/>
      <c r="BR19" s="69"/>
      <c r="BS19" s="69"/>
      <c r="BT19" s="70"/>
      <c r="BU19" s="71"/>
      <c r="BV19" s="69"/>
      <c r="BW19" s="69"/>
      <c r="BX19" s="69"/>
      <c r="BY19" s="70"/>
      <c r="BZ19" s="72"/>
      <c r="CA19" s="69"/>
      <c r="CB19" s="69"/>
      <c r="CC19" s="69"/>
      <c r="CD19" s="69"/>
      <c r="CE19" s="86">
        <f>IF(B19="","",COUNTA(C19:CD19))</f>
        <v>4</v>
      </c>
      <c r="CF19" s="30">
        <f>IF(B19="","",VLOOKUP(B19,ClassificaPunti!B:AI,30,FALSE))</f>
        <v>2</v>
      </c>
      <c r="CG19" s="28">
        <f>IF(CF19="","",IF(CF19=0,0,CE19/CF19))</f>
        <v>2</v>
      </c>
      <c r="CH19" s="158" t="str">
        <f t="shared" si="0"/>
        <v>Jgli</v>
      </c>
      <c r="CI19" s="21">
        <f t="shared" si="1"/>
        <v>4</v>
      </c>
      <c r="CJ19" s="21">
        <f t="shared" si="2"/>
        <v>2</v>
      </c>
      <c r="CK19" s="24"/>
      <c r="CL19" s="142"/>
      <c r="CM19" s="142"/>
      <c r="CN19" s="143"/>
      <c r="CO19" s="144"/>
      <c r="CP19" s="145"/>
      <c r="CQ19" s="22"/>
      <c r="CZ19" s="21"/>
      <c r="DA19" s="21"/>
    </row>
    <row r="20" spans="1:105" ht="15">
      <c r="A20" s="156">
        <f t="shared" si="3"/>
        <v>18</v>
      </c>
      <c r="B20" s="149" t="s">
        <v>48</v>
      </c>
      <c r="C20" s="97">
        <v>1</v>
      </c>
      <c r="D20" s="98">
        <v>1</v>
      </c>
      <c r="E20" s="98">
        <v>1</v>
      </c>
      <c r="F20" s="33"/>
      <c r="G20" s="34"/>
      <c r="H20" s="71"/>
      <c r="I20" s="69"/>
      <c r="J20" s="69"/>
      <c r="K20" s="69"/>
      <c r="L20" s="70"/>
      <c r="M20" s="71"/>
      <c r="N20" s="69"/>
      <c r="O20" s="69"/>
      <c r="P20" s="69"/>
      <c r="Q20" s="70"/>
      <c r="R20" s="72"/>
      <c r="S20" s="69"/>
      <c r="T20" s="69"/>
      <c r="U20" s="69"/>
      <c r="V20" s="70"/>
      <c r="W20" s="72"/>
      <c r="X20" s="69"/>
      <c r="Y20" s="69"/>
      <c r="Z20" s="69"/>
      <c r="AA20" s="73"/>
      <c r="AB20" s="71"/>
      <c r="AC20" s="69"/>
      <c r="AD20" s="69"/>
      <c r="AE20" s="69"/>
      <c r="AF20" s="70"/>
      <c r="AG20" s="72"/>
      <c r="AH20" s="69"/>
      <c r="AI20" s="69"/>
      <c r="AJ20" s="69"/>
      <c r="AK20" s="73"/>
      <c r="AL20" s="71"/>
      <c r="AM20" s="69"/>
      <c r="AN20" s="69"/>
      <c r="AO20" s="69"/>
      <c r="AP20" s="74"/>
      <c r="AQ20" s="71"/>
      <c r="AR20" s="69"/>
      <c r="AS20" s="69"/>
      <c r="AT20" s="69"/>
      <c r="AU20" s="70"/>
      <c r="AV20" s="71"/>
      <c r="AW20" s="72"/>
      <c r="AX20" s="72"/>
      <c r="AY20" s="72"/>
      <c r="AZ20" s="70"/>
      <c r="BA20" s="71"/>
      <c r="BB20" s="69"/>
      <c r="BC20" s="69"/>
      <c r="BD20" s="69"/>
      <c r="BE20" s="73"/>
      <c r="BF20" s="71"/>
      <c r="BG20" s="69"/>
      <c r="BH20" s="69"/>
      <c r="BI20" s="69"/>
      <c r="BJ20" s="70"/>
      <c r="BK20" s="72"/>
      <c r="BL20" s="69"/>
      <c r="BM20" s="69"/>
      <c r="BN20" s="69"/>
      <c r="BO20" s="73"/>
      <c r="BP20" s="71"/>
      <c r="BQ20" s="69"/>
      <c r="BR20" s="69"/>
      <c r="BS20" s="69"/>
      <c r="BT20" s="70"/>
      <c r="BU20" s="71"/>
      <c r="BV20" s="69"/>
      <c r="BW20" s="69"/>
      <c r="BX20" s="69"/>
      <c r="BY20" s="70"/>
      <c r="BZ20" s="72"/>
      <c r="CA20" s="69"/>
      <c r="CB20" s="69"/>
      <c r="CC20" s="69"/>
      <c r="CD20" s="69"/>
      <c r="CE20" s="86">
        <f>IF(B20="","",COUNTA(C20:CD20))</f>
        <v>3</v>
      </c>
      <c r="CF20" s="30">
        <f>IF(B20="","",VLOOKUP(B20,ClassificaPunti!B:AI,30,FALSE))</f>
        <v>1</v>
      </c>
      <c r="CG20" s="28">
        <f>IF(CF20="","",IF(CF20=0,0,CE20/CF20))</f>
        <v>3</v>
      </c>
      <c r="CH20" s="158" t="str">
        <f t="shared" si="0"/>
        <v>Giacomo Giuliano</v>
      </c>
      <c r="CI20" s="21">
        <f t="shared" si="1"/>
        <v>3</v>
      </c>
      <c r="CJ20" s="21">
        <f t="shared" si="2"/>
        <v>1</v>
      </c>
      <c r="CK20" s="24"/>
      <c r="CL20" s="23"/>
      <c r="CM20" s="22"/>
      <c r="CP20" s="22"/>
      <c r="CQ20" s="22"/>
      <c r="CZ20" s="21"/>
      <c r="DA20" s="21"/>
    </row>
    <row r="21" spans="1:105" ht="15">
      <c r="A21" s="156">
        <f t="shared" si="3"/>
        <v>19</v>
      </c>
      <c r="B21" s="149" t="s">
        <v>57</v>
      </c>
      <c r="C21" s="98">
        <v>1</v>
      </c>
      <c r="D21" s="98">
        <v>1</v>
      </c>
      <c r="E21" s="98">
        <v>1</v>
      </c>
      <c r="F21" s="33"/>
      <c r="G21" s="34"/>
      <c r="H21" s="71"/>
      <c r="I21" s="69"/>
      <c r="J21" s="69"/>
      <c r="K21" s="69"/>
      <c r="L21" s="70"/>
      <c r="M21" s="71"/>
      <c r="N21" s="69"/>
      <c r="O21" s="69"/>
      <c r="P21" s="69"/>
      <c r="Q21" s="70"/>
      <c r="R21" s="72"/>
      <c r="S21" s="69"/>
      <c r="T21" s="69"/>
      <c r="U21" s="69"/>
      <c r="V21" s="70"/>
      <c r="W21" s="72"/>
      <c r="X21" s="69"/>
      <c r="Y21" s="69"/>
      <c r="Z21" s="69"/>
      <c r="AA21" s="73"/>
      <c r="AB21" s="71"/>
      <c r="AC21" s="69"/>
      <c r="AD21" s="69"/>
      <c r="AE21" s="69"/>
      <c r="AF21" s="70"/>
      <c r="AG21" s="72"/>
      <c r="AH21" s="69"/>
      <c r="AI21" s="69"/>
      <c r="AJ21" s="69"/>
      <c r="AK21" s="73"/>
      <c r="AL21" s="71"/>
      <c r="AM21" s="69"/>
      <c r="AN21" s="69"/>
      <c r="AO21" s="69"/>
      <c r="AP21" s="74"/>
      <c r="AQ21" s="71"/>
      <c r="AR21" s="69"/>
      <c r="AS21" s="69"/>
      <c r="AT21" s="69"/>
      <c r="AU21" s="70"/>
      <c r="AV21" s="71"/>
      <c r="AW21" s="72"/>
      <c r="AX21" s="72"/>
      <c r="AY21" s="72"/>
      <c r="AZ21" s="70"/>
      <c r="BA21" s="71"/>
      <c r="BB21" s="69"/>
      <c r="BC21" s="69"/>
      <c r="BD21" s="69"/>
      <c r="BE21" s="73"/>
      <c r="BF21" s="71"/>
      <c r="BG21" s="69"/>
      <c r="BH21" s="69"/>
      <c r="BI21" s="69"/>
      <c r="BJ21" s="70"/>
      <c r="BK21" s="72"/>
      <c r="BL21" s="69"/>
      <c r="BM21" s="69"/>
      <c r="BN21" s="69"/>
      <c r="BO21" s="73"/>
      <c r="BP21" s="71"/>
      <c r="BQ21" s="69"/>
      <c r="BR21" s="69"/>
      <c r="BS21" s="69"/>
      <c r="BT21" s="70"/>
      <c r="BU21" s="71"/>
      <c r="BV21" s="69"/>
      <c r="BW21" s="69"/>
      <c r="BX21" s="69"/>
      <c r="BY21" s="70"/>
      <c r="BZ21" s="72"/>
      <c r="CA21" s="69"/>
      <c r="CB21" s="69"/>
      <c r="CC21" s="69"/>
      <c r="CD21" s="69"/>
      <c r="CE21" s="86">
        <f>IF(B21="","",COUNTA(C21:CD21))</f>
        <v>3</v>
      </c>
      <c r="CF21" s="30">
        <f>IF(B21="","",VLOOKUP(B21,ClassificaPunti!B:AI,30,FALSE))</f>
        <v>2</v>
      </c>
      <c r="CG21" s="28">
        <f>IF(CF21="","",IF(CF21=0,0,CE21/CF21))</f>
        <v>1.5</v>
      </c>
      <c r="CH21" s="158" t="str">
        <f t="shared" si="0"/>
        <v>Enrico Micali</v>
      </c>
      <c r="CI21" s="21">
        <f t="shared" si="1"/>
        <v>3</v>
      </c>
      <c r="CJ21" s="21">
        <f t="shared" si="2"/>
        <v>2</v>
      </c>
      <c r="CK21" s="24"/>
      <c r="CL21" s="23"/>
      <c r="CM21" s="22"/>
      <c r="CP21" s="22"/>
      <c r="CQ21" s="22"/>
      <c r="CZ21" s="21"/>
      <c r="DA21" s="21"/>
    </row>
    <row r="22" spans="1:105" ht="15">
      <c r="A22" s="156">
        <f t="shared" si="3"/>
        <v>20</v>
      </c>
      <c r="B22" s="149" t="s">
        <v>61</v>
      </c>
      <c r="C22" s="97">
        <v>1</v>
      </c>
      <c r="D22" s="98">
        <v>1</v>
      </c>
      <c r="E22" s="33"/>
      <c r="F22" s="33"/>
      <c r="G22" s="34"/>
      <c r="H22" s="71"/>
      <c r="I22" s="69"/>
      <c r="J22" s="69"/>
      <c r="K22" s="69"/>
      <c r="L22" s="70"/>
      <c r="M22" s="71"/>
      <c r="N22" s="69"/>
      <c r="O22" s="69"/>
      <c r="P22" s="69"/>
      <c r="Q22" s="70"/>
      <c r="R22" s="72"/>
      <c r="S22" s="69"/>
      <c r="T22" s="69"/>
      <c r="U22" s="69"/>
      <c r="V22" s="70"/>
      <c r="W22" s="72"/>
      <c r="X22" s="69"/>
      <c r="Y22" s="69"/>
      <c r="Z22" s="69"/>
      <c r="AA22" s="73"/>
      <c r="AB22" s="71"/>
      <c r="AC22" s="69"/>
      <c r="AD22" s="69"/>
      <c r="AE22" s="69"/>
      <c r="AF22" s="70"/>
      <c r="AG22" s="72"/>
      <c r="AH22" s="69"/>
      <c r="AI22" s="69"/>
      <c r="AJ22" s="69"/>
      <c r="AK22" s="73"/>
      <c r="AL22" s="71"/>
      <c r="AM22" s="69"/>
      <c r="AN22" s="69"/>
      <c r="AO22" s="69"/>
      <c r="AP22" s="74"/>
      <c r="AQ22" s="71"/>
      <c r="AR22" s="69"/>
      <c r="AS22" s="69"/>
      <c r="AT22" s="69"/>
      <c r="AU22" s="70"/>
      <c r="AV22" s="71"/>
      <c r="AW22" s="72"/>
      <c r="AX22" s="72"/>
      <c r="AY22" s="72"/>
      <c r="AZ22" s="70"/>
      <c r="BA22" s="71"/>
      <c r="BB22" s="69"/>
      <c r="BC22" s="69"/>
      <c r="BD22" s="69"/>
      <c r="BE22" s="73"/>
      <c r="BF22" s="71"/>
      <c r="BG22" s="69"/>
      <c r="BH22" s="69"/>
      <c r="BI22" s="69"/>
      <c r="BJ22" s="70"/>
      <c r="BK22" s="72"/>
      <c r="BL22" s="69"/>
      <c r="BM22" s="69"/>
      <c r="BN22" s="69"/>
      <c r="BO22" s="73"/>
      <c r="BP22" s="71"/>
      <c r="BQ22" s="69"/>
      <c r="BR22" s="69"/>
      <c r="BS22" s="69"/>
      <c r="BT22" s="70"/>
      <c r="BU22" s="71"/>
      <c r="BV22" s="69"/>
      <c r="BW22" s="69"/>
      <c r="BX22" s="69"/>
      <c r="BY22" s="70"/>
      <c r="BZ22" s="72"/>
      <c r="CA22" s="69"/>
      <c r="CB22" s="69"/>
      <c r="CC22" s="69"/>
      <c r="CD22" s="69"/>
      <c r="CE22" s="86">
        <f>IF(B22="","",COUNTA(C22:CD22))</f>
        <v>2</v>
      </c>
      <c r="CF22" s="30">
        <f>IF(B22="","",VLOOKUP(B22,ClassificaPunti!B:AI,30,FALSE))</f>
        <v>3</v>
      </c>
      <c r="CG22" s="28">
        <f>IF(CF22="","",IF(CF22=0,0,CE22/CF22))</f>
        <v>0.66666666666666663</v>
      </c>
      <c r="CH22" s="158" t="str">
        <f t="shared" si="0"/>
        <v>Simone Crisciani</v>
      </c>
      <c r="CI22" s="21">
        <f t="shared" si="1"/>
        <v>2</v>
      </c>
      <c r="CJ22" s="21">
        <f t="shared" si="2"/>
        <v>3</v>
      </c>
      <c r="CK22" s="24"/>
      <c r="CL22" s="23"/>
      <c r="CM22" s="22"/>
      <c r="CP22" s="22"/>
      <c r="CQ22" s="22"/>
      <c r="CZ22" s="21"/>
      <c r="DA22" s="21"/>
    </row>
    <row r="23" spans="1:105" ht="15">
      <c r="A23" s="156">
        <f t="shared" si="3"/>
        <v>21</v>
      </c>
      <c r="B23" s="149" t="s">
        <v>52</v>
      </c>
      <c r="C23" s="116">
        <v>1</v>
      </c>
      <c r="D23" s="33"/>
      <c r="E23" s="33"/>
      <c r="F23" s="33"/>
      <c r="G23" s="34"/>
      <c r="H23" s="71"/>
      <c r="I23" s="69"/>
      <c r="J23" s="69"/>
      <c r="K23" s="69"/>
      <c r="L23" s="70"/>
      <c r="M23" s="71"/>
      <c r="N23" s="69"/>
      <c r="O23" s="69"/>
      <c r="P23" s="69"/>
      <c r="Q23" s="70"/>
      <c r="R23" s="72"/>
      <c r="S23" s="69"/>
      <c r="T23" s="69"/>
      <c r="U23" s="69"/>
      <c r="V23" s="70"/>
      <c r="W23" s="72"/>
      <c r="X23" s="69"/>
      <c r="Y23" s="69"/>
      <c r="Z23" s="69"/>
      <c r="AA23" s="73"/>
      <c r="AB23" s="71"/>
      <c r="AC23" s="69"/>
      <c r="AD23" s="69"/>
      <c r="AE23" s="69"/>
      <c r="AF23" s="70"/>
      <c r="AG23" s="72"/>
      <c r="AH23" s="69"/>
      <c r="AI23" s="69"/>
      <c r="AJ23" s="69"/>
      <c r="AK23" s="73"/>
      <c r="AL23" s="71"/>
      <c r="AM23" s="69"/>
      <c r="AN23" s="69"/>
      <c r="AO23" s="69"/>
      <c r="AP23" s="74"/>
      <c r="AQ23" s="71"/>
      <c r="AR23" s="69"/>
      <c r="AS23" s="69"/>
      <c r="AT23" s="69"/>
      <c r="AU23" s="70"/>
      <c r="AV23" s="71"/>
      <c r="AW23" s="72"/>
      <c r="AX23" s="72"/>
      <c r="AY23" s="72"/>
      <c r="AZ23" s="70"/>
      <c r="BA23" s="71"/>
      <c r="BB23" s="69"/>
      <c r="BC23" s="69"/>
      <c r="BD23" s="69"/>
      <c r="BE23" s="73"/>
      <c r="BF23" s="71"/>
      <c r="BG23" s="69"/>
      <c r="BH23" s="69"/>
      <c r="BI23" s="69"/>
      <c r="BJ23" s="70"/>
      <c r="BK23" s="72"/>
      <c r="BL23" s="69"/>
      <c r="BM23" s="69"/>
      <c r="BN23" s="69"/>
      <c r="BO23" s="73"/>
      <c r="BP23" s="71"/>
      <c r="BQ23" s="69"/>
      <c r="BR23" s="69"/>
      <c r="BS23" s="69"/>
      <c r="BT23" s="70"/>
      <c r="BU23" s="71"/>
      <c r="BV23" s="69"/>
      <c r="BW23" s="69"/>
      <c r="BX23" s="69"/>
      <c r="BY23" s="70"/>
      <c r="BZ23" s="72"/>
      <c r="CA23" s="69"/>
      <c r="CB23" s="69"/>
      <c r="CC23" s="69"/>
      <c r="CD23" s="69"/>
      <c r="CE23" s="86">
        <f>IF(B23="","",COUNTA(C23:CD23))</f>
        <v>1</v>
      </c>
      <c r="CF23" s="30">
        <f>IF(B23="","",VLOOKUP(B23,ClassificaPunti!B:AI,30,FALSE))</f>
        <v>4</v>
      </c>
      <c r="CG23" s="28">
        <f>IF(CF23="","",IF(CF23=0,0,CE23/CF23))</f>
        <v>0.25</v>
      </c>
      <c r="CH23" s="158" t="str">
        <f t="shared" si="0"/>
        <v>Rudolf</v>
      </c>
      <c r="CI23" s="21">
        <f t="shared" si="1"/>
        <v>1</v>
      </c>
      <c r="CJ23" s="21">
        <f t="shared" si="2"/>
        <v>4</v>
      </c>
      <c r="CK23" s="24"/>
      <c r="CL23" s="18"/>
      <c r="CM23" s="114"/>
      <c r="CN23" s="166"/>
      <c r="CO23" s="114"/>
      <c r="CQ23" s="22"/>
      <c r="CZ23" s="21"/>
      <c r="DA23" s="21"/>
    </row>
    <row r="24" spans="1:105" ht="15">
      <c r="A24" s="156">
        <f t="shared" si="3"/>
        <v>22</v>
      </c>
      <c r="B24" s="149" t="s">
        <v>77</v>
      </c>
      <c r="C24" s="97">
        <v>1</v>
      </c>
      <c r="D24" s="33"/>
      <c r="E24" s="73"/>
      <c r="F24" s="33"/>
      <c r="G24" s="34"/>
      <c r="H24" s="31"/>
      <c r="I24" s="32"/>
      <c r="J24" s="32"/>
      <c r="K24" s="32"/>
      <c r="L24" s="34"/>
      <c r="M24" s="31"/>
      <c r="N24" s="32"/>
      <c r="O24" s="32"/>
      <c r="P24" s="32"/>
      <c r="Q24" s="34"/>
      <c r="R24" s="35"/>
      <c r="S24" s="32"/>
      <c r="T24" s="32"/>
      <c r="U24" s="32"/>
      <c r="V24" s="34"/>
      <c r="W24" s="35"/>
      <c r="X24" s="32"/>
      <c r="Y24" s="32"/>
      <c r="Z24" s="32"/>
      <c r="AA24" s="33"/>
      <c r="AB24" s="31"/>
      <c r="AC24" s="32"/>
      <c r="AD24" s="32"/>
      <c r="AE24" s="32"/>
      <c r="AF24" s="34"/>
      <c r="AG24" s="35"/>
      <c r="AH24" s="32"/>
      <c r="AI24" s="32"/>
      <c r="AJ24" s="32"/>
      <c r="AK24" s="33"/>
      <c r="AL24" s="31"/>
      <c r="AM24" s="32"/>
      <c r="AN24" s="32"/>
      <c r="AO24" s="32"/>
      <c r="AP24" s="36"/>
      <c r="AQ24" s="31"/>
      <c r="AR24" s="32"/>
      <c r="AS24" s="32"/>
      <c r="AT24" s="32"/>
      <c r="AU24" s="34"/>
      <c r="AV24" s="31"/>
      <c r="AW24" s="35"/>
      <c r="AX24" s="35"/>
      <c r="AY24" s="35"/>
      <c r="AZ24" s="34"/>
      <c r="BA24" s="31"/>
      <c r="BB24" s="32"/>
      <c r="BC24" s="32"/>
      <c r="BD24" s="32"/>
      <c r="BE24" s="33"/>
      <c r="BF24" s="31"/>
      <c r="BG24" s="32"/>
      <c r="BH24" s="32"/>
      <c r="BI24" s="32"/>
      <c r="BJ24" s="34"/>
      <c r="BK24" s="35"/>
      <c r="BL24" s="32"/>
      <c r="BM24" s="32"/>
      <c r="BN24" s="32"/>
      <c r="BO24" s="33"/>
      <c r="BP24" s="31"/>
      <c r="BQ24" s="32"/>
      <c r="BR24" s="32"/>
      <c r="BS24" s="32"/>
      <c r="BT24" s="34"/>
      <c r="BU24" s="31"/>
      <c r="BV24" s="32"/>
      <c r="BW24" s="32"/>
      <c r="BX24" s="32"/>
      <c r="BY24" s="34"/>
      <c r="BZ24" s="35"/>
      <c r="CA24" s="32"/>
      <c r="CB24" s="32"/>
      <c r="CC24" s="32"/>
      <c r="CD24" s="32"/>
      <c r="CE24" s="86">
        <f>IF(B24="","",COUNTA(C24:CD24))</f>
        <v>1</v>
      </c>
      <c r="CF24" s="30">
        <f>IF(B24="","",VLOOKUP(B24,ClassificaPunti!B:AI,30,FALSE))</f>
        <v>1</v>
      </c>
      <c r="CG24" s="28">
        <f>IF(CF24="","",IF(CF24=0,0,CE24/CF24))</f>
        <v>1</v>
      </c>
      <c r="CH24" s="158" t="str">
        <f t="shared" si="0"/>
        <v>Amico Lau</v>
      </c>
      <c r="CI24" s="21">
        <f t="shared" si="1"/>
        <v>1</v>
      </c>
      <c r="CJ24" s="21">
        <f t="shared" si="2"/>
        <v>1</v>
      </c>
      <c r="CK24" s="24"/>
      <c r="CL24" s="18"/>
      <c r="CM24" s="124"/>
      <c r="CN24" s="124"/>
      <c r="CO24" s="124"/>
      <c r="CP24" s="22"/>
      <c r="CQ24" s="22"/>
      <c r="CZ24" s="21"/>
      <c r="DA24" s="21"/>
    </row>
    <row r="25" spans="1:105" ht="15">
      <c r="A25" s="156">
        <f t="shared" si="3"/>
        <v>23</v>
      </c>
      <c r="B25" s="149" t="s">
        <v>75</v>
      </c>
      <c r="C25" s="116">
        <v>1</v>
      </c>
      <c r="D25" s="73"/>
      <c r="E25" s="33"/>
      <c r="F25" s="73"/>
      <c r="G25" s="70"/>
      <c r="H25" s="71"/>
      <c r="I25" s="69"/>
      <c r="J25" s="69"/>
      <c r="K25" s="69"/>
      <c r="L25" s="70"/>
      <c r="M25" s="71"/>
      <c r="N25" s="69"/>
      <c r="O25" s="69"/>
      <c r="P25" s="69"/>
      <c r="Q25" s="70"/>
      <c r="R25" s="72"/>
      <c r="S25" s="69"/>
      <c r="T25" s="69"/>
      <c r="U25" s="69"/>
      <c r="V25" s="70"/>
      <c r="W25" s="72"/>
      <c r="X25" s="69"/>
      <c r="Y25" s="69"/>
      <c r="Z25" s="69"/>
      <c r="AA25" s="73"/>
      <c r="AB25" s="71"/>
      <c r="AC25" s="69"/>
      <c r="AD25" s="69"/>
      <c r="AE25" s="69"/>
      <c r="AF25" s="70"/>
      <c r="AG25" s="72"/>
      <c r="AH25" s="69"/>
      <c r="AI25" s="69"/>
      <c r="AJ25" s="69"/>
      <c r="AK25" s="73"/>
      <c r="AL25" s="71"/>
      <c r="AM25" s="69"/>
      <c r="AN25" s="69"/>
      <c r="AO25" s="69"/>
      <c r="AP25" s="74"/>
      <c r="AQ25" s="71"/>
      <c r="AR25" s="69"/>
      <c r="AS25" s="69"/>
      <c r="AT25" s="69"/>
      <c r="AU25" s="70"/>
      <c r="AV25" s="71"/>
      <c r="AW25" s="72"/>
      <c r="AX25" s="72"/>
      <c r="AY25" s="72"/>
      <c r="AZ25" s="70"/>
      <c r="BA25" s="71"/>
      <c r="BB25" s="69"/>
      <c r="BC25" s="69"/>
      <c r="BD25" s="69"/>
      <c r="BE25" s="73"/>
      <c r="BF25" s="71"/>
      <c r="BG25" s="69"/>
      <c r="BH25" s="69"/>
      <c r="BI25" s="69"/>
      <c r="BJ25" s="70"/>
      <c r="BK25" s="72"/>
      <c r="BL25" s="69"/>
      <c r="BM25" s="69"/>
      <c r="BN25" s="69"/>
      <c r="BO25" s="73"/>
      <c r="BP25" s="71"/>
      <c r="BQ25" s="69"/>
      <c r="BR25" s="69"/>
      <c r="BS25" s="69"/>
      <c r="BT25" s="70"/>
      <c r="BU25" s="71"/>
      <c r="BV25" s="69"/>
      <c r="BW25" s="69"/>
      <c r="BX25" s="69"/>
      <c r="BY25" s="70"/>
      <c r="BZ25" s="72"/>
      <c r="CA25" s="69"/>
      <c r="CB25" s="69"/>
      <c r="CC25" s="69"/>
      <c r="CD25" s="69"/>
      <c r="CE25" s="86">
        <f>IF(B25="","",COUNTA(C25:CD25))</f>
        <v>1</v>
      </c>
      <c r="CF25" s="30">
        <f>IF(B25="","",VLOOKUP(B25,ClassificaPunti!B:AI,30,FALSE))</f>
        <v>1</v>
      </c>
      <c r="CG25" s="28">
        <f>IF(CF25="","",IF(CF25=0,0,CE25/CF25))</f>
        <v>1</v>
      </c>
      <c r="CH25" s="158" t="str">
        <f t="shared" si="0"/>
        <v>Amico Gianca</v>
      </c>
      <c r="CI25" s="21">
        <f t="shared" si="1"/>
        <v>1</v>
      </c>
      <c r="CJ25" s="21">
        <f t="shared" si="2"/>
        <v>1</v>
      </c>
      <c r="CK25" s="24"/>
      <c r="CL25" s="18"/>
      <c r="CM25" s="114"/>
      <c r="CN25" s="166"/>
      <c r="CO25" s="114"/>
      <c r="CP25" s="22"/>
      <c r="CQ25" s="22"/>
      <c r="CZ25" s="21"/>
      <c r="DA25" s="21"/>
    </row>
    <row r="26" spans="1:105" ht="16" thickBot="1">
      <c r="A26" s="156" t="e">
        <f>IF(B26&lt;&gt;"",#REF!+1,"")</f>
        <v>#REF!</v>
      </c>
      <c r="B26" s="149" t="s">
        <v>45</v>
      </c>
      <c r="C26" s="62"/>
      <c r="D26" s="33"/>
      <c r="E26" s="33"/>
      <c r="F26" s="33"/>
      <c r="G26" s="34"/>
      <c r="H26" s="71"/>
      <c r="I26" s="69"/>
      <c r="J26" s="69"/>
      <c r="K26" s="69"/>
      <c r="L26" s="70"/>
      <c r="M26" s="71"/>
      <c r="N26" s="69"/>
      <c r="O26" s="69"/>
      <c r="P26" s="69"/>
      <c r="Q26" s="70"/>
      <c r="R26" s="72"/>
      <c r="S26" s="69"/>
      <c r="T26" s="69"/>
      <c r="U26" s="69"/>
      <c r="V26" s="70"/>
      <c r="W26" s="72"/>
      <c r="X26" s="69"/>
      <c r="Y26" s="69"/>
      <c r="Z26" s="69"/>
      <c r="AA26" s="73"/>
      <c r="AB26" s="71"/>
      <c r="AC26" s="69"/>
      <c r="AD26" s="69"/>
      <c r="AE26" s="69"/>
      <c r="AF26" s="70"/>
      <c r="AG26" s="72"/>
      <c r="AH26" s="69"/>
      <c r="AI26" s="69"/>
      <c r="AJ26" s="69"/>
      <c r="AK26" s="73"/>
      <c r="AL26" s="71"/>
      <c r="AM26" s="69"/>
      <c r="AN26" s="69"/>
      <c r="AO26" s="69"/>
      <c r="AP26" s="74"/>
      <c r="AQ26" s="71"/>
      <c r="AR26" s="69"/>
      <c r="AS26" s="69"/>
      <c r="AT26" s="69"/>
      <c r="AU26" s="70"/>
      <c r="AV26" s="71"/>
      <c r="AW26" s="72"/>
      <c r="AX26" s="72"/>
      <c r="AY26" s="72"/>
      <c r="AZ26" s="70"/>
      <c r="BA26" s="71"/>
      <c r="BB26" s="69"/>
      <c r="BC26" s="69"/>
      <c r="BD26" s="69"/>
      <c r="BE26" s="73"/>
      <c r="BF26" s="71"/>
      <c r="BG26" s="69"/>
      <c r="BH26" s="69"/>
      <c r="BI26" s="69"/>
      <c r="BJ26" s="70"/>
      <c r="BK26" s="72"/>
      <c r="BL26" s="69"/>
      <c r="BM26" s="69"/>
      <c r="BN26" s="69"/>
      <c r="BO26" s="73"/>
      <c r="BP26" s="71"/>
      <c r="BQ26" s="69"/>
      <c r="BR26" s="69"/>
      <c r="BS26" s="69"/>
      <c r="BT26" s="70"/>
      <c r="BU26" s="71"/>
      <c r="BV26" s="69"/>
      <c r="BW26" s="69"/>
      <c r="BX26" s="69"/>
      <c r="BY26" s="70"/>
      <c r="BZ26" s="72"/>
      <c r="CA26" s="69"/>
      <c r="CB26" s="69"/>
      <c r="CC26" s="69"/>
      <c r="CD26" s="69"/>
      <c r="CE26" s="87">
        <f>IF(B26="","",COUNTA(C26:CD26))</f>
        <v>0</v>
      </c>
      <c r="CF26" s="30">
        <f>IF(B26="","",VLOOKUP(B26,ClassificaPunti!B:AI,30,FALSE))</f>
        <v>1</v>
      </c>
      <c r="CG26" s="84">
        <f>IF(CF26="","",IF(CF26=0,0,CE26/CF26))</f>
        <v>0</v>
      </c>
      <c r="CH26" s="158" t="str">
        <f t="shared" si="0"/>
        <v>Marco Rebua</v>
      </c>
      <c r="CI26" s="21">
        <f t="shared" si="1"/>
        <v>0</v>
      </c>
      <c r="CJ26" s="21">
        <f t="shared" si="2"/>
        <v>1</v>
      </c>
      <c r="CK26" s="24"/>
      <c r="CL26"/>
      <c r="CM26"/>
      <c r="CN26" s="12"/>
      <c r="CO26"/>
      <c r="CP26" s="124"/>
      <c r="CQ26" s="22"/>
      <c r="CZ26" s="21"/>
      <c r="DA26" s="21"/>
    </row>
    <row r="27" spans="1:105" ht="16" thickBot="1">
      <c r="B27" s="76" t="s">
        <v>24</v>
      </c>
      <c r="C27" s="99">
        <v>1</v>
      </c>
      <c r="D27" s="105">
        <v>1</v>
      </c>
      <c r="E27" s="105">
        <v>1</v>
      </c>
      <c r="F27" s="105">
        <v>1</v>
      </c>
      <c r="G27" s="105">
        <v>1</v>
      </c>
      <c r="H27" s="93"/>
      <c r="I27" s="94"/>
      <c r="J27" s="94"/>
      <c r="K27" s="39"/>
      <c r="L27" s="54"/>
      <c r="M27" s="55"/>
      <c r="N27" s="39"/>
      <c r="O27" s="39"/>
      <c r="P27" s="39"/>
      <c r="Q27" s="53"/>
      <c r="R27" s="49"/>
      <c r="S27" s="39"/>
      <c r="T27" s="39"/>
      <c r="U27" s="39"/>
      <c r="V27" s="54"/>
      <c r="W27" s="55"/>
      <c r="X27" s="39"/>
      <c r="Y27" s="39"/>
      <c r="Z27" s="39"/>
      <c r="AA27" s="53"/>
      <c r="AB27" s="49"/>
      <c r="AC27" s="39"/>
      <c r="AD27" s="39"/>
      <c r="AE27" s="39"/>
      <c r="AF27" s="54"/>
      <c r="AG27" s="55"/>
      <c r="AH27" s="39"/>
      <c r="AI27" s="39"/>
      <c r="AJ27" s="39"/>
      <c r="AK27" s="53"/>
      <c r="AL27" s="49"/>
      <c r="AM27" s="39"/>
      <c r="AN27" s="39"/>
      <c r="AO27" s="39"/>
      <c r="AP27" s="54"/>
      <c r="AQ27" s="56"/>
      <c r="AR27" s="39"/>
      <c r="AS27" s="39"/>
      <c r="AT27" s="39"/>
      <c r="AU27" s="56"/>
      <c r="AV27" s="49"/>
      <c r="AW27" s="55"/>
      <c r="AX27" s="55"/>
      <c r="AY27" s="55"/>
      <c r="AZ27" s="54"/>
      <c r="BA27" s="49"/>
      <c r="BB27" s="39"/>
      <c r="BC27" s="39"/>
      <c r="BD27" s="39"/>
      <c r="BE27" s="53"/>
      <c r="BF27" s="49"/>
      <c r="BG27" s="39"/>
      <c r="BH27" s="39"/>
      <c r="BI27" s="39"/>
      <c r="BJ27" s="54"/>
      <c r="BK27" s="55"/>
      <c r="BL27" s="39"/>
      <c r="BM27" s="39"/>
      <c r="BN27" s="39"/>
      <c r="BO27" s="53"/>
      <c r="BP27" s="49"/>
      <c r="BQ27" s="39"/>
      <c r="BR27" s="39"/>
      <c r="BS27" s="39"/>
      <c r="BT27" s="54"/>
      <c r="BU27" s="49"/>
      <c r="BV27" s="39"/>
      <c r="BW27" s="39"/>
      <c r="BX27" s="39"/>
      <c r="BY27" s="54"/>
      <c r="BZ27" s="55"/>
      <c r="CA27" s="39"/>
      <c r="CB27" s="39"/>
      <c r="CC27" s="39"/>
      <c r="CD27" s="39"/>
      <c r="CE27" s="29">
        <f>IF(B27="","",COUNTA(C27:CD27))</f>
        <v>5</v>
      </c>
      <c r="CF27" s="37"/>
    </row>
    <row r="28" spans="1:105" ht="13" thickBot="1">
      <c r="B28" s="3"/>
      <c r="C28" s="3"/>
      <c r="D28" s="3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75">
        <f>SUM(CE3:CE27)</f>
        <v>334</v>
      </c>
      <c r="CF28" s="27">
        <f>SUM(CF3:CF26)</f>
        <v>260</v>
      </c>
    </row>
    <row r="29" spans="1:105">
      <c r="CH29" s="2"/>
      <c r="CI29" s="25"/>
      <c r="CJ29" s="25"/>
      <c r="CK29" s="22"/>
      <c r="CL29" s="114"/>
      <c r="CM29" s="114"/>
      <c r="CN29" s="12"/>
      <c r="CO29"/>
      <c r="CP29" s="22"/>
      <c r="CQ29" s="22"/>
      <c r="CZ29" s="21"/>
      <c r="DA29" s="21"/>
    </row>
    <row r="30" spans="1:105">
      <c r="C30" s="106"/>
      <c r="CH30" s="2"/>
      <c r="CI30" s="25"/>
      <c r="CJ30" s="25"/>
      <c r="CK30" s="22"/>
      <c r="CL30" s="114"/>
      <c r="CM30" s="114"/>
      <c r="CN30" s="12"/>
      <c r="CO30"/>
      <c r="CP30" s="22"/>
      <c r="CQ30" s="22"/>
      <c r="CZ30" s="21"/>
      <c r="DA30" s="21"/>
    </row>
    <row r="31" spans="1:105">
      <c r="CH31" s="2"/>
      <c r="CI31" s="25"/>
      <c r="CJ31" s="25"/>
      <c r="CK31" s="22"/>
      <c r="CL31"/>
      <c r="CM31"/>
      <c r="CN31" s="12"/>
      <c r="CO31"/>
      <c r="CP31" s="22"/>
      <c r="CQ31" s="22"/>
      <c r="CZ31" s="21"/>
      <c r="DA31" s="21"/>
    </row>
    <row r="32" spans="1:105">
      <c r="CH32" s="2"/>
      <c r="CI32" s="25"/>
      <c r="CJ32" s="25"/>
      <c r="CK32" s="22"/>
      <c r="CL32"/>
      <c r="CM32"/>
      <c r="CN32" s="12"/>
      <c r="CO32"/>
      <c r="CP32" s="22"/>
      <c r="CQ32" s="22"/>
      <c r="CZ32" s="21"/>
      <c r="DA32" s="21"/>
    </row>
    <row r="33" spans="86:105">
      <c r="CH33" s="2"/>
      <c r="CI33" s="25"/>
      <c r="CJ33" s="25"/>
      <c r="CK33" s="22"/>
      <c r="CL33"/>
      <c r="CM33"/>
      <c r="CN33" s="12"/>
      <c r="CO33"/>
      <c r="CP33" s="22"/>
      <c r="CQ33" s="22"/>
      <c r="CZ33" s="21"/>
      <c r="DA33" s="21"/>
    </row>
    <row r="34" spans="86:105">
      <c r="CH34" s="2"/>
      <c r="CI34" s="25"/>
      <c r="CJ34" s="25"/>
      <c r="CK34" s="22"/>
      <c r="CL34"/>
      <c r="CM34"/>
      <c r="CN34" s="12"/>
      <c r="CO34"/>
      <c r="CP34" s="22"/>
      <c r="CQ34" s="22"/>
      <c r="CZ34" s="21"/>
      <c r="DA34" s="21"/>
    </row>
    <row r="35" spans="86:105">
      <c r="CH35" s="2"/>
      <c r="CI35" s="25"/>
      <c r="CJ35" s="25"/>
      <c r="CK35" s="22"/>
      <c r="CL35"/>
      <c r="CM35"/>
      <c r="CN35" s="12"/>
      <c r="CO35"/>
      <c r="CP35" s="22"/>
      <c r="CQ35" s="22"/>
      <c r="CZ35" s="21"/>
      <c r="DA35" s="21"/>
    </row>
    <row r="36" spans="86:105">
      <c r="CH36" s="2"/>
      <c r="CI36" s="25"/>
      <c r="CJ36" s="25"/>
      <c r="CK36" s="22"/>
      <c r="CL36"/>
      <c r="CM36" s="161"/>
      <c r="CN36" s="12"/>
      <c r="CO36"/>
      <c r="CP36" s="22"/>
      <c r="CQ36" s="22"/>
      <c r="CZ36" s="21"/>
      <c r="DA36" s="21"/>
    </row>
    <row r="37" spans="86:105">
      <c r="CH37" s="2"/>
      <c r="CI37" s="25"/>
      <c r="CJ37" s="25"/>
      <c r="CK37" s="25"/>
      <c r="CL37" s="22"/>
      <c r="CM37" s="24"/>
      <c r="CP37" s="23"/>
      <c r="CQ37" s="22"/>
      <c r="CZ37" s="21"/>
      <c r="DA37" s="21"/>
    </row>
    <row r="38" spans="86:105">
      <c r="CH38" s="2"/>
      <c r="CN38" s="21"/>
      <c r="CO38" s="21"/>
      <c r="CP38" s="22"/>
      <c r="CQ38" s="22"/>
      <c r="CZ38" s="21"/>
      <c r="DA38" s="21"/>
    </row>
  </sheetData>
  <autoFilter ref="B2:CG26">
    <filterColumn colId="5" showButton="0"/>
    <filterColumn colId="10" showButton="0"/>
    <filterColumn colId="15" showButton="0"/>
    <filterColumn colId="20" showButton="0"/>
    <filterColumn colId="25" showButton="0"/>
    <filterColumn colId="30" showButton="0"/>
    <filterColumn colId="35" showButton="0"/>
    <filterColumn colId="40" showButton="0"/>
    <filterColumn colId="45" showButton="0"/>
    <filterColumn colId="50" showButton="0"/>
    <filterColumn colId="55" showButton="0"/>
    <filterColumn colId="60" showButton="0"/>
    <filterColumn colId="65" showButton="0"/>
    <filterColumn colId="70" showButton="0"/>
    <filterColumn colId="75" showButton="0"/>
    <sortState ref="B3:CG35">
      <sortCondition descending="1" ref="CE3:CE35"/>
    </sortState>
  </autoFilter>
  <mergeCells count="33">
    <mergeCell ref="CO4:CO6"/>
    <mergeCell ref="CP4:CP6"/>
    <mergeCell ref="CP13:CP14"/>
    <mergeCell ref="CL15:CM17"/>
    <mergeCell ref="CN15:CN17"/>
    <mergeCell ref="CO15:CO17"/>
    <mergeCell ref="CP15:CP17"/>
    <mergeCell ref="AF2:AG2"/>
    <mergeCell ref="AK2:AL2"/>
    <mergeCell ref="AZ2:BA2"/>
    <mergeCell ref="AU2:AV2"/>
    <mergeCell ref="AP2:AQ2"/>
    <mergeCell ref="G2:H2"/>
    <mergeCell ref="L2:M2"/>
    <mergeCell ref="Q2:R2"/>
    <mergeCell ref="V2:W2"/>
    <mergeCell ref="AA2:AB2"/>
    <mergeCell ref="CL18:CP18"/>
    <mergeCell ref="BY2:BZ2"/>
    <mergeCell ref="BJ2:BK2"/>
    <mergeCell ref="BE2:BF2"/>
    <mergeCell ref="BO2:BP2"/>
    <mergeCell ref="BT2:BU2"/>
    <mergeCell ref="CL7:CP7"/>
    <mergeCell ref="CL13:CM14"/>
    <mergeCell ref="CN13:CN14"/>
    <mergeCell ref="CO13:CO14"/>
    <mergeCell ref="CL2:CM3"/>
    <mergeCell ref="CN2:CN3"/>
    <mergeCell ref="CO2:CO3"/>
    <mergeCell ref="CP2:CP3"/>
    <mergeCell ref="CL4:CM6"/>
    <mergeCell ref="CN4:CN6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2:U30"/>
  <sheetViews>
    <sheetView workbookViewId="0">
      <selection activeCell="C30" sqref="C30:D30"/>
    </sheetView>
  </sheetViews>
  <sheetFormatPr baseColWidth="10" defaultColWidth="8.83203125" defaultRowHeight="12" x14ac:dyDescent="0"/>
  <cols>
    <col min="1" max="1" width="4.83203125" customWidth="1"/>
    <col min="2" max="2" width="11.6640625" customWidth="1"/>
    <col min="3" max="3" width="4.5" customWidth="1"/>
    <col min="4" max="4" width="4.83203125" style="14" customWidth="1"/>
    <col min="5" max="6" width="11.1640625" style="14" customWidth="1"/>
    <col min="7" max="7" width="11.5" style="14" customWidth="1"/>
    <col min="8" max="8" width="10.6640625" customWidth="1"/>
    <col min="9" max="10" width="10" customWidth="1"/>
    <col min="11" max="11" width="10.5" customWidth="1"/>
    <col min="12" max="18" width="10" customWidth="1"/>
    <col min="19" max="19" width="11.5" customWidth="1"/>
    <col min="20" max="20" width="10.83203125" customWidth="1"/>
    <col min="21" max="21" width="12.33203125" style="12" customWidth="1"/>
  </cols>
  <sheetData>
    <row r="2" spans="2:21" s="1" customFormat="1" ht="13" thickBot="1">
      <c r="B2" s="50" t="s">
        <v>0</v>
      </c>
      <c r="C2" s="200" t="s">
        <v>1</v>
      </c>
      <c r="D2" s="201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U2" s="12"/>
    </row>
    <row r="3" spans="2:21" ht="16.5" customHeight="1" thickBot="1">
      <c r="B3" s="52">
        <v>42646</v>
      </c>
      <c r="C3" s="89">
        <v>9</v>
      </c>
      <c r="D3" s="77">
        <v>6</v>
      </c>
      <c r="E3" s="88"/>
      <c r="F3" s="88"/>
      <c r="G3" s="89" t="s">
        <v>26</v>
      </c>
      <c r="H3" s="89" t="s">
        <v>27</v>
      </c>
      <c r="I3" s="77" t="s">
        <v>23</v>
      </c>
      <c r="J3" s="88"/>
      <c r="K3" s="77" t="s">
        <v>19</v>
      </c>
      <c r="L3" s="89" t="s">
        <v>50</v>
      </c>
      <c r="M3" s="77" t="s">
        <v>43</v>
      </c>
      <c r="N3" s="77" t="s">
        <v>40</v>
      </c>
      <c r="O3" s="89" t="s">
        <v>51</v>
      </c>
      <c r="P3" s="77" t="s">
        <v>18</v>
      </c>
      <c r="Q3" s="89" t="s">
        <v>28</v>
      </c>
      <c r="R3" s="18"/>
      <c r="S3" s="57" t="s">
        <v>12</v>
      </c>
      <c r="T3" s="58"/>
    </row>
    <row r="4" spans="2:21" ht="16.5" customHeight="1">
      <c r="B4" s="52">
        <v>42653</v>
      </c>
      <c r="C4" s="89">
        <v>5</v>
      </c>
      <c r="D4" s="77">
        <v>4</v>
      </c>
      <c r="E4" s="77" t="s">
        <v>50</v>
      </c>
      <c r="F4" s="89" t="s">
        <v>21</v>
      </c>
      <c r="G4" s="89" t="s">
        <v>51</v>
      </c>
      <c r="H4" s="77" t="s">
        <v>27</v>
      </c>
      <c r="I4" s="77" t="s">
        <v>46</v>
      </c>
      <c r="J4" s="89" t="s">
        <v>17</v>
      </c>
      <c r="K4" s="89" t="s">
        <v>52</v>
      </c>
      <c r="L4" s="89" t="s">
        <v>25</v>
      </c>
      <c r="M4" s="88"/>
      <c r="N4" s="88"/>
      <c r="O4" s="88"/>
      <c r="P4" s="77" t="s">
        <v>18</v>
      </c>
      <c r="Q4" s="77" t="s">
        <v>28</v>
      </c>
      <c r="R4" s="18"/>
      <c r="S4" s="132"/>
      <c r="T4" s="133" t="s">
        <v>13</v>
      </c>
    </row>
    <row r="5" spans="2:21" ht="16.5" customHeight="1">
      <c r="B5" s="52">
        <v>42660</v>
      </c>
      <c r="C5" s="89">
        <v>6</v>
      </c>
      <c r="D5" s="77">
        <v>5</v>
      </c>
      <c r="E5" s="89" t="s">
        <v>52</v>
      </c>
      <c r="F5" s="89" t="s">
        <v>21</v>
      </c>
      <c r="G5" s="77" t="s">
        <v>26</v>
      </c>
      <c r="H5" s="88"/>
      <c r="I5" s="89" t="s">
        <v>23</v>
      </c>
      <c r="J5" s="89" t="s">
        <v>17</v>
      </c>
      <c r="K5" s="88"/>
      <c r="L5" s="77" t="s">
        <v>25</v>
      </c>
      <c r="M5" s="77" t="s">
        <v>43</v>
      </c>
      <c r="N5" s="88"/>
      <c r="O5" s="77" t="s">
        <v>41</v>
      </c>
      <c r="P5" s="77" t="s">
        <v>18</v>
      </c>
      <c r="Q5" s="89" t="s">
        <v>28</v>
      </c>
      <c r="R5" s="18"/>
      <c r="S5" s="128"/>
      <c r="T5" s="13" t="s">
        <v>14</v>
      </c>
    </row>
    <row r="6" spans="2:21" ht="16.5" customHeight="1">
      <c r="B6" s="52">
        <v>42667</v>
      </c>
      <c r="C6" s="89">
        <v>10</v>
      </c>
      <c r="D6" s="77">
        <v>8</v>
      </c>
      <c r="E6" s="88"/>
      <c r="F6" s="89" t="s">
        <v>21</v>
      </c>
      <c r="G6" s="77" t="s">
        <v>26</v>
      </c>
      <c r="H6" s="89" t="s">
        <v>27</v>
      </c>
      <c r="I6" s="88"/>
      <c r="J6" s="77" t="s">
        <v>17</v>
      </c>
      <c r="K6" s="88"/>
      <c r="L6" s="77" t="s">
        <v>25</v>
      </c>
      <c r="M6" s="89" t="s">
        <v>52</v>
      </c>
      <c r="N6" s="77" t="s">
        <v>40</v>
      </c>
      <c r="O6" s="89" t="s">
        <v>50</v>
      </c>
      <c r="P6" s="77" t="s">
        <v>53</v>
      </c>
      <c r="Q6" s="89" t="s">
        <v>28</v>
      </c>
      <c r="R6" s="18"/>
      <c r="S6" s="129"/>
      <c r="T6" s="130" t="s">
        <v>15</v>
      </c>
    </row>
    <row r="7" spans="2:21" ht="16.5" customHeight="1">
      <c r="B7" s="52">
        <v>42674</v>
      </c>
      <c r="C7" s="89">
        <v>5</v>
      </c>
      <c r="D7" s="77">
        <v>3</v>
      </c>
      <c r="E7" s="77" t="s">
        <v>22</v>
      </c>
      <c r="F7" s="88" t="s">
        <v>21</v>
      </c>
      <c r="G7" s="88"/>
      <c r="H7" s="89" t="s">
        <v>27</v>
      </c>
      <c r="I7" s="89" t="s">
        <v>23</v>
      </c>
      <c r="J7" s="89" t="s">
        <v>17</v>
      </c>
      <c r="K7" s="77" t="s">
        <v>54</v>
      </c>
      <c r="L7" s="89" t="s">
        <v>25</v>
      </c>
      <c r="M7" s="77" t="s">
        <v>50</v>
      </c>
      <c r="N7" s="77" t="s">
        <v>40</v>
      </c>
      <c r="O7" s="88"/>
      <c r="P7" s="89" t="s">
        <v>18</v>
      </c>
      <c r="Q7" s="77" t="s">
        <v>28</v>
      </c>
      <c r="R7" s="18"/>
      <c r="S7" s="134"/>
      <c r="T7" s="13" t="s">
        <v>16</v>
      </c>
    </row>
    <row r="8" spans="2:21" ht="16.5" customHeight="1" thickBot="1">
      <c r="B8" s="52">
        <v>42681</v>
      </c>
      <c r="C8" s="89">
        <v>10</v>
      </c>
      <c r="D8" s="77">
        <v>6</v>
      </c>
      <c r="E8" s="88"/>
      <c r="F8" s="89" t="s">
        <v>21</v>
      </c>
      <c r="G8" s="88"/>
      <c r="H8" s="89" t="s">
        <v>55</v>
      </c>
      <c r="I8" s="77" t="s">
        <v>23</v>
      </c>
      <c r="J8" s="77" t="s">
        <v>17</v>
      </c>
      <c r="K8" s="89" t="s">
        <v>19</v>
      </c>
      <c r="L8" s="77" t="s">
        <v>25</v>
      </c>
      <c r="M8" s="89" t="s">
        <v>50</v>
      </c>
      <c r="N8" s="88"/>
      <c r="O8" s="77" t="s">
        <v>41</v>
      </c>
      <c r="P8" s="89" t="s">
        <v>53</v>
      </c>
      <c r="Q8" s="77" t="s">
        <v>28</v>
      </c>
      <c r="R8" s="18"/>
      <c r="S8" s="135"/>
      <c r="T8" s="131" t="s">
        <v>16</v>
      </c>
      <c r="U8" s="7"/>
    </row>
    <row r="9" spans="2:21" ht="16.5" customHeight="1">
      <c r="B9" s="52">
        <v>42688</v>
      </c>
      <c r="C9" s="89">
        <v>9</v>
      </c>
      <c r="D9" s="77">
        <v>8</v>
      </c>
      <c r="E9" s="77" t="s">
        <v>22</v>
      </c>
      <c r="F9" s="89" t="s">
        <v>21</v>
      </c>
      <c r="G9" s="88"/>
      <c r="H9" s="88"/>
      <c r="I9" s="77" t="s">
        <v>23</v>
      </c>
      <c r="J9" s="88"/>
      <c r="K9" s="89" t="s">
        <v>19</v>
      </c>
      <c r="L9" s="89" t="s">
        <v>25</v>
      </c>
      <c r="M9" s="89" t="s">
        <v>43</v>
      </c>
      <c r="N9" s="77" t="s">
        <v>41</v>
      </c>
      <c r="O9" s="89" t="s">
        <v>40</v>
      </c>
      <c r="P9" s="77" t="s">
        <v>28</v>
      </c>
      <c r="Q9" s="77" t="s">
        <v>18</v>
      </c>
      <c r="R9" s="18"/>
      <c r="S9" s="18"/>
    </row>
    <row r="10" spans="2:21" ht="16.5" customHeight="1">
      <c r="B10" s="52">
        <v>42695</v>
      </c>
      <c r="C10" s="118">
        <v>7</v>
      </c>
      <c r="D10" s="119">
        <v>7</v>
      </c>
      <c r="E10" s="88"/>
      <c r="F10" s="119" t="s">
        <v>21</v>
      </c>
      <c r="G10" s="118" t="s">
        <v>26</v>
      </c>
      <c r="H10" s="118" t="s">
        <v>55</v>
      </c>
      <c r="I10" s="119" t="s">
        <v>23</v>
      </c>
      <c r="J10" s="119" t="s">
        <v>17</v>
      </c>
      <c r="K10" s="119" t="s">
        <v>19</v>
      </c>
      <c r="L10" s="118" t="s">
        <v>25</v>
      </c>
      <c r="M10" s="118" t="s">
        <v>53</v>
      </c>
      <c r="N10" s="88"/>
      <c r="O10" s="88"/>
      <c r="P10" s="119" t="s">
        <v>28</v>
      </c>
      <c r="Q10" s="118" t="s">
        <v>52</v>
      </c>
      <c r="R10" s="18"/>
      <c r="S10" s="6"/>
    </row>
    <row r="11" spans="2:21" ht="16.5" customHeight="1">
      <c r="B11" s="52">
        <v>42702</v>
      </c>
      <c r="C11" s="89">
        <v>8</v>
      </c>
      <c r="D11" s="77">
        <v>7</v>
      </c>
      <c r="E11" s="88"/>
      <c r="F11" s="89" t="s">
        <v>21</v>
      </c>
      <c r="G11" s="77" t="s">
        <v>26</v>
      </c>
      <c r="H11" s="77" t="s">
        <v>55</v>
      </c>
      <c r="I11" s="88"/>
      <c r="J11" s="77" t="s">
        <v>17</v>
      </c>
      <c r="K11" s="77" t="s">
        <v>19</v>
      </c>
      <c r="L11" s="89" t="s">
        <v>25</v>
      </c>
      <c r="M11" s="89" t="s">
        <v>43</v>
      </c>
      <c r="N11" s="89" t="s">
        <v>41</v>
      </c>
      <c r="O11" s="89" t="s">
        <v>40</v>
      </c>
      <c r="P11" s="88"/>
      <c r="Q11" s="77" t="s">
        <v>18</v>
      </c>
      <c r="R11" s="18"/>
      <c r="S11" s="18"/>
    </row>
    <row r="12" spans="2:21" ht="16.5" customHeight="1">
      <c r="B12" s="52">
        <v>42709</v>
      </c>
      <c r="C12" s="89">
        <v>7</v>
      </c>
      <c r="D12" s="77">
        <v>6</v>
      </c>
      <c r="E12" s="88"/>
      <c r="F12" s="77" t="s">
        <v>21</v>
      </c>
      <c r="G12" s="89" t="s">
        <v>26</v>
      </c>
      <c r="H12" s="77" t="s">
        <v>56</v>
      </c>
      <c r="I12" s="89" t="s">
        <v>23</v>
      </c>
      <c r="J12" s="89" t="s">
        <v>17</v>
      </c>
      <c r="K12" s="77" t="s">
        <v>19</v>
      </c>
      <c r="L12" s="89" t="s">
        <v>25</v>
      </c>
      <c r="M12" s="88"/>
      <c r="N12" s="77" t="s">
        <v>41</v>
      </c>
      <c r="O12" s="88"/>
      <c r="P12" s="89" t="s">
        <v>28</v>
      </c>
      <c r="Q12" s="77" t="s">
        <v>18</v>
      </c>
      <c r="R12" s="18"/>
      <c r="S12" s="18"/>
    </row>
    <row r="13" spans="2:21" ht="16.5" customHeight="1">
      <c r="B13" s="52">
        <v>42716</v>
      </c>
      <c r="C13" s="89">
        <v>6</v>
      </c>
      <c r="D13" s="77">
        <v>4</v>
      </c>
      <c r="E13" s="89" t="s">
        <v>59</v>
      </c>
      <c r="F13" s="77" t="s">
        <v>58</v>
      </c>
      <c r="G13" s="88"/>
      <c r="H13" s="77" t="s">
        <v>55</v>
      </c>
      <c r="I13" s="88"/>
      <c r="J13" s="77" t="s">
        <v>17</v>
      </c>
      <c r="K13" s="77" t="s">
        <v>19</v>
      </c>
      <c r="L13" s="89" t="s">
        <v>25</v>
      </c>
      <c r="M13" s="89" t="s">
        <v>43</v>
      </c>
      <c r="N13" s="88"/>
      <c r="O13" s="89" t="s">
        <v>40</v>
      </c>
      <c r="P13" s="77" t="s">
        <v>28</v>
      </c>
      <c r="Q13" s="89" t="s">
        <v>18</v>
      </c>
      <c r="R13" s="18"/>
      <c r="S13" s="18"/>
      <c r="T13" s="114"/>
    </row>
    <row r="14" spans="2:21" ht="16.5" customHeight="1">
      <c r="B14" s="52">
        <v>42723</v>
      </c>
      <c r="C14" s="118">
        <v>10</v>
      </c>
      <c r="D14" s="119">
        <v>10</v>
      </c>
      <c r="E14" s="118" t="s">
        <v>22</v>
      </c>
      <c r="F14" s="118" t="s">
        <v>21</v>
      </c>
      <c r="G14" s="88"/>
      <c r="H14" s="118" t="s">
        <v>55</v>
      </c>
      <c r="I14" s="118" t="s">
        <v>23</v>
      </c>
      <c r="J14" s="88"/>
      <c r="K14" s="119" t="s">
        <v>19</v>
      </c>
      <c r="L14" s="119" t="s">
        <v>25</v>
      </c>
      <c r="M14" s="88"/>
      <c r="N14" s="119" t="s">
        <v>41</v>
      </c>
      <c r="O14" s="118" t="s">
        <v>40</v>
      </c>
      <c r="P14" s="119" t="s">
        <v>28</v>
      </c>
      <c r="Q14" s="119" t="s">
        <v>18</v>
      </c>
      <c r="R14" s="18"/>
      <c r="S14" s="18"/>
      <c r="T14" s="18"/>
      <c r="U14" s="121"/>
    </row>
    <row r="15" spans="2:21" ht="16.5" customHeight="1">
      <c r="B15" s="52">
        <v>42737</v>
      </c>
      <c r="C15" s="89">
        <v>6</v>
      </c>
      <c r="D15" s="77">
        <v>5</v>
      </c>
      <c r="E15" s="77" t="s">
        <v>22</v>
      </c>
      <c r="F15" s="89" t="s">
        <v>21</v>
      </c>
      <c r="G15" s="89" t="s">
        <v>60</v>
      </c>
      <c r="H15" s="88"/>
      <c r="I15" s="77" t="s">
        <v>23</v>
      </c>
      <c r="J15" s="89" t="s">
        <v>17</v>
      </c>
      <c r="K15" s="77" t="s">
        <v>19</v>
      </c>
      <c r="L15" s="89" t="s">
        <v>25</v>
      </c>
      <c r="M15" s="77" t="s">
        <v>43</v>
      </c>
      <c r="N15" s="88"/>
      <c r="O15" s="88"/>
      <c r="P15" s="89" t="s">
        <v>28</v>
      </c>
      <c r="Q15" s="77" t="s">
        <v>18</v>
      </c>
      <c r="R15" s="18"/>
      <c r="S15" s="18"/>
      <c r="T15" s="18"/>
      <c r="U15" s="122"/>
    </row>
    <row r="16" spans="2:21" ht="16.5" customHeight="1">
      <c r="B16" s="52">
        <f>+B15+7</f>
        <v>42744</v>
      </c>
      <c r="C16" s="89">
        <v>6</v>
      </c>
      <c r="D16" s="77">
        <v>5</v>
      </c>
      <c r="E16" s="77" t="s">
        <v>22</v>
      </c>
      <c r="F16" s="77" t="s">
        <v>21</v>
      </c>
      <c r="G16" s="88"/>
      <c r="H16" s="89" t="s">
        <v>55</v>
      </c>
      <c r="I16" s="89" t="s">
        <v>23</v>
      </c>
      <c r="J16" s="89" t="s">
        <v>17</v>
      </c>
      <c r="K16" s="77" t="s">
        <v>19</v>
      </c>
      <c r="L16" s="89" t="s">
        <v>25</v>
      </c>
      <c r="M16" s="88"/>
      <c r="N16" s="77" t="s">
        <v>41</v>
      </c>
      <c r="O16" s="88"/>
      <c r="P16" s="77" t="s">
        <v>28</v>
      </c>
      <c r="Q16" s="89" t="s">
        <v>18</v>
      </c>
      <c r="R16" s="18"/>
    </row>
    <row r="17" spans="1:18" ht="16.5" customHeight="1">
      <c r="B17" s="52">
        <f t="shared" ref="B17:B29" si="0">+B16+7</f>
        <v>42751</v>
      </c>
      <c r="C17" s="89">
        <v>4</v>
      </c>
      <c r="D17" s="77">
        <v>3</v>
      </c>
      <c r="E17" s="77" t="s">
        <v>22</v>
      </c>
      <c r="F17" s="88"/>
      <c r="G17" s="88"/>
      <c r="H17" s="77" t="s">
        <v>55</v>
      </c>
      <c r="I17" s="77" t="s">
        <v>23</v>
      </c>
      <c r="J17" s="77" t="s">
        <v>17</v>
      </c>
      <c r="K17" s="89" t="s">
        <v>19</v>
      </c>
      <c r="L17" s="89" t="s">
        <v>25</v>
      </c>
      <c r="M17" s="89" t="s">
        <v>43</v>
      </c>
      <c r="N17" s="88"/>
      <c r="O17" s="89" t="s">
        <v>40</v>
      </c>
      <c r="P17" s="77" t="s">
        <v>28</v>
      </c>
      <c r="Q17" s="89" t="s">
        <v>18</v>
      </c>
      <c r="R17" s="18"/>
    </row>
    <row r="18" spans="1:18" ht="16.5" customHeight="1">
      <c r="B18" s="52">
        <f t="shared" si="0"/>
        <v>42758</v>
      </c>
      <c r="C18" s="89">
        <v>6</v>
      </c>
      <c r="D18" s="77">
        <v>5</v>
      </c>
      <c r="E18" s="89" t="s">
        <v>22</v>
      </c>
      <c r="F18" s="77" t="s">
        <v>21</v>
      </c>
      <c r="G18" s="88"/>
      <c r="H18" s="89" t="s">
        <v>55</v>
      </c>
      <c r="I18" s="89" t="s">
        <v>23</v>
      </c>
      <c r="J18" s="77" t="s">
        <v>17</v>
      </c>
      <c r="K18" s="88"/>
      <c r="L18" s="89" t="s">
        <v>25</v>
      </c>
      <c r="M18" s="77" t="s">
        <v>43</v>
      </c>
      <c r="N18" s="89" t="s">
        <v>41</v>
      </c>
      <c r="O18" s="88"/>
      <c r="P18" s="77" t="s">
        <v>28</v>
      </c>
      <c r="Q18" s="77" t="s">
        <v>18</v>
      </c>
      <c r="R18" s="18"/>
    </row>
    <row r="19" spans="1:18" ht="16.5" customHeight="1">
      <c r="B19" s="52">
        <f t="shared" si="0"/>
        <v>42765</v>
      </c>
      <c r="C19" s="89">
        <v>10</v>
      </c>
      <c r="D19" s="77">
        <v>2</v>
      </c>
      <c r="E19" s="89" t="s">
        <v>62</v>
      </c>
      <c r="F19" s="89" t="s">
        <v>60</v>
      </c>
      <c r="G19" s="77" t="s">
        <v>26</v>
      </c>
      <c r="H19" s="77" t="s">
        <v>55</v>
      </c>
      <c r="I19" s="77" t="s">
        <v>23</v>
      </c>
      <c r="J19" s="77" t="s">
        <v>17</v>
      </c>
      <c r="K19" s="89" t="s">
        <v>19</v>
      </c>
      <c r="L19" s="89" t="s">
        <v>25</v>
      </c>
      <c r="M19" s="88"/>
      <c r="N19" s="88"/>
      <c r="O19" s="88"/>
      <c r="P19" s="89" t="s">
        <v>28</v>
      </c>
      <c r="Q19" s="77" t="s">
        <v>18</v>
      </c>
      <c r="R19" s="18"/>
    </row>
    <row r="20" spans="1:18" ht="16.5" customHeight="1">
      <c r="B20" s="52">
        <f t="shared" si="0"/>
        <v>42772</v>
      </c>
      <c r="C20" s="89">
        <v>6</v>
      </c>
      <c r="D20" s="77">
        <v>4</v>
      </c>
      <c r="E20" s="89" t="s">
        <v>22</v>
      </c>
      <c r="F20" s="88"/>
      <c r="G20" s="89" t="s">
        <v>26</v>
      </c>
      <c r="H20" s="89" t="s">
        <v>55</v>
      </c>
      <c r="I20" s="77" t="s">
        <v>23</v>
      </c>
      <c r="J20" s="89" t="s">
        <v>17</v>
      </c>
      <c r="K20" s="89" t="s">
        <v>19</v>
      </c>
      <c r="L20" s="77" t="s">
        <v>25</v>
      </c>
      <c r="M20" s="77" t="s">
        <v>43</v>
      </c>
      <c r="N20" s="88"/>
      <c r="O20" s="88"/>
      <c r="P20" s="77" t="s">
        <v>28</v>
      </c>
      <c r="Q20" s="77" t="s">
        <v>18</v>
      </c>
      <c r="R20" s="18"/>
    </row>
    <row r="21" spans="1:18" ht="16.5" customHeight="1">
      <c r="A21" s="3"/>
      <c r="B21" s="52">
        <f t="shared" si="0"/>
        <v>42779</v>
      </c>
      <c r="C21" s="118">
        <v>4</v>
      </c>
      <c r="D21" s="119">
        <v>4</v>
      </c>
      <c r="E21" s="119" t="s">
        <v>22</v>
      </c>
      <c r="F21" s="119" t="s">
        <v>21</v>
      </c>
      <c r="G21" s="119" t="s">
        <v>26</v>
      </c>
      <c r="H21" s="118" t="s">
        <v>55</v>
      </c>
      <c r="I21" s="118" t="s">
        <v>23</v>
      </c>
      <c r="J21" s="119" t="s">
        <v>17</v>
      </c>
      <c r="K21" s="118" t="s">
        <v>19</v>
      </c>
      <c r="L21" s="118" t="s">
        <v>25</v>
      </c>
      <c r="M21" s="88"/>
      <c r="N21" s="88"/>
      <c r="O21" s="88"/>
      <c r="P21" s="118" t="s">
        <v>28</v>
      </c>
      <c r="Q21" s="119" t="s">
        <v>18</v>
      </c>
    </row>
    <row r="22" spans="1:18" ht="16.5" customHeight="1">
      <c r="B22" s="52">
        <f t="shared" si="0"/>
        <v>42786</v>
      </c>
      <c r="C22" s="118">
        <v>6</v>
      </c>
      <c r="D22" s="119">
        <v>6</v>
      </c>
      <c r="E22" s="119" t="s">
        <v>22</v>
      </c>
      <c r="F22" s="118" t="s">
        <v>21</v>
      </c>
      <c r="G22" s="88"/>
      <c r="H22" s="118" t="s">
        <v>55</v>
      </c>
      <c r="I22" s="119" t="s">
        <v>23</v>
      </c>
      <c r="J22" s="118" t="s">
        <v>17</v>
      </c>
      <c r="K22" s="119" t="s">
        <v>19</v>
      </c>
      <c r="L22" s="119" t="s">
        <v>25</v>
      </c>
      <c r="M22" s="118" t="s">
        <v>43</v>
      </c>
      <c r="N22" s="88"/>
      <c r="O22" s="118" t="s">
        <v>40</v>
      </c>
      <c r="P22" s="88"/>
      <c r="Q22" s="119" t="s">
        <v>18</v>
      </c>
    </row>
    <row r="23" spans="1:18" ht="16.5" customHeight="1">
      <c r="B23" s="52">
        <f t="shared" si="0"/>
        <v>42793</v>
      </c>
      <c r="C23" s="89">
        <v>10</v>
      </c>
      <c r="D23" s="77">
        <v>4</v>
      </c>
      <c r="E23" s="77" t="s">
        <v>22</v>
      </c>
      <c r="F23" s="77" t="s">
        <v>21</v>
      </c>
      <c r="G23" s="88"/>
      <c r="H23" s="88"/>
      <c r="I23" s="88"/>
      <c r="J23" s="77" t="s">
        <v>17</v>
      </c>
      <c r="K23" s="77" t="s">
        <v>19</v>
      </c>
      <c r="L23" s="89" t="s">
        <v>25</v>
      </c>
      <c r="M23" s="89" t="s">
        <v>43</v>
      </c>
      <c r="N23" s="77" t="s">
        <v>41</v>
      </c>
      <c r="O23" s="89" t="s">
        <v>40</v>
      </c>
      <c r="P23" s="89" t="s">
        <v>28</v>
      </c>
      <c r="Q23" s="89" t="s">
        <v>18</v>
      </c>
    </row>
    <row r="24" spans="1:18" ht="16.5" customHeight="1">
      <c r="B24" s="52">
        <f t="shared" si="0"/>
        <v>42800</v>
      </c>
      <c r="C24" s="89">
        <v>8</v>
      </c>
      <c r="D24" s="77">
        <v>3</v>
      </c>
      <c r="E24" s="89" t="s">
        <v>22</v>
      </c>
      <c r="F24" s="77" t="s">
        <v>21</v>
      </c>
      <c r="G24" s="77" t="s">
        <v>26</v>
      </c>
      <c r="H24" s="77" t="s">
        <v>55</v>
      </c>
      <c r="I24" s="89" t="s">
        <v>23</v>
      </c>
      <c r="J24" s="89" t="s">
        <v>17</v>
      </c>
      <c r="K24" s="77" t="s">
        <v>19</v>
      </c>
      <c r="L24" s="88"/>
      <c r="M24" s="88"/>
      <c r="N24" s="88"/>
      <c r="O24" s="89" t="s">
        <v>40</v>
      </c>
      <c r="P24" s="77" t="s">
        <v>28</v>
      </c>
      <c r="Q24" s="89" t="s">
        <v>18</v>
      </c>
    </row>
    <row r="25" spans="1:18" ht="16.5" customHeight="1">
      <c r="B25" s="52">
        <f t="shared" si="0"/>
        <v>42807</v>
      </c>
      <c r="C25" s="118">
        <v>6</v>
      </c>
      <c r="D25" s="119">
        <v>6</v>
      </c>
      <c r="E25" s="88"/>
      <c r="F25" s="118" t="s">
        <v>21</v>
      </c>
      <c r="G25" s="119" t="s">
        <v>26</v>
      </c>
      <c r="H25" s="119" t="s">
        <v>55</v>
      </c>
      <c r="I25" s="119" t="s">
        <v>23</v>
      </c>
      <c r="J25" s="119" t="s">
        <v>17</v>
      </c>
      <c r="K25" s="118" t="s">
        <v>19</v>
      </c>
      <c r="L25" s="88"/>
      <c r="M25" s="88"/>
      <c r="N25" s="118" t="s">
        <v>41</v>
      </c>
      <c r="O25" s="118" t="s">
        <v>40</v>
      </c>
      <c r="P25" s="118" t="s">
        <v>28</v>
      </c>
      <c r="Q25" s="119" t="s">
        <v>18</v>
      </c>
    </row>
    <row r="26" spans="1:18" s="11" customFormat="1" ht="16.5" customHeight="1">
      <c r="A26"/>
      <c r="B26" s="52">
        <f t="shared" si="0"/>
        <v>42814</v>
      </c>
      <c r="C26" s="118">
        <v>6</v>
      </c>
      <c r="D26" s="119">
        <v>6</v>
      </c>
      <c r="E26" s="119" t="s">
        <v>22</v>
      </c>
      <c r="F26" s="119" t="s">
        <v>60</v>
      </c>
      <c r="G26" s="88"/>
      <c r="H26" s="118" t="s">
        <v>55</v>
      </c>
      <c r="I26" s="119" t="s">
        <v>23</v>
      </c>
      <c r="J26" s="119" t="s">
        <v>17</v>
      </c>
      <c r="K26" s="88"/>
      <c r="L26" s="88"/>
      <c r="M26" s="118" t="s">
        <v>75</v>
      </c>
      <c r="N26" s="118" t="s">
        <v>76</v>
      </c>
      <c r="O26" s="118" t="s">
        <v>40</v>
      </c>
      <c r="P26" s="118" t="s">
        <v>28</v>
      </c>
      <c r="Q26" s="119" t="s">
        <v>18</v>
      </c>
      <c r="R26"/>
    </row>
    <row r="27" spans="1:18" ht="16.5" customHeight="1">
      <c r="B27" s="52">
        <f t="shared" si="0"/>
        <v>42821</v>
      </c>
      <c r="C27" s="89">
        <v>9</v>
      </c>
      <c r="D27" s="77">
        <v>6</v>
      </c>
      <c r="E27" s="89" t="s">
        <v>22</v>
      </c>
      <c r="F27" s="77" t="s">
        <v>78</v>
      </c>
      <c r="G27" s="89" t="s">
        <v>26</v>
      </c>
      <c r="H27" s="88"/>
      <c r="I27" s="77" t="s">
        <v>23</v>
      </c>
      <c r="J27" s="77" t="s">
        <v>17</v>
      </c>
      <c r="K27" s="77" t="s">
        <v>19</v>
      </c>
      <c r="L27" s="77" t="s">
        <v>25</v>
      </c>
      <c r="M27" s="88"/>
      <c r="N27" s="88"/>
      <c r="O27" s="89" t="s">
        <v>40</v>
      </c>
      <c r="P27" s="89" t="s">
        <v>28</v>
      </c>
      <c r="Q27" s="89" t="s">
        <v>18</v>
      </c>
    </row>
    <row r="28" spans="1:18" ht="16.5" customHeight="1">
      <c r="B28" s="52">
        <f t="shared" si="0"/>
        <v>42828</v>
      </c>
      <c r="C28" s="89">
        <v>8</v>
      </c>
      <c r="D28" s="77">
        <v>5</v>
      </c>
      <c r="E28" s="89" t="s">
        <v>22</v>
      </c>
      <c r="F28" s="88"/>
      <c r="G28" s="89" t="s">
        <v>26</v>
      </c>
      <c r="H28" s="89" t="s">
        <v>58</v>
      </c>
      <c r="I28" s="88"/>
      <c r="J28" s="89" t="s">
        <v>17</v>
      </c>
      <c r="K28" s="77" t="s">
        <v>19</v>
      </c>
      <c r="L28" s="77" t="s">
        <v>25</v>
      </c>
      <c r="M28" s="77" t="s">
        <v>43</v>
      </c>
      <c r="N28" s="88"/>
      <c r="O28" s="77" t="s">
        <v>50</v>
      </c>
      <c r="P28" s="89" t="s">
        <v>28</v>
      </c>
      <c r="Q28" s="77" t="s">
        <v>18</v>
      </c>
    </row>
    <row r="29" spans="1:18" ht="16.5" customHeight="1">
      <c r="B29" s="52">
        <f t="shared" si="0"/>
        <v>42835</v>
      </c>
      <c r="C29" s="89">
        <v>5</v>
      </c>
      <c r="D29" s="77">
        <v>4</v>
      </c>
      <c r="E29" s="89" t="s">
        <v>22</v>
      </c>
      <c r="F29" s="88"/>
      <c r="G29" s="89" t="s">
        <v>26</v>
      </c>
      <c r="H29" s="77" t="s">
        <v>55</v>
      </c>
      <c r="I29" s="77" t="s">
        <v>23</v>
      </c>
      <c r="J29" s="77" t="s">
        <v>17</v>
      </c>
      <c r="K29" s="77" t="s">
        <v>19</v>
      </c>
      <c r="L29" s="89" t="s">
        <v>25</v>
      </c>
      <c r="M29" s="88"/>
      <c r="N29" s="88"/>
      <c r="O29" s="89" t="s">
        <v>40</v>
      </c>
      <c r="P29" s="77" t="s">
        <v>28</v>
      </c>
      <c r="Q29" s="89" t="s">
        <v>18</v>
      </c>
    </row>
    <row r="30" spans="1:18">
      <c r="B30" s="51" t="s">
        <v>20</v>
      </c>
      <c r="C30" s="202">
        <f>SUM(C3:C29)+SUM(D3:D29)</f>
        <v>334</v>
      </c>
      <c r="D30" s="203"/>
    </row>
  </sheetData>
  <mergeCells count="2">
    <mergeCell ref="C2:D2"/>
    <mergeCell ref="C30:D30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ClassificaPunti</vt:lpstr>
      <vt:lpstr>ClassificaMarcatori</vt:lpstr>
      <vt:lpstr>Risultati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Marco Mannucci</cp:lastModifiedBy>
  <cp:lastPrinted>2015-08-01T14:20:03Z</cp:lastPrinted>
  <dcterms:created xsi:type="dcterms:W3CDTF">1996-11-05T10:16:36Z</dcterms:created>
  <dcterms:modified xsi:type="dcterms:W3CDTF">2017-05-16T08:33:40Z</dcterms:modified>
</cp:coreProperties>
</file>