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15" windowHeight="8505"/>
  </bookViews>
  <sheets>
    <sheet name="Presupuesto" sheetId="1" r:id="rId1"/>
    <sheet name="Cuadro de resultados" sheetId="2" r:id="rId2"/>
  </sheets>
  <calcPr calcId="125725"/>
</workbook>
</file>

<file path=xl/calcChain.xml><?xml version="1.0" encoding="utf-8"?>
<calcChain xmlns="http://schemas.openxmlformats.org/spreadsheetml/2006/main">
  <c r="N61" i="1"/>
  <c r="M61"/>
  <c r="L61"/>
  <c r="K61"/>
  <c r="J61"/>
  <c r="I61"/>
  <c r="H61"/>
  <c r="G61"/>
  <c r="F61"/>
  <c r="E61"/>
  <c r="D61"/>
  <c r="C61"/>
  <c r="N60"/>
  <c r="N59"/>
  <c r="D59"/>
  <c r="E59"/>
  <c r="F59"/>
  <c r="G59"/>
  <c r="H59"/>
  <c r="I59"/>
  <c r="J59"/>
  <c r="K59"/>
  <c r="L59"/>
  <c r="M59"/>
  <c r="D60"/>
  <c r="E60"/>
  <c r="F60"/>
  <c r="G60"/>
  <c r="H60"/>
  <c r="I60"/>
  <c r="J60"/>
  <c r="K60"/>
  <c r="L60"/>
  <c r="M60"/>
  <c r="C60"/>
  <c r="C59"/>
  <c r="C18" i="2"/>
  <c r="D18"/>
  <c r="D19"/>
  <c r="D16"/>
  <c r="D13"/>
  <c r="M54" i="1"/>
  <c r="K54"/>
  <c r="I54"/>
  <c r="G54"/>
  <c r="E54"/>
  <c r="N53"/>
  <c r="D53"/>
  <c r="E53"/>
  <c r="F53"/>
  <c r="G53"/>
  <c r="H53"/>
  <c r="I53"/>
  <c r="J53"/>
  <c r="K53"/>
  <c r="L53"/>
  <c r="M53"/>
  <c r="C53"/>
  <c r="N52"/>
  <c r="N54" s="1"/>
  <c r="D52"/>
  <c r="D54" s="1"/>
  <c r="E52"/>
  <c r="F52"/>
  <c r="F54" s="1"/>
  <c r="G52"/>
  <c r="H52"/>
  <c r="H54" s="1"/>
  <c r="I52"/>
  <c r="J52"/>
  <c r="J54" s="1"/>
  <c r="K52"/>
  <c r="L52"/>
  <c r="L54" s="1"/>
  <c r="M52"/>
  <c r="C52"/>
  <c r="C54" s="1"/>
  <c r="D19"/>
  <c r="E19"/>
  <c r="F19"/>
  <c r="G19"/>
  <c r="H19"/>
  <c r="I19"/>
  <c r="J19"/>
  <c r="K19"/>
  <c r="L19"/>
  <c r="M19"/>
  <c r="N19"/>
  <c r="C19"/>
  <c r="O19" s="1"/>
  <c r="O11"/>
  <c r="D18"/>
  <c r="D20" s="1"/>
  <c r="E18"/>
  <c r="F18"/>
  <c r="F20" s="1"/>
  <c r="G18"/>
  <c r="H18"/>
  <c r="H20" s="1"/>
  <c r="I18"/>
  <c r="J18"/>
  <c r="J20" s="1"/>
  <c r="K18"/>
  <c r="L18"/>
  <c r="L20" s="1"/>
  <c r="M18"/>
  <c r="N18"/>
  <c r="N20" s="1"/>
  <c r="C18"/>
  <c r="C20" l="1"/>
  <c r="C38" s="1"/>
  <c r="M20"/>
  <c r="K20"/>
  <c r="K42" s="1"/>
  <c r="I20"/>
  <c r="G20"/>
  <c r="G42" s="1"/>
  <c r="E20"/>
  <c r="N31"/>
  <c r="N42"/>
  <c r="N38"/>
  <c r="N32"/>
  <c r="L31"/>
  <c r="L42"/>
  <c r="L38"/>
  <c r="L32"/>
  <c r="J31"/>
  <c r="J42"/>
  <c r="J38"/>
  <c r="J32"/>
  <c r="H31"/>
  <c r="H42"/>
  <c r="H38"/>
  <c r="H32"/>
  <c r="F31"/>
  <c r="F42"/>
  <c r="F38"/>
  <c r="F32"/>
  <c r="D31"/>
  <c r="D42"/>
  <c r="D38"/>
  <c r="D32"/>
  <c r="C31"/>
  <c r="C32"/>
  <c r="M42"/>
  <c r="M38"/>
  <c r="M32"/>
  <c r="M31"/>
  <c r="K38"/>
  <c r="K31"/>
  <c r="I42"/>
  <c r="I38"/>
  <c r="I32"/>
  <c r="I31"/>
  <c r="G38"/>
  <c r="G31"/>
  <c r="E42"/>
  <c r="E38"/>
  <c r="E32"/>
  <c r="E31"/>
  <c r="O18"/>
  <c r="O20" s="1"/>
  <c r="G32" l="1"/>
  <c r="K32"/>
  <c r="C42"/>
  <c r="O42"/>
  <c r="O38"/>
  <c r="O32"/>
  <c r="O31"/>
</calcChain>
</file>

<file path=xl/comments1.xml><?xml version="1.0" encoding="utf-8"?>
<comments xmlns="http://schemas.openxmlformats.org/spreadsheetml/2006/main">
  <authors>
    <author>mgonzalez</author>
  </authors>
  <commentList>
    <comment ref="N52" authorId="0">
      <text>
        <r>
          <rPr>
            <b/>
            <sz val="9"/>
            <color indexed="81"/>
            <rFont val="Tahoma"/>
            <family val="2"/>
          </rPr>
          <t>Se calcula sobre items de A de Ene/2011 = Ene/2010 * 1,05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Se calcula sobre items de B de Ene/2011 = Ene/2010 * 1,05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Se calcula sobre items de A de Ene/2011 = Ene/2010 * 1,05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Se calcula sobre items de B de Ene/2011 = Ene/2010 * 1,05</t>
        </r>
      </text>
    </comment>
  </commentList>
</comments>
</file>

<file path=xl/sharedStrings.xml><?xml version="1.0" encoding="utf-8"?>
<sst xmlns="http://schemas.openxmlformats.org/spreadsheetml/2006/main" count="151" uniqueCount="59">
  <si>
    <t>1.- Pronóstico de Ventas</t>
  </si>
  <si>
    <t xml:space="preserve">En el cuadro se muestra el Pronóstico de ventas para el Año 2010. La empresa lo basó este año en las ventas del año en curso (2009). </t>
  </si>
  <si>
    <t>Los datos del cuadro muestran los valores del Año 2009 incrementados en un 5 %. Los valores de Dic/2008 y Ene/2011, de ser necesarios, responderán a la misma premisa.</t>
  </si>
  <si>
    <t>Unidad de Medida: Unidad de producto</t>
  </si>
  <si>
    <t>Grupos Patricio Sandoval</t>
  </si>
  <si>
    <t>Producto</t>
  </si>
  <si>
    <t>2010 (=2009 x 5 %)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</si>
  <si>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</si>
  <si>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</si>
  <si>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</si>
  <si>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</si>
  <si>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</si>
  <si>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</si>
  <si>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</si>
  <si>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</si>
  <si>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</si>
  <si>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Septiem.</t>
  </si>
  <si>
    <t>Octubre</t>
  </si>
  <si>
    <t>Noviembre</t>
  </si>
  <si>
    <t>Diciembre</t>
  </si>
  <si>
    <t>A</t>
  </si>
  <si>
    <t>B</t>
  </si>
  <si>
    <t>Precio de venta: Producto A = $ 1.100 / Unidad.-; Producto B = $ 1.600 / Unidad</t>
  </si>
  <si>
    <t>(Precio de venta sin IVA)</t>
  </si>
  <si>
    <t>Unidad de Medida: Peso argentino (ARS o $)</t>
  </si>
  <si>
    <t>2.- Datos de Facturación y Pagos</t>
  </si>
  <si>
    <t>2.1.- Condicones de cobranza: 50 % Contado + 50% a 30 días Fecha Factura</t>
  </si>
  <si>
    <t>2.2.- Porcentaje de facturacion:</t>
  </si>
  <si>
    <t>2.3.- Porcentaje de incobrabilidad:</t>
  </si>
  <si>
    <t>Total</t>
  </si>
  <si>
    <t>Cobranza</t>
  </si>
  <si>
    <t>Efectivo</t>
  </si>
  <si>
    <t>a 30 dias</t>
  </si>
  <si>
    <t>Facturacion</t>
  </si>
  <si>
    <t>Facturado</t>
  </si>
  <si>
    <t>Incobrabilidad</t>
  </si>
  <si>
    <t>3.-  Política de Stocks</t>
  </si>
  <si>
    <t>3.1.- Para producto terminado - Equivalente al 20 % del mes siguiente de ventas</t>
  </si>
  <si>
    <t>3.2.- Para Materia Prima - Stock igual al 10 % de la cantidad de materia prima requerida para producción del mes siguiente</t>
  </si>
  <si>
    <t>Total x mes</t>
  </si>
  <si>
    <t>Stocks Producto Terminado</t>
  </si>
  <si>
    <t>Stocks Materia Prima</t>
  </si>
  <si>
    <t>Ventas</t>
  </si>
  <si>
    <t>- Costos variables (MP, MO directa)</t>
  </si>
  <si>
    <t>- Intereses</t>
  </si>
  <si>
    <t xml:space="preserve">- Costos fijos imputables (atribuibles a una producción)  </t>
  </si>
  <si>
    <t>Margen de contribución (= margen bruto)</t>
  </si>
  <si>
    <t>- Costos fijos no imputables (= Gtos de Adm. y Vtas.)</t>
  </si>
  <si>
    <t xml:space="preserve">- Amortización (= depreciación)               </t>
  </si>
  <si>
    <t>Utilidad Bruta (=Resultado de Explotación u Operativo)</t>
  </si>
  <si>
    <t xml:space="preserve">Utilidad Neta (= Resultados Netos) </t>
  </si>
  <si>
    <t>Prod A</t>
  </si>
  <si>
    <t>Costo ($/kg)</t>
  </si>
  <si>
    <t>Prod B</t>
  </si>
  <si>
    <t>Unidad de medida: Unidad de Producto</t>
  </si>
  <si>
    <t>Unidad de Medida: $ de MP</t>
  </si>
  <si>
    <t>Kg</t>
  </si>
  <si>
    <t>Articulo</t>
  </si>
  <si>
    <t>Materia prima por unidad de producto X</t>
  </si>
</sst>
</file>

<file path=xl/styles.xml><?xml version="1.0" encoding="utf-8"?>
<styleSheet xmlns="http://schemas.openxmlformats.org/spreadsheetml/2006/main">
  <numFmts count="2">
    <numFmt numFmtId="164" formatCode="&quot;$&quot;\ #,##0"/>
    <numFmt numFmtId="169" formatCode="&quot;$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/>
    <xf numFmtId="0" fontId="0" fillId="0" borderId="0" xfId="0" applyFill="1" applyBorder="1"/>
    <xf numFmtId="164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1" xfId="0" applyFill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0" fontId="0" fillId="0" borderId="2" xfId="0" applyBorder="1"/>
    <xf numFmtId="0" fontId="0" fillId="0" borderId="0" xfId="0" applyBorder="1"/>
    <xf numFmtId="164" fontId="1" fillId="0" borderId="0" xfId="0" applyNumberFormat="1" applyFont="1" applyFill="1" applyBorder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70"/>
  <sheetViews>
    <sheetView tabSelected="1" topLeftCell="A37" workbookViewId="0">
      <selection activeCell="B64" sqref="B64"/>
    </sheetView>
  </sheetViews>
  <sheetFormatPr baseColWidth="10" defaultRowHeight="15"/>
  <cols>
    <col min="3" max="3" width="11.5703125" bestFit="1" customWidth="1"/>
    <col min="15" max="15" width="13" customWidth="1"/>
  </cols>
  <sheetData>
    <row r="3" spans="1:15">
      <c r="A3" s="10" t="s">
        <v>0</v>
      </c>
    </row>
    <row r="4" spans="1:15">
      <c r="A4" t="s">
        <v>1</v>
      </c>
    </row>
    <row r="5" spans="1:15">
      <c r="A5" t="s">
        <v>2</v>
      </c>
    </row>
    <row r="8" spans="1:15">
      <c r="B8" t="s">
        <v>4</v>
      </c>
    </row>
    <row r="9" spans="1:15">
      <c r="B9" s="3" t="s">
        <v>5</v>
      </c>
      <c r="C9" s="3" t="s">
        <v>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 t="s">
        <v>7</v>
      </c>
    </row>
    <row r="10" spans="1:15">
      <c r="B10" s="3"/>
      <c r="C10" s="3" t="s">
        <v>8</v>
      </c>
      <c r="D10" s="3" t="s">
        <v>9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  <c r="N10" s="3" t="s">
        <v>19</v>
      </c>
      <c r="O10" s="3"/>
    </row>
    <row r="11" spans="1:15">
      <c r="B11" s="4" t="s">
        <v>20</v>
      </c>
      <c r="C11" s="4">
        <v>2200</v>
      </c>
      <c r="D11" s="4">
        <v>2296.8000000000002</v>
      </c>
      <c r="E11" s="4">
        <v>2210</v>
      </c>
      <c r="F11" s="4">
        <v>2252.25</v>
      </c>
      <c r="G11" s="4">
        <v>2350</v>
      </c>
      <c r="H11" s="4">
        <v>2326.5</v>
      </c>
      <c r="I11" s="4">
        <v>2275</v>
      </c>
      <c r="J11" s="4">
        <v>1984.95</v>
      </c>
      <c r="K11" s="4">
        <v>2100</v>
      </c>
      <c r="L11" s="4">
        <v>2277</v>
      </c>
      <c r="M11" s="4">
        <v>2325</v>
      </c>
      <c r="N11" s="4">
        <v>2252.25</v>
      </c>
      <c r="O11" s="4">
        <f>SUM(C11:N11)</f>
        <v>26849.75</v>
      </c>
    </row>
    <row r="12" spans="1:15">
      <c r="B12" s="4" t="s">
        <v>21</v>
      </c>
      <c r="C12" s="4">
        <v>594</v>
      </c>
      <c r="D12" s="4">
        <v>600</v>
      </c>
      <c r="E12" s="4">
        <v>792</v>
      </c>
      <c r="F12" s="4">
        <v>630</v>
      </c>
      <c r="G12" s="4">
        <v>683.1</v>
      </c>
      <c r="H12" s="4">
        <v>700</v>
      </c>
      <c r="I12" s="4">
        <v>544.5</v>
      </c>
      <c r="J12" s="4">
        <v>1050</v>
      </c>
      <c r="K12" s="4">
        <v>965.25</v>
      </c>
      <c r="L12" s="4">
        <v>1025</v>
      </c>
      <c r="M12" s="4">
        <v>594</v>
      </c>
      <c r="N12" s="4">
        <v>600</v>
      </c>
      <c r="O12" s="4">
        <v>8777.85</v>
      </c>
    </row>
    <row r="13" spans="1:15">
      <c r="B13" t="s">
        <v>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>
      <c r="B14" t="s">
        <v>22</v>
      </c>
      <c r="I14" t="s">
        <v>23</v>
      </c>
    </row>
    <row r="16" spans="1:15">
      <c r="B16" s="3" t="s">
        <v>5</v>
      </c>
      <c r="C16" s="3" t="s">
        <v>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 t="s">
        <v>7</v>
      </c>
    </row>
    <row r="17" spans="1:15">
      <c r="B17" s="3"/>
      <c r="C17" s="3" t="s">
        <v>8</v>
      </c>
      <c r="D17" s="3" t="s">
        <v>9</v>
      </c>
      <c r="E17" s="3" t="s">
        <v>10</v>
      </c>
      <c r="F17" s="3" t="s">
        <v>11</v>
      </c>
      <c r="G17" s="3" t="s">
        <v>12</v>
      </c>
      <c r="H17" s="3" t="s">
        <v>13</v>
      </c>
      <c r="I17" s="3" t="s">
        <v>14</v>
      </c>
      <c r="J17" s="3" t="s">
        <v>15</v>
      </c>
      <c r="K17" s="3" t="s">
        <v>16</v>
      </c>
      <c r="L17" s="3" t="s">
        <v>17</v>
      </c>
      <c r="M17" s="3" t="s">
        <v>18</v>
      </c>
      <c r="N17" s="3" t="s">
        <v>19</v>
      </c>
      <c r="O17" s="3"/>
    </row>
    <row r="18" spans="1:15">
      <c r="B18" s="4" t="s">
        <v>20</v>
      </c>
      <c r="C18" s="7">
        <f>C11*1100</f>
        <v>2420000</v>
      </c>
      <c r="D18" s="7">
        <f t="shared" ref="D18:N18" si="0">D11*1100</f>
        <v>2526480</v>
      </c>
      <c r="E18" s="7">
        <f t="shared" si="0"/>
        <v>2431000</v>
      </c>
      <c r="F18" s="7">
        <f t="shared" si="0"/>
        <v>2477475</v>
      </c>
      <c r="G18" s="7">
        <f t="shared" si="0"/>
        <v>2585000</v>
      </c>
      <c r="H18" s="7">
        <f t="shared" si="0"/>
        <v>2559150</v>
      </c>
      <c r="I18" s="7">
        <f t="shared" si="0"/>
        <v>2502500</v>
      </c>
      <c r="J18" s="7">
        <f t="shared" si="0"/>
        <v>2183445</v>
      </c>
      <c r="K18" s="7">
        <f t="shared" si="0"/>
        <v>2310000</v>
      </c>
      <c r="L18" s="7">
        <f t="shared" si="0"/>
        <v>2504700</v>
      </c>
      <c r="M18" s="7">
        <f t="shared" si="0"/>
        <v>2557500</v>
      </c>
      <c r="N18" s="7">
        <f t="shared" si="0"/>
        <v>2477475</v>
      </c>
      <c r="O18" s="7">
        <f>SUM(C18:N18)</f>
        <v>29534725</v>
      </c>
    </row>
    <row r="19" spans="1:15">
      <c r="B19" s="4" t="s">
        <v>21</v>
      </c>
      <c r="C19" s="7">
        <f>C12*1600</f>
        <v>950400</v>
      </c>
      <c r="D19" s="7">
        <f t="shared" ref="D19:N19" si="1">D12*1600</f>
        <v>960000</v>
      </c>
      <c r="E19" s="7">
        <f t="shared" si="1"/>
        <v>1267200</v>
      </c>
      <c r="F19" s="7">
        <f t="shared" si="1"/>
        <v>1008000</v>
      </c>
      <c r="G19" s="7">
        <f t="shared" si="1"/>
        <v>1092960</v>
      </c>
      <c r="H19" s="7">
        <f t="shared" si="1"/>
        <v>1120000</v>
      </c>
      <c r="I19" s="7">
        <f t="shared" si="1"/>
        <v>871200</v>
      </c>
      <c r="J19" s="7">
        <f t="shared" si="1"/>
        <v>1680000</v>
      </c>
      <c r="K19" s="7">
        <f t="shared" si="1"/>
        <v>1544400</v>
      </c>
      <c r="L19" s="7">
        <f t="shared" si="1"/>
        <v>1640000</v>
      </c>
      <c r="M19" s="7">
        <f t="shared" si="1"/>
        <v>950400</v>
      </c>
      <c r="N19" s="7">
        <f t="shared" si="1"/>
        <v>960000</v>
      </c>
      <c r="O19" s="7">
        <f>SUM(C19:N19)</f>
        <v>14044560</v>
      </c>
    </row>
    <row r="20" spans="1:15">
      <c r="B20" s="13" t="s">
        <v>29</v>
      </c>
      <c r="C20" s="14">
        <f>SUM(C18:C19)</f>
        <v>3370400</v>
      </c>
      <c r="D20" s="14">
        <f t="shared" ref="D20:N20" si="2">SUM(D18:D19)</f>
        <v>3486480</v>
      </c>
      <c r="E20" s="14">
        <f t="shared" si="2"/>
        <v>3698200</v>
      </c>
      <c r="F20" s="14">
        <f t="shared" si="2"/>
        <v>3485475</v>
      </c>
      <c r="G20" s="14">
        <f t="shared" si="2"/>
        <v>3677960</v>
      </c>
      <c r="H20" s="14">
        <f t="shared" si="2"/>
        <v>3679150</v>
      </c>
      <c r="I20" s="14">
        <f t="shared" si="2"/>
        <v>3373700</v>
      </c>
      <c r="J20" s="14">
        <f t="shared" si="2"/>
        <v>3863445</v>
      </c>
      <c r="K20" s="14">
        <f t="shared" si="2"/>
        <v>3854400</v>
      </c>
      <c r="L20" s="14">
        <f t="shared" si="2"/>
        <v>4144700</v>
      </c>
      <c r="M20" s="14">
        <f t="shared" si="2"/>
        <v>3507900</v>
      </c>
      <c r="N20" s="14">
        <f t="shared" si="2"/>
        <v>3437475</v>
      </c>
      <c r="O20" s="15">
        <f>O19+O18</f>
        <v>43579285</v>
      </c>
    </row>
    <row r="21" spans="1:15">
      <c r="B21" s="8" t="s">
        <v>24</v>
      </c>
    </row>
    <row r="23" spans="1:15">
      <c r="A23" s="10" t="s">
        <v>25</v>
      </c>
    </row>
    <row r="25" spans="1:15">
      <c r="B25" t="s">
        <v>26</v>
      </c>
    </row>
    <row r="26" spans="1:15">
      <c r="B26" t="s">
        <v>27</v>
      </c>
      <c r="E26" s="11">
        <v>0.98</v>
      </c>
    </row>
    <row r="27" spans="1:15">
      <c r="B27" t="s">
        <v>28</v>
      </c>
      <c r="E27" s="12">
        <v>5.0000000000000001E-3</v>
      </c>
    </row>
    <row r="29" spans="1:15">
      <c r="B29" t="s">
        <v>30</v>
      </c>
    </row>
    <row r="30" spans="1:15">
      <c r="B30" s="3"/>
      <c r="C30" s="3" t="s">
        <v>8</v>
      </c>
      <c r="D30" s="3" t="s">
        <v>9</v>
      </c>
      <c r="E30" s="3" t="s">
        <v>10</v>
      </c>
      <c r="F30" s="3" t="s">
        <v>11</v>
      </c>
      <c r="G30" s="3" t="s">
        <v>12</v>
      </c>
      <c r="H30" s="3" t="s">
        <v>13</v>
      </c>
      <c r="I30" s="3" t="s">
        <v>14</v>
      </c>
      <c r="J30" s="3" t="s">
        <v>15</v>
      </c>
      <c r="K30" s="3" t="s">
        <v>16</v>
      </c>
      <c r="L30" s="3" t="s">
        <v>17</v>
      </c>
      <c r="M30" s="3" t="s">
        <v>18</v>
      </c>
      <c r="N30" s="3" t="s">
        <v>19</v>
      </c>
      <c r="O30" s="3" t="s">
        <v>7</v>
      </c>
    </row>
    <row r="31" spans="1:15">
      <c r="B31" s="13" t="s">
        <v>31</v>
      </c>
      <c r="C31" s="7">
        <f>C$20*50%</f>
        <v>1685200</v>
      </c>
      <c r="D31" s="7">
        <f t="shared" ref="D31:O32" si="3">D$20*50%</f>
        <v>1743240</v>
      </c>
      <c r="E31" s="7">
        <f t="shared" si="3"/>
        <v>1849100</v>
      </c>
      <c r="F31" s="7">
        <f t="shared" si="3"/>
        <v>1742737.5</v>
      </c>
      <c r="G31" s="7">
        <f t="shared" si="3"/>
        <v>1838980</v>
      </c>
      <c r="H31" s="7">
        <f t="shared" si="3"/>
        <v>1839575</v>
      </c>
      <c r="I31" s="7">
        <f t="shared" si="3"/>
        <v>1686850</v>
      </c>
      <c r="J31" s="7">
        <f t="shared" si="3"/>
        <v>1931722.5</v>
      </c>
      <c r="K31" s="7">
        <f t="shared" si="3"/>
        <v>1927200</v>
      </c>
      <c r="L31" s="7">
        <f t="shared" si="3"/>
        <v>2072350</v>
      </c>
      <c r="M31" s="7">
        <f t="shared" si="3"/>
        <v>1753950</v>
      </c>
      <c r="N31" s="7">
        <f t="shared" si="3"/>
        <v>1718737.5</v>
      </c>
      <c r="O31" s="7">
        <f t="shared" si="3"/>
        <v>21789642.5</v>
      </c>
    </row>
    <row r="32" spans="1:15">
      <c r="B32" s="13" t="s">
        <v>32</v>
      </c>
      <c r="C32" s="7">
        <f>C$20*50%</f>
        <v>1685200</v>
      </c>
      <c r="D32" s="7">
        <f t="shared" si="3"/>
        <v>1743240</v>
      </c>
      <c r="E32" s="7">
        <f t="shared" si="3"/>
        <v>1849100</v>
      </c>
      <c r="F32" s="7">
        <f t="shared" si="3"/>
        <v>1742737.5</v>
      </c>
      <c r="G32" s="7">
        <f t="shared" si="3"/>
        <v>1838980</v>
      </c>
      <c r="H32" s="7">
        <f t="shared" si="3"/>
        <v>1839575</v>
      </c>
      <c r="I32" s="7">
        <f t="shared" si="3"/>
        <v>1686850</v>
      </c>
      <c r="J32" s="7">
        <f t="shared" si="3"/>
        <v>1931722.5</v>
      </c>
      <c r="K32" s="7">
        <f t="shared" si="3"/>
        <v>1927200</v>
      </c>
      <c r="L32" s="7">
        <f t="shared" si="3"/>
        <v>2072350</v>
      </c>
      <c r="M32" s="7">
        <f t="shared" si="3"/>
        <v>1753950</v>
      </c>
      <c r="N32" s="7">
        <f t="shared" si="3"/>
        <v>1718737.5</v>
      </c>
      <c r="O32" s="7">
        <f t="shared" si="3"/>
        <v>21789642.5</v>
      </c>
    </row>
    <row r="33" spans="1:15">
      <c r="B33" s="8" t="s">
        <v>24</v>
      </c>
    </row>
    <row r="36" spans="1:15">
      <c r="B36" t="s">
        <v>33</v>
      </c>
    </row>
    <row r="37" spans="1:15">
      <c r="B37" s="3"/>
      <c r="C37" s="3" t="s">
        <v>8</v>
      </c>
      <c r="D37" s="3" t="s">
        <v>9</v>
      </c>
      <c r="E37" s="3" t="s">
        <v>10</v>
      </c>
      <c r="F37" s="3" t="s">
        <v>11</v>
      </c>
      <c r="G37" s="3" t="s">
        <v>12</v>
      </c>
      <c r="H37" s="3" t="s">
        <v>13</v>
      </c>
      <c r="I37" s="3" t="s">
        <v>14</v>
      </c>
      <c r="J37" s="3" t="s">
        <v>15</v>
      </c>
      <c r="K37" s="3" t="s">
        <v>16</v>
      </c>
      <c r="L37" s="3" t="s">
        <v>17</v>
      </c>
      <c r="M37" s="3" t="s">
        <v>18</v>
      </c>
      <c r="N37" s="3" t="s">
        <v>19</v>
      </c>
      <c r="O37" s="3" t="s">
        <v>7</v>
      </c>
    </row>
    <row r="38" spans="1:15">
      <c r="B38" s="3" t="s">
        <v>34</v>
      </c>
      <c r="C38" s="7">
        <f>98%*C$20</f>
        <v>3302992</v>
      </c>
      <c r="D38" s="7">
        <f t="shared" ref="D38:O38" si="4">98%*D$20</f>
        <v>3416750.4</v>
      </c>
      <c r="E38" s="7">
        <f t="shared" si="4"/>
        <v>3624236</v>
      </c>
      <c r="F38" s="7">
        <f t="shared" si="4"/>
        <v>3415765.5</v>
      </c>
      <c r="G38" s="7">
        <f t="shared" si="4"/>
        <v>3604400.8</v>
      </c>
      <c r="H38" s="7">
        <f t="shared" si="4"/>
        <v>3605567</v>
      </c>
      <c r="I38" s="7">
        <f t="shared" si="4"/>
        <v>3306226</v>
      </c>
      <c r="J38" s="7">
        <f t="shared" si="4"/>
        <v>3786176.1</v>
      </c>
      <c r="K38" s="7">
        <f t="shared" si="4"/>
        <v>3777312</v>
      </c>
      <c r="L38" s="7">
        <f t="shared" si="4"/>
        <v>4061806</v>
      </c>
      <c r="M38" s="7">
        <f t="shared" si="4"/>
        <v>3437742</v>
      </c>
      <c r="N38" s="7">
        <f t="shared" si="4"/>
        <v>3368725.5</v>
      </c>
      <c r="O38" s="7">
        <f t="shared" si="4"/>
        <v>42707699.299999997</v>
      </c>
    </row>
    <row r="40" spans="1:15">
      <c r="B40" t="s">
        <v>35</v>
      </c>
    </row>
    <row r="41" spans="1:15">
      <c r="B41" s="3"/>
      <c r="C41" s="3" t="s">
        <v>8</v>
      </c>
      <c r="D41" s="3" t="s">
        <v>9</v>
      </c>
      <c r="E41" s="3" t="s">
        <v>10</v>
      </c>
      <c r="F41" s="3" t="s">
        <v>11</v>
      </c>
      <c r="G41" s="3" t="s">
        <v>12</v>
      </c>
      <c r="H41" s="3" t="s">
        <v>13</v>
      </c>
      <c r="I41" s="3" t="s">
        <v>14</v>
      </c>
      <c r="J41" s="3" t="s">
        <v>15</v>
      </c>
      <c r="K41" s="3" t="s">
        <v>16</v>
      </c>
      <c r="L41" s="3" t="s">
        <v>17</v>
      </c>
      <c r="M41" s="3" t="s">
        <v>18</v>
      </c>
      <c r="N41" s="3" t="s">
        <v>19</v>
      </c>
      <c r="O41" s="3" t="s">
        <v>7</v>
      </c>
    </row>
    <row r="42" spans="1:15">
      <c r="B42" s="3" t="s">
        <v>34</v>
      </c>
      <c r="C42" s="7">
        <f>0.5%*C$20</f>
        <v>16852</v>
      </c>
      <c r="D42" s="7">
        <f t="shared" ref="D42:O42" si="5">0.5%*D$20</f>
        <v>17432.400000000001</v>
      </c>
      <c r="E42" s="7">
        <f t="shared" si="5"/>
        <v>18491</v>
      </c>
      <c r="F42" s="7">
        <f t="shared" si="5"/>
        <v>17427.375</v>
      </c>
      <c r="G42" s="7">
        <f t="shared" si="5"/>
        <v>18389.8</v>
      </c>
      <c r="H42" s="7">
        <f t="shared" si="5"/>
        <v>18395.75</v>
      </c>
      <c r="I42" s="7">
        <f t="shared" si="5"/>
        <v>16868.5</v>
      </c>
      <c r="J42" s="7">
        <f t="shared" si="5"/>
        <v>19317.225000000002</v>
      </c>
      <c r="K42" s="7">
        <f t="shared" si="5"/>
        <v>19272</v>
      </c>
      <c r="L42" s="7">
        <f t="shared" si="5"/>
        <v>20723.5</v>
      </c>
      <c r="M42" s="7">
        <f t="shared" si="5"/>
        <v>17539.5</v>
      </c>
      <c r="N42" s="7">
        <f t="shared" si="5"/>
        <v>17187.375</v>
      </c>
      <c r="O42" s="7">
        <f t="shared" si="5"/>
        <v>217896.42500000002</v>
      </c>
    </row>
    <row r="45" spans="1:15">
      <c r="A45" s="1" t="s">
        <v>36</v>
      </c>
    </row>
    <row r="47" spans="1:15">
      <c r="A47" t="s">
        <v>37</v>
      </c>
    </row>
    <row r="48" spans="1:15">
      <c r="A48" t="s">
        <v>38</v>
      </c>
    </row>
    <row r="50" spans="2:14">
      <c r="B50" t="s">
        <v>40</v>
      </c>
    </row>
    <row r="51" spans="2:14">
      <c r="B51" s="3" t="s">
        <v>5</v>
      </c>
      <c r="C51" s="3" t="s">
        <v>8</v>
      </c>
      <c r="D51" s="3" t="s">
        <v>9</v>
      </c>
      <c r="E51" s="3" t="s">
        <v>10</v>
      </c>
      <c r="F51" s="3" t="s">
        <v>11</v>
      </c>
      <c r="G51" s="3" t="s">
        <v>12</v>
      </c>
      <c r="H51" s="3" t="s">
        <v>13</v>
      </c>
      <c r="I51" s="3" t="s">
        <v>14</v>
      </c>
      <c r="J51" s="3" t="s">
        <v>15</v>
      </c>
      <c r="K51" s="3" t="s">
        <v>16</v>
      </c>
      <c r="L51" s="3" t="s">
        <v>17</v>
      </c>
      <c r="M51" s="3" t="s">
        <v>18</v>
      </c>
      <c r="N51" s="3" t="s">
        <v>19</v>
      </c>
    </row>
    <row r="52" spans="2:14">
      <c r="B52" s="3" t="s">
        <v>20</v>
      </c>
      <c r="C52" s="3">
        <f>ROUNDUP(20%*D11,0)</f>
        <v>460</v>
      </c>
      <c r="D52" s="3">
        <f t="shared" ref="D52:M52" si="6">ROUNDUP(20%*E11,0)</f>
        <v>442</v>
      </c>
      <c r="E52" s="3">
        <f t="shared" si="6"/>
        <v>451</v>
      </c>
      <c r="F52" s="3">
        <f t="shared" si="6"/>
        <v>470</v>
      </c>
      <c r="G52" s="3">
        <f t="shared" si="6"/>
        <v>466</v>
      </c>
      <c r="H52" s="3">
        <f t="shared" si="6"/>
        <v>455</v>
      </c>
      <c r="I52" s="3">
        <f t="shared" si="6"/>
        <v>397</v>
      </c>
      <c r="J52" s="3">
        <f t="shared" si="6"/>
        <v>420</v>
      </c>
      <c r="K52" s="3">
        <f t="shared" si="6"/>
        <v>456</v>
      </c>
      <c r="L52" s="3">
        <f t="shared" si="6"/>
        <v>465</v>
      </c>
      <c r="M52" s="3">
        <f t="shared" si="6"/>
        <v>451</v>
      </c>
      <c r="N52" s="3">
        <f>ROUNDUP(20%*C11*1.05,0)</f>
        <v>462</v>
      </c>
    </row>
    <row r="53" spans="2:14">
      <c r="B53" s="3" t="s">
        <v>21</v>
      </c>
      <c r="C53" s="3">
        <f>ROUNDUP(20%*D12,0)</f>
        <v>120</v>
      </c>
      <c r="D53" s="3">
        <f t="shared" ref="D53:M53" si="7">ROUNDUP(20%*E12,0)</f>
        <v>159</v>
      </c>
      <c r="E53" s="3">
        <f t="shared" si="7"/>
        <v>126</v>
      </c>
      <c r="F53" s="3">
        <f t="shared" si="7"/>
        <v>137</v>
      </c>
      <c r="G53" s="3">
        <f t="shared" si="7"/>
        <v>140</v>
      </c>
      <c r="H53" s="3">
        <f t="shared" si="7"/>
        <v>109</v>
      </c>
      <c r="I53" s="3">
        <f t="shared" si="7"/>
        <v>210</v>
      </c>
      <c r="J53" s="3">
        <f t="shared" si="7"/>
        <v>194</v>
      </c>
      <c r="K53" s="3">
        <f t="shared" si="7"/>
        <v>205</v>
      </c>
      <c r="L53" s="3">
        <f t="shared" si="7"/>
        <v>119</v>
      </c>
      <c r="M53" s="3">
        <f t="shared" si="7"/>
        <v>120</v>
      </c>
      <c r="N53" s="3">
        <f>ROUNDUP(20%*C12*1.05,0)</f>
        <v>125</v>
      </c>
    </row>
    <row r="54" spans="2:14">
      <c r="B54" s="3" t="s">
        <v>39</v>
      </c>
      <c r="C54" s="3">
        <f>C52+C53</f>
        <v>580</v>
      </c>
      <c r="D54" s="3">
        <f t="shared" ref="D54:N54" si="8">D52+D53</f>
        <v>601</v>
      </c>
      <c r="E54" s="3">
        <f t="shared" si="8"/>
        <v>577</v>
      </c>
      <c r="F54" s="3">
        <f t="shared" si="8"/>
        <v>607</v>
      </c>
      <c r="G54" s="3">
        <f t="shared" si="8"/>
        <v>606</v>
      </c>
      <c r="H54" s="3">
        <f t="shared" si="8"/>
        <v>564</v>
      </c>
      <c r="I54" s="3">
        <f t="shared" si="8"/>
        <v>607</v>
      </c>
      <c r="J54" s="3">
        <f t="shared" si="8"/>
        <v>614</v>
      </c>
      <c r="K54" s="3">
        <f t="shared" si="8"/>
        <v>661</v>
      </c>
      <c r="L54" s="3">
        <f t="shared" si="8"/>
        <v>584</v>
      </c>
      <c r="M54" s="3">
        <f t="shared" si="8"/>
        <v>571</v>
      </c>
      <c r="N54" s="3">
        <f t="shared" si="8"/>
        <v>587</v>
      </c>
    </row>
    <row r="55" spans="2:14">
      <c r="B55" s="8" t="s">
        <v>54</v>
      </c>
    </row>
    <row r="57" spans="2:14">
      <c r="B57" t="s">
        <v>41</v>
      </c>
    </row>
    <row r="58" spans="2:14">
      <c r="B58" s="3" t="s">
        <v>5</v>
      </c>
      <c r="C58" s="3" t="s">
        <v>8</v>
      </c>
      <c r="D58" s="3" t="s">
        <v>9</v>
      </c>
      <c r="E58" s="3" t="s">
        <v>10</v>
      </c>
      <c r="F58" s="3" t="s">
        <v>11</v>
      </c>
      <c r="G58" s="3" t="s">
        <v>12</v>
      </c>
      <c r="H58" s="3" t="s">
        <v>13</v>
      </c>
      <c r="I58" s="3" t="s">
        <v>14</v>
      </c>
      <c r="J58" s="3" t="s">
        <v>15</v>
      </c>
      <c r="K58" s="3" t="s">
        <v>16</v>
      </c>
      <c r="L58" s="3" t="s">
        <v>17</v>
      </c>
      <c r="M58" s="3" t="s">
        <v>18</v>
      </c>
      <c r="N58" s="3" t="s">
        <v>19</v>
      </c>
    </row>
    <row r="59" spans="2:14">
      <c r="B59" s="3" t="s">
        <v>20</v>
      </c>
      <c r="C59" s="23">
        <f>(ROUNDUP(10%*D$11,0))*($E$69*$F$69+$E$70*$F$70)</f>
        <v>45310</v>
      </c>
      <c r="D59" s="23">
        <f t="shared" ref="D59:N59" si="9">(ROUNDUP(10%*E$11,0))*($E$69*$F$69+$E$70*$F$70)</f>
        <v>43537</v>
      </c>
      <c r="E59" s="23">
        <f t="shared" si="9"/>
        <v>44522</v>
      </c>
      <c r="F59" s="23">
        <f t="shared" si="9"/>
        <v>46295</v>
      </c>
      <c r="G59" s="23">
        <f t="shared" si="9"/>
        <v>45901</v>
      </c>
      <c r="H59" s="23">
        <f t="shared" si="9"/>
        <v>44916</v>
      </c>
      <c r="I59" s="23">
        <f t="shared" si="9"/>
        <v>39203</v>
      </c>
      <c r="J59" s="23">
        <f t="shared" si="9"/>
        <v>41370</v>
      </c>
      <c r="K59" s="23">
        <f t="shared" si="9"/>
        <v>44916</v>
      </c>
      <c r="L59" s="23">
        <f t="shared" si="9"/>
        <v>45901</v>
      </c>
      <c r="M59" s="23">
        <f t="shared" si="9"/>
        <v>44522</v>
      </c>
      <c r="N59" s="23">
        <f>(ROUNDUP(10%*C11*1.05,0))*($E$69*$F$69+$E$70*$F$70)</f>
        <v>45507</v>
      </c>
    </row>
    <row r="60" spans="2:14">
      <c r="B60" s="3" t="s">
        <v>21</v>
      </c>
      <c r="C60" s="23">
        <f>(ROUNDUP(10%*D$11,0))*($H$69*$I$69+$H$70*$I$70)</f>
        <v>61180</v>
      </c>
      <c r="D60" s="23">
        <f t="shared" ref="D60:N60" si="10">(ROUNDUP(10%*E$11,0))*($H$69*$I$69+$H$70*$I$70)</f>
        <v>58786</v>
      </c>
      <c r="E60" s="23">
        <f t="shared" si="10"/>
        <v>60116</v>
      </c>
      <c r="F60" s="23">
        <f t="shared" si="10"/>
        <v>62510</v>
      </c>
      <c r="G60" s="23">
        <f t="shared" si="10"/>
        <v>61978</v>
      </c>
      <c r="H60" s="23">
        <f t="shared" si="10"/>
        <v>60648</v>
      </c>
      <c r="I60" s="23">
        <f t="shared" si="10"/>
        <v>52934</v>
      </c>
      <c r="J60" s="23">
        <f t="shared" si="10"/>
        <v>55860</v>
      </c>
      <c r="K60" s="23">
        <f t="shared" si="10"/>
        <v>60648</v>
      </c>
      <c r="L60" s="23">
        <f t="shared" si="10"/>
        <v>61978</v>
      </c>
      <c r="M60" s="23">
        <f t="shared" si="10"/>
        <v>60116</v>
      </c>
      <c r="N60" s="23">
        <f>(ROUNDUP(10%*C11*1.05,0))*($H$69*$I$69+$H$70*$I$70)</f>
        <v>61446</v>
      </c>
    </row>
    <row r="61" spans="2:14">
      <c r="B61" s="3" t="s">
        <v>39</v>
      </c>
      <c r="C61" s="23">
        <f>C60+C59</f>
        <v>106490</v>
      </c>
      <c r="D61" s="23">
        <f t="shared" ref="D61:N61" si="11">D60+D59</f>
        <v>102323</v>
      </c>
      <c r="E61" s="23">
        <f t="shared" si="11"/>
        <v>104638</v>
      </c>
      <c r="F61" s="23">
        <f t="shared" si="11"/>
        <v>108805</v>
      </c>
      <c r="G61" s="23">
        <f t="shared" si="11"/>
        <v>107879</v>
      </c>
      <c r="H61" s="23">
        <f t="shared" si="11"/>
        <v>105564</v>
      </c>
      <c r="I61" s="23">
        <f t="shared" si="11"/>
        <v>92137</v>
      </c>
      <c r="J61" s="23">
        <f t="shared" si="11"/>
        <v>97230</v>
      </c>
      <c r="K61" s="23">
        <f t="shared" si="11"/>
        <v>105564</v>
      </c>
      <c r="L61" s="23">
        <f t="shared" si="11"/>
        <v>107879</v>
      </c>
      <c r="M61" s="23">
        <f t="shared" si="11"/>
        <v>104638</v>
      </c>
      <c r="N61" s="23">
        <f t="shared" si="11"/>
        <v>106953</v>
      </c>
    </row>
    <row r="62" spans="2:14">
      <c r="B62" s="8" t="s">
        <v>55</v>
      </c>
    </row>
    <row r="65" spans="1:9">
      <c r="A65" t="s">
        <v>58</v>
      </c>
    </row>
    <row r="67" spans="1:9">
      <c r="D67" s="20" t="s">
        <v>51</v>
      </c>
      <c r="E67" s="22"/>
      <c r="F67" s="21"/>
      <c r="G67" s="2" t="s">
        <v>53</v>
      </c>
      <c r="H67" s="2"/>
      <c r="I67" s="2"/>
    </row>
    <row r="68" spans="1:9">
      <c r="D68" s="5" t="s">
        <v>57</v>
      </c>
      <c r="E68" s="5" t="s">
        <v>56</v>
      </c>
      <c r="F68" s="5" t="s">
        <v>52</v>
      </c>
      <c r="G68" s="5" t="s">
        <v>57</v>
      </c>
      <c r="H68" s="5" t="s">
        <v>56</v>
      </c>
      <c r="I68" s="5" t="s">
        <v>52</v>
      </c>
    </row>
    <row r="69" spans="1:9">
      <c r="D69" s="3">
        <v>1</v>
      </c>
      <c r="E69" s="3">
        <v>10</v>
      </c>
      <c r="F69" s="3">
        <v>8</v>
      </c>
      <c r="G69" s="3">
        <v>3</v>
      </c>
      <c r="H69" s="3">
        <v>20</v>
      </c>
      <c r="I69" s="3">
        <v>7</v>
      </c>
    </row>
    <row r="70" spans="1:9">
      <c r="D70" s="3">
        <v>2</v>
      </c>
      <c r="E70" s="3">
        <v>13</v>
      </c>
      <c r="F70" s="3">
        <v>9</v>
      </c>
      <c r="G70" s="3">
        <v>4</v>
      </c>
      <c r="H70" s="3">
        <v>21</v>
      </c>
      <c r="I70" s="3">
        <v>6</v>
      </c>
    </row>
  </sheetData>
  <mergeCells count="2">
    <mergeCell ref="G67:I67"/>
    <mergeCell ref="D67:F67"/>
  </mergeCells>
  <pageMargins left="0.7" right="0.7" top="0.75" bottom="0.75" header="0.3" footer="0.3"/>
  <pageSetup orientation="portrait" r:id="rId1"/>
  <ignoredErrors>
    <ignoredError sqref="N5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3:H19"/>
  <sheetViews>
    <sheetView workbookViewId="0">
      <selection activeCell="D12" sqref="D12"/>
    </sheetView>
  </sheetViews>
  <sheetFormatPr baseColWidth="10" defaultRowHeight="15"/>
  <cols>
    <col min="3" max="3" width="51.42578125" bestFit="1" customWidth="1"/>
    <col min="4" max="4" width="23.42578125" customWidth="1"/>
  </cols>
  <sheetData>
    <row r="3" spans="3:8">
      <c r="D3" s="17"/>
      <c r="E3" s="17"/>
      <c r="F3" s="17"/>
      <c r="G3" s="17"/>
      <c r="H3" s="17"/>
    </row>
    <row r="4" spans="3:8">
      <c r="D4" s="17"/>
      <c r="E4" s="17"/>
      <c r="F4" s="17"/>
      <c r="G4" s="17"/>
      <c r="H4" s="17"/>
    </row>
    <row r="5" spans="3:8">
      <c r="D5" s="17"/>
      <c r="E5" s="17"/>
      <c r="F5" s="17"/>
      <c r="G5" s="17"/>
      <c r="H5" s="17"/>
    </row>
    <row r="6" spans="3:8">
      <c r="C6" s="17"/>
      <c r="D6" s="17"/>
      <c r="E6" s="17"/>
      <c r="F6" s="17"/>
      <c r="G6" s="17"/>
      <c r="H6" s="17"/>
    </row>
    <row r="7" spans="3:8">
      <c r="C7" s="17"/>
      <c r="D7" s="17"/>
      <c r="E7" s="17"/>
      <c r="F7" s="17"/>
      <c r="G7" s="17"/>
      <c r="H7" s="17"/>
    </row>
    <row r="8" spans="3:8">
      <c r="C8" s="17"/>
      <c r="D8" s="17"/>
      <c r="E8" s="17"/>
    </row>
    <row r="9" spans="3:8">
      <c r="C9" s="17"/>
      <c r="D9" s="17"/>
      <c r="E9" s="17"/>
    </row>
    <row r="10" spans="3:8">
      <c r="C10" s="17" t="s">
        <v>42</v>
      </c>
      <c r="D10" s="18">
        <v>43579285</v>
      </c>
      <c r="E10" s="17"/>
    </row>
    <row r="11" spans="3:8">
      <c r="C11" s="17" t="s">
        <v>43</v>
      </c>
      <c r="D11" s="17"/>
      <c r="E11" s="17"/>
    </row>
    <row r="12" spans="3:8" ht="15.75" thickBot="1">
      <c r="C12" s="16" t="s">
        <v>45</v>
      </c>
      <c r="D12" s="16"/>
    </row>
    <row r="13" spans="3:8">
      <c r="C13" t="s">
        <v>46</v>
      </c>
      <c r="D13" s="9">
        <f>D10-D11-D12</f>
        <v>43579285</v>
      </c>
    </row>
    <row r="14" spans="3:8">
      <c r="C14" t="s">
        <v>47</v>
      </c>
    </row>
    <row r="15" spans="3:8" ht="15.75" thickBot="1">
      <c r="C15" s="16" t="s">
        <v>48</v>
      </c>
      <c r="D15" s="16"/>
    </row>
    <row r="16" spans="3:8">
      <c r="C16" t="s">
        <v>49</v>
      </c>
      <c r="D16" s="9">
        <f>D13-D14-D15</f>
        <v>43579285</v>
      </c>
    </row>
    <row r="17" spans="3:4">
      <c r="C17" t="s">
        <v>44</v>
      </c>
    </row>
    <row r="18" spans="3:4" ht="15.75" thickBot="1">
      <c r="C18" s="16" t="str">
        <f>"- Impuestos  (35% UB)"</f>
        <v>- Impuestos  (35% UB)</v>
      </c>
      <c r="D18" s="19">
        <f>D16*0.35</f>
        <v>15252749.749999998</v>
      </c>
    </row>
    <row r="19" spans="3:4">
      <c r="C19" t="s">
        <v>50</v>
      </c>
      <c r="D19" s="9">
        <f>D16-D17-D18</f>
        <v>28326535.25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Cuadro de 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mgonzalez</dc:creator>
  <cp:lastModifiedBy>mgonzalez</cp:lastModifiedBy>
  <dcterms:created xsi:type="dcterms:W3CDTF">2010-06-22T20:38:32Z</dcterms:created>
  <dcterms:modified xsi:type="dcterms:W3CDTF">2010-06-22T22:28:23Z</dcterms:modified>
</cp:coreProperties>
</file>