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entsogeu.sharepoint.com/sites/ExternalCollaboration/WG Scenario Building/2024 Scenarios/Released Packages/2023-07-04 Input Parameters for Consultation/"/>
    </mc:Choice>
  </mc:AlternateContent>
  <xr:revisionPtr revIDLastSave="7" documentId="8_{87FAA1A0-6F2D-46E7-A187-484C3BDFA1E7}" xr6:coauthVersionLast="47" xr6:coauthVersionMax="47" xr10:uidLastSave="{EBE8CDA1-40C8-424E-B7DF-3EDC548CC9D9}"/>
  <bookViews>
    <workbookView xWindow="38280" yWindow="-120" windowWidth="38640" windowHeight="21240" tabRatio="839" firstSheet="3" activeTab="2" xr2:uid="{00000000-000D-0000-FFFF-FFFF00000000}"/>
  </bookViews>
  <sheets>
    <sheet name="Read me" sheetId="111" r:id="rId1"/>
    <sheet name="Result and figures" sheetId="110" r:id="rId2"/>
    <sheet name="DE Total" sheetId="79" r:id="rId3"/>
    <sheet name="GA Total" sheetId="109" r:id="rId4"/>
    <sheet name="Start" sheetId="68" r:id="rId5"/>
    <sheet name="EU" sheetId="66" r:id="rId6"/>
    <sheet name="End" sheetId="69" r:id="rId7"/>
    <sheet name="Other data and Conversions " sheetId="76" r:id="rId8"/>
    <sheet name="NT+ data" sheetId="82" r:id="rId9"/>
  </sheets>
  <externalReferences>
    <externalReference r:id="rId10"/>
    <externalReference r:id="rId11"/>
    <externalReference r:id="rId12"/>
    <externalReference r:id="rId13"/>
    <externalReference r:id="rId14"/>
    <externalReference r:id="rId15"/>
  </externalReferences>
  <definedNames>
    <definedName name="_">#REF!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l_TP">#REF!,#REF!,#REF!</definedName>
    <definedName name="All_US">#REF!,#REF!,#REF!</definedName>
    <definedName name="asdf">#REF!</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iomass_Rate">'[1]Conversion Factors'!#REF!</definedName>
    <definedName name="body0fa">#REF!</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Capacity_factor_Solar">'[1]Conversion Factors'!#REF!</definedName>
    <definedName name="Capacity_factor_Wind">'[1]Conversion Factors'!#REF!</definedName>
    <definedName name="Country_Code">LEFT([2]MarketNodeSummary!$C$5,2)</definedName>
    <definedName name="countrye">#REF!</definedName>
    <definedName name="countryf">#REF!</definedName>
    <definedName name="countryg">#REF!</definedName>
    <definedName name="CRF_CountryName">[3]Sheet1!$C$4</definedName>
    <definedName name="Eff_P2CH4">'[1]Conversion Factors'!#REF!</definedName>
    <definedName name="Eff_P2CH4_2040">'[4]Conversion Factors'!$D$8</definedName>
    <definedName name="Eff_P2H2">'[1]Conversion Factors'!#REF!</definedName>
    <definedName name="Eff_P2L">'[1]Conversion Factors'!#REF!</definedName>
    <definedName name="Gas_Emission_Rate">'[1]Conversion Factors'!#REF!</definedName>
    <definedName name="Green_Gas_Emissions_Rate">'[1]Conversion Factors'!#REF!</definedName>
    <definedName name="Hydro_Emissions">'[1]Conversion Factors'!#REF!</definedName>
    <definedName name="kToe_to_TWh">'[1]Conversion Factors'!#REF!</definedName>
    <definedName name="Nuclear_Emissions_Rate">'[1]Conversion Factors'!#REF!</definedName>
    <definedName name="Oil_Emission_Rate">'[1]Conversion Factors'!#REF!</definedName>
    <definedName name="OtherRes_Emissions_Rate">'[1]Conversion Factors'!#REF!</definedName>
    <definedName name="output_country">[5]ETM_OUTPUT!$A$3:$XX$3</definedName>
    <definedName name="output_data">[5]ETM_OUTPUT!$A$6:$XX$2000</definedName>
    <definedName name="output_id">[5]ETM_OUTPUT!$C$6:$C$2000</definedName>
    <definedName name="output_scenario">[5]ETM_OUTPUT!$A$2:$XX$2</definedName>
    <definedName name="output_study">[5]ETM_OUTPUT!$A$1:$XX$1</definedName>
    <definedName name="output_year">[5]ETM_OUTPUT!$A$4:$XX$4</definedName>
    <definedName name="P2G_Conversion_Rate">'[1]Conversion Factors'!#REF!</definedName>
    <definedName name="RetBE">[6]Macro1!#REF!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ar_Emissions_Rate">'[1]Conversion Factors'!#REF!</definedName>
    <definedName name="Solar_for_P2G">#REF!</definedName>
    <definedName name="Solid_Emission_Rate">'[1]Conversion Factors'!#REF!</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v">#REF!</definedName>
    <definedName name="Wind_Emissions_Rate">'[1]Conversion Factors'!#REF!</definedName>
    <definedName name="Wind_for_P2G">#REF!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xx"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yeare">#REF!</definedName>
    <definedName name="yearf">#REF!</definedName>
    <definedName name="year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79" l="1"/>
  <c r="E16" i="109"/>
  <c r="D16" i="109"/>
  <c r="D13" i="109"/>
  <c r="D80" i="66"/>
  <c r="E16" i="79"/>
  <c r="D16" i="79"/>
  <c r="D15" i="109"/>
  <c r="J23" i="109"/>
  <c r="E31" i="76" l="1"/>
  <c r="F31" i="76"/>
  <c r="V47" i="110" l="1"/>
  <c r="W30" i="110"/>
  <c r="W31" i="110"/>
  <c r="W32" i="110"/>
  <c r="W33" i="110"/>
  <c r="V30" i="110"/>
  <c r="V31" i="110"/>
  <c r="V32" i="110"/>
  <c r="V33" i="110"/>
  <c r="Y31" i="110"/>
  <c r="Y33" i="110"/>
  <c r="X31" i="110"/>
  <c r="X32" i="110"/>
  <c r="X33" i="110"/>
  <c r="K23" i="109"/>
  <c r="K21" i="109" s="1"/>
  <c r="Y30" i="110" s="1"/>
  <c r="K23" i="79"/>
  <c r="K132" i="66"/>
  <c r="J26" i="66"/>
  <c r="F28" i="110"/>
  <c r="J12" i="66"/>
  <c r="K26" i="66"/>
  <c r="X21" i="110"/>
  <c r="Y21" i="110"/>
  <c r="X23" i="110"/>
  <c r="Y23" i="110"/>
  <c r="X24" i="110"/>
  <c r="Y24" i="110"/>
  <c r="V21" i="110"/>
  <c r="W21" i="110"/>
  <c r="V23" i="110"/>
  <c r="W23" i="110"/>
  <c r="V24" i="110"/>
  <c r="W24" i="110"/>
  <c r="X11" i="110"/>
  <c r="Y11" i="110"/>
  <c r="X12" i="110"/>
  <c r="Y12" i="110"/>
  <c r="W11" i="110"/>
  <c r="W12" i="110"/>
  <c r="V12" i="110"/>
  <c r="V11" i="110"/>
  <c r="Y32" i="110" l="1"/>
  <c r="AD18" i="82"/>
  <c r="AD31" i="82" l="1"/>
  <c r="AD32" i="82"/>
  <c r="AD33" i="82"/>
  <c r="AD34" i="82"/>
  <c r="AD35" i="82"/>
  <c r="AD36" i="82"/>
  <c r="AD37" i="82"/>
  <c r="AD38" i="82"/>
  <c r="AD39" i="82"/>
  <c r="AD40" i="82"/>
  <c r="AD41" i="82"/>
  <c r="AD42" i="82"/>
  <c r="AD43" i="82"/>
  <c r="AD44" i="82"/>
  <c r="AD45" i="82"/>
  <c r="AD46" i="82"/>
  <c r="AD47" i="82"/>
  <c r="AD48" i="82"/>
  <c r="AD49" i="82"/>
  <c r="AD50" i="82"/>
  <c r="AD51" i="82"/>
  <c r="AD52" i="82"/>
  <c r="AD53" i="82"/>
  <c r="AD54" i="82"/>
  <c r="AD30" i="82"/>
  <c r="AD4" i="82"/>
  <c r="AD5" i="82"/>
  <c r="AD6" i="82"/>
  <c r="AD7" i="82"/>
  <c r="AD8" i="82"/>
  <c r="AD9" i="82"/>
  <c r="AD10" i="82"/>
  <c r="AD11" i="82"/>
  <c r="AD12" i="82"/>
  <c r="AD13" i="82"/>
  <c r="AD14" i="82"/>
  <c r="AD15" i="82"/>
  <c r="AD16" i="82"/>
  <c r="AD17" i="82"/>
  <c r="AD19" i="82"/>
  <c r="AD20" i="82"/>
  <c r="AD21" i="82"/>
  <c r="AD22" i="82"/>
  <c r="AD23" i="82"/>
  <c r="AD24" i="82"/>
  <c r="AD25" i="82"/>
  <c r="AD26" i="82"/>
  <c r="AD27" i="82"/>
  <c r="AD3" i="82"/>
  <c r="J23" i="79" l="1"/>
  <c r="E16" i="66"/>
  <c r="W47" i="110" l="1"/>
  <c r="K21" i="79"/>
  <c r="H56" i="79"/>
  <c r="E55" i="79"/>
  <c r="F55" i="79" s="1"/>
  <c r="J21" i="79"/>
  <c r="X47" i="110"/>
  <c r="J21" i="109"/>
  <c r="X30" i="110" l="1"/>
  <c r="Y47" i="110"/>
  <c r="H60" i="109"/>
  <c r="K14" i="109"/>
  <c r="Y22" i="110" s="1"/>
  <c r="Y46" i="110" s="1"/>
  <c r="J14" i="109"/>
  <c r="X22" i="110" s="1"/>
  <c r="X46" i="110" s="1"/>
  <c r="H67" i="109"/>
  <c r="I67" i="109" s="1"/>
  <c r="E67" i="109"/>
  <c r="F67" i="109" s="1"/>
  <c r="H66" i="109"/>
  <c r="I66" i="109" s="1"/>
  <c r="E66" i="109"/>
  <c r="F66" i="109" s="1"/>
  <c r="H59" i="109"/>
  <c r="I59" i="109" s="1"/>
  <c r="E59" i="109"/>
  <c r="F59" i="109" s="1"/>
  <c r="H58" i="109"/>
  <c r="I58" i="109" s="1"/>
  <c r="E58" i="109"/>
  <c r="F58" i="109" s="1"/>
  <c r="H57" i="109"/>
  <c r="I57" i="109" s="1"/>
  <c r="E57" i="109"/>
  <c r="M57" i="109" s="1"/>
  <c r="H56" i="109"/>
  <c r="N56" i="109" s="1"/>
  <c r="E56" i="109"/>
  <c r="F56" i="109" s="1"/>
  <c r="H55" i="109"/>
  <c r="I55" i="109" s="1"/>
  <c r="E55" i="109"/>
  <c r="F55" i="109" s="1"/>
  <c r="K14" i="79"/>
  <c r="W22" i="110" s="1"/>
  <c r="W46" i="110" s="1"/>
  <c r="J14" i="79"/>
  <c r="V22" i="110" s="1"/>
  <c r="V46" i="110" s="1"/>
  <c r="O7" i="66"/>
  <c r="B206" i="66"/>
  <c r="C206" i="66"/>
  <c r="B207" i="66"/>
  <c r="C207" i="66"/>
  <c r="K50" i="66" s="1"/>
  <c r="B208" i="66"/>
  <c r="C208" i="66"/>
  <c r="K51" i="66" s="1"/>
  <c r="B209" i="66"/>
  <c r="C209" i="66"/>
  <c r="K52" i="66" s="1"/>
  <c r="B210" i="66"/>
  <c r="C210" i="66"/>
  <c r="K53" i="66" s="1"/>
  <c r="B211" i="66"/>
  <c r="C211" i="66"/>
  <c r="K54" i="66" s="1"/>
  <c r="B212" i="66"/>
  <c r="C212" i="66"/>
  <c r="K55" i="66" s="1"/>
  <c r="B213" i="66"/>
  <c r="C213" i="66"/>
  <c r="K56" i="66" s="1"/>
  <c r="B214" i="66"/>
  <c r="C214" i="66"/>
  <c r="K57" i="66" s="1"/>
  <c r="B215" i="66"/>
  <c r="C215" i="66"/>
  <c r="K58" i="66" s="1"/>
  <c r="B216" i="66"/>
  <c r="C216" i="66"/>
  <c r="K59" i="66" s="1"/>
  <c r="B217" i="66"/>
  <c r="C217" i="66"/>
  <c r="K60" i="66" s="1"/>
  <c r="B218" i="66"/>
  <c r="C218" i="66"/>
  <c r="K61" i="66" s="1"/>
  <c r="B219" i="66"/>
  <c r="C219" i="66"/>
  <c r="K62" i="66" s="1"/>
  <c r="B220" i="66"/>
  <c r="C220" i="66"/>
  <c r="K63" i="66" s="1"/>
  <c r="B221" i="66"/>
  <c r="C221" i="66"/>
  <c r="K64" i="66" s="1"/>
  <c r="B222" i="66"/>
  <c r="C222" i="66"/>
  <c r="K65" i="66" s="1"/>
  <c r="B223" i="66"/>
  <c r="C223" i="66"/>
  <c r="B224" i="66"/>
  <c r="C224" i="66"/>
  <c r="L50" i="66" s="1"/>
  <c r="B225" i="66"/>
  <c r="C225" i="66"/>
  <c r="L51" i="66" s="1"/>
  <c r="B226" i="66"/>
  <c r="C226" i="66"/>
  <c r="L52" i="66" s="1"/>
  <c r="B227" i="66"/>
  <c r="C227" i="66"/>
  <c r="L53" i="66" s="1"/>
  <c r="B228" i="66"/>
  <c r="C228" i="66"/>
  <c r="L54" i="66" s="1"/>
  <c r="B229" i="66"/>
  <c r="C229" i="66"/>
  <c r="L55" i="66" s="1"/>
  <c r="B230" i="66"/>
  <c r="C230" i="66"/>
  <c r="L56" i="66" s="1"/>
  <c r="B231" i="66"/>
  <c r="C231" i="66"/>
  <c r="L57" i="66" s="1"/>
  <c r="B232" i="66"/>
  <c r="C232" i="66"/>
  <c r="L58" i="66" s="1"/>
  <c r="B233" i="66"/>
  <c r="C233" i="66"/>
  <c r="L59" i="66" s="1"/>
  <c r="B234" i="66"/>
  <c r="C234" i="66"/>
  <c r="L60" i="66" s="1"/>
  <c r="B235" i="66"/>
  <c r="C235" i="66"/>
  <c r="L61" i="66" s="1"/>
  <c r="B236" i="66"/>
  <c r="C236" i="66"/>
  <c r="L62" i="66" s="1"/>
  <c r="B237" i="66"/>
  <c r="C237" i="66"/>
  <c r="L63" i="66" s="1"/>
  <c r="B238" i="66"/>
  <c r="C238" i="66"/>
  <c r="L64" i="66" s="1"/>
  <c r="B239" i="66"/>
  <c r="C239" i="66"/>
  <c r="L65" i="66" s="1"/>
  <c r="N59" i="109" l="1"/>
  <c r="D36" i="109"/>
  <c r="N58" i="109"/>
  <c r="M56" i="109"/>
  <c r="N57" i="109"/>
  <c r="N55" i="109"/>
  <c r="I56" i="109"/>
  <c r="F57" i="109"/>
  <c r="M55" i="109"/>
  <c r="I60" i="109"/>
  <c r="N60" i="109"/>
  <c r="E36" i="109"/>
  <c r="M58" i="109"/>
  <c r="M59" i="109"/>
  <c r="N61" i="109" l="1"/>
  <c r="B188" i="66" l="1"/>
  <c r="D188" i="66"/>
  <c r="B189" i="66"/>
  <c r="D189" i="66"/>
  <c r="D72" i="66"/>
  <c r="D5" i="79" s="1"/>
  <c r="D130" i="66"/>
  <c r="D5" i="109" s="1"/>
  <c r="B190" i="66"/>
  <c r="D190" i="66"/>
  <c r="D108" i="66"/>
  <c r="E108" i="66"/>
  <c r="D166" i="66"/>
  <c r="D46" i="109" s="1"/>
  <c r="F16" i="110" s="1"/>
  <c r="E166" i="66"/>
  <c r="E46" i="109" s="1"/>
  <c r="G16" i="110" s="1"/>
  <c r="B191" i="66"/>
  <c r="D191" i="66"/>
  <c r="B192" i="66"/>
  <c r="D192" i="66"/>
  <c r="B193" i="66"/>
  <c r="D193" i="66"/>
  <c r="B194" i="66"/>
  <c r="D194" i="66"/>
  <c r="D187" i="66"/>
  <c r="B187" i="66"/>
  <c r="F22" i="110" l="1"/>
  <c r="F10" i="110"/>
  <c r="D22" i="110"/>
  <c r="D10" i="110"/>
  <c r="E46" i="79"/>
  <c r="E16" i="110" s="1"/>
  <c r="D46" i="79"/>
  <c r="D16" i="110" s="1"/>
  <c r="A208" i="76"/>
  <c r="B208" i="76"/>
  <c r="C208" i="76"/>
  <c r="D208" i="76"/>
  <c r="E208" i="76"/>
  <c r="F208" i="76"/>
  <c r="G208" i="76"/>
  <c r="H208" i="76"/>
  <c r="I208" i="76"/>
  <c r="J208" i="76"/>
  <c r="K208" i="76"/>
  <c r="L208" i="76"/>
  <c r="C367" i="66" s="1"/>
  <c r="E50" i="66" s="1"/>
  <c r="M208" i="76"/>
  <c r="N208" i="76"/>
  <c r="O208" i="76"/>
  <c r="P208" i="76"/>
  <c r="Q208" i="76"/>
  <c r="R208" i="76"/>
  <c r="S208" i="76"/>
  <c r="T208" i="76"/>
  <c r="U208" i="76"/>
  <c r="V208" i="76"/>
  <c r="W208" i="76"/>
  <c r="X208" i="76"/>
  <c r="Y208" i="76"/>
  <c r="Z208" i="76"/>
  <c r="AA208" i="76"/>
  <c r="AB208" i="76"/>
  <c r="A209" i="76"/>
  <c r="B209" i="76"/>
  <c r="C209" i="76"/>
  <c r="D209" i="76"/>
  <c r="E209" i="76"/>
  <c r="F209" i="76"/>
  <c r="G209" i="76"/>
  <c r="H209" i="76"/>
  <c r="I209" i="76"/>
  <c r="J209" i="76"/>
  <c r="K209" i="76"/>
  <c r="L209" i="76"/>
  <c r="C368" i="66" s="1"/>
  <c r="M209" i="76"/>
  <c r="N209" i="76"/>
  <c r="O209" i="76"/>
  <c r="P209" i="76"/>
  <c r="Q209" i="76"/>
  <c r="R209" i="76"/>
  <c r="S209" i="76"/>
  <c r="T209" i="76"/>
  <c r="U209" i="76"/>
  <c r="V209" i="76"/>
  <c r="W209" i="76"/>
  <c r="X209" i="76"/>
  <c r="Y209" i="76"/>
  <c r="Z209" i="76"/>
  <c r="AA209" i="76"/>
  <c r="AB209" i="76"/>
  <c r="A210" i="76"/>
  <c r="B210" i="76"/>
  <c r="C210" i="76"/>
  <c r="D210" i="76"/>
  <c r="E210" i="76"/>
  <c r="F210" i="76"/>
  <c r="G210" i="76"/>
  <c r="H210" i="76"/>
  <c r="I210" i="76"/>
  <c r="J210" i="76"/>
  <c r="K210" i="76"/>
  <c r="L210" i="76"/>
  <c r="C369" i="66" s="1"/>
  <c r="M210" i="76"/>
  <c r="N210" i="76"/>
  <c r="O210" i="76"/>
  <c r="P210" i="76"/>
  <c r="Q210" i="76"/>
  <c r="R210" i="76"/>
  <c r="S210" i="76"/>
  <c r="T210" i="76"/>
  <c r="U210" i="76"/>
  <c r="V210" i="76"/>
  <c r="W210" i="76"/>
  <c r="X210" i="76"/>
  <c r="Y210" i="76"/>
  <c r="Z210" i="76"/>
  <c r="AA210" i="76"/>
  <c r="AB210" i="76"/>
  <c r="A203" i="76"/>
  <c r="B203" i="76"/>
  <c r="C203" i="76"/>
  <c r="D203" i="76"/>
  <c r="E203" i="76"/>
  <c r="F203" i="76"/>
  <c r="G203" i="76"/>
  <c r="H203" i="76"/>
  <c r="I203" i="76"/>
  <c r="J203" i="76"/>
  <c r="K203" i="76"/>
  <c r="L203" i="76"/>
  <c r="C362" i="66" s="1"/>
  <c r="M203" i="76"/>
  <c r="N203" i="76"/>
  <c r="O203" i="76"/>
  <c r="P203" i="76"/>
  <c r="Q203" i="76"/>
  <c r="R203" i="76"/>
  <c r="S203" i="76"/>
  <c r="T203" i="76"/>
  <c r="U203" i="76"/>
  <c r="V203" i="76"/>
  <c r="W203" i="76"/>
  <c r="X203" i="76"/>
  <c r="Y203" i="76"/>
  <c r="Z203" i="76"/>
  <c r="AA203" i="76"/>
  <c r="AB203" i="76"/>
  <c r="A204" i="76"/>
  <c r="B204" i="76"/>
  <c r="C204" i="76"/>
  <c r="D204" i="76"/>
  <c r="E204" i="76"/>
  <c r="F204" i="76"/>
  <c r="G204" i="76"/>
  <c r="H204" i="76"/>
  <c r="I204" i="76"/>
  <c r="J204" i="76"/>
  <c r="K204" i="76"/>
  <c r="L204" i="76"/>
  <c r="C363" i="66" s="1"/>
  <c r="M204" i="76"/>
  <c r="N204" i="76"/>
  <c r="O204" i="76"/>
  <c r="P204" i="76"/>
  <c r="Q204" i="76"/>
  <c r="R204" i="76"/>
  <c r="S204" i="76"/>
  <c r="T204" i="76"/>
  <c r="U204" i="76"/>
  <c r="V204" i="76"/>
  <c r="W204" i="76"/>
  <c r="X204" i="76"/>
  <c r="Y204" i="76"/>
  <c r="Z204" i="76"/>
  <c r="AA204" i="76"/>
  <c r="AB204" i="76"/>
  <c r="A205" i="76"/>
  <c r="B205" i="76"/>
  <c r="C205" i="76"/>
  <c r="D205" i="76"/>
  <c r="E205" i="76"/>
  <c r="F205" i="76"/>
  <c r="G205" i="76"/>
  <c r="H205" i="76"/>
  <c r="I205" i="76"/>
  <c r="J205" i="76"/>
  <c r="K205" i="76"/>
  <c r="L205" i="76"/>
  <c r="C364" i="66" s="1"/>
  <c r="M205" i="76"/>
  <c r="N205" i="76"/>
  <c r="O205" i="76"/>
  <c r="P205" i="76"/>
  <c r="Q205" i="76"/>
  <c r="R205" i="76"/>
  <c r="S205" i="76"/>
  <c r="T205" i="76"/>
  <c r="U205" i="76"/>
  <c r="V205" i="76"/>
  <c r="W205" i="76"/>
  <c r="X205" i="76"/>
  <c r="Y205" i="76"/>
  <c r="Z205" i="76"/>
  <c r="AA205" i="76"/>
  <c r="AB205" i="76"/>
  <c r="A206" i="76"/>
  <c r="B206" i="76"/>
  <c r="C206" i="76"/>
  <c r="D206" i="76"/>
  <c r="E206" i="76"/>
  <c r="F206" i="76"/>
  <c r="G206" i="76"/>
  <c r="H206" i="76"/>
  <c r="I206" i="76"/>
  <c r="J206" i="76"/>
  <c r="K206" i="76"/>
  <c r="L206" i="76"/>
  <c r="C365" i="66" s="1"/>
  <c r="M206" i="76"/>
  <c r="N206" i="76"/>
  <c r="O206" i="76"/>
  <c r="P206" i="76"/>
  <c r="Q206" i="76"/>
  <c r="R206" i="76"/>
  <c r="S206" i="76"/>
  <c r="T206" i="76"/>
  <c r="U206" i="76"/>
  <c r="V206" i="76"/>
  <c r="W206" i="76"/>
  <c r="X206" i="76"/>
  <c r="Y206" i="76"/>
  <c r="Z206" i="76"/>
  <c r="AA206" i="76"/>
  <c r="AB206" i="76"/>
  <c r="A207" i="76"/>
  <c r="B207" i="76"/>
  <c r="C207" i="76"/>
  <c r="D207" i="76"/>
  <c r="E207" i="76"/>
  <c r="F207" i="76"/>
  <c r="G207" i="76"/>
  <c r="H207" i="76"/>
  <c r="I207" i="76"/>
  <c r="J207" i="76"/>
  <c r="K207" i="76"/>
  <c r="L207" i="76"/>
  <c r="C366" i="66" s="1"/>
  <c r="M207" i="76"/>
  <c r="N207" i="76"/>
  <c r="O207" i="76"/>
  <c r="P207" i="76"/>
  <c r="Q207" i="76"/>
  <c r="R207" i="76"/>
  <c r="S207" i="76"/>
  <c r="T207" i="76"/>
  <c r="U207" i="76"/>
  <c r="V207" i="76"/>
  <c r="W207" i="76"/>
  <c r="X207" i="76"/>
  <c r="Y207" i="76"/>
  <c r="Z207" i="76"/>
  <c r="AA207" i="76"/>
  <c r="AB207" i="76"/>
  <c r="A193" i="76"/>
  <c r="B193" i="76"/>
  <c r="C193" i="76"/>
  <c r="D193" i="76"/>
  <c r="E193" i="76"/>
  <c r="F193" i="76"/>
  <c r="G193" i="76"/>
  <c r="H193" i="76"/>
  <c r="I193" i="76"/>
  <c r="J193" i="76"/>
  <c r="K193" i="76"/>
  <c r="L193" i="76"/>
  <c r="C352" i="66" s="1"/>
  <c r="M193" i="76"/>
  <c r="N193" i="76"/>
  <c r="O193" i="76"/>
  <c r="P193" i="76"/>
  <c r="Q193" i="76"/>
  <c r="R193" i="76"/>
  <c r="S193" i="76"/>
  <c r="T193" i="76"/>
  <c r="U193" i="76"/>
  <c r="V193" i="76"/>
  <c r="W193" i="76"/>
  <c r="X193" i="76"/>
  <c r="Y193" i="76"/>
  <c r="Z193" i="76"/>
  <c r="AA193" i="76"/>
  <c r="AB193" i="76"/>
  <c r="A194" i="76"/>
  <c r="B194" i="76"/>
  <c r="C194" i="76"/>
  <c r="D194" i="76"/>
  <c r="E194" i="76"/>
  <c r="F194" i="76"/>
  <c r="G194" i="76"/>
  <c r="H194" i="76"/>
  <c r="I194" i="76"/>
  <c r="J194" i="76"/>
  <c r="K194" i="76"/>
  <c r="L194" i="76"/>
  <c r="C353" i="66" s="1"/>
  <c r="M194" i="76"/>
  <c r="N194" i="76"/>
  <c r="O194" i="76"/>
  <c r="P194" i="76"/>
  <c r="Q194" i="76"/>
  <c r="R194" i="76"/>
  <c r="S194" i="76"/>
  <c r="T194" i="76"/>
  <c r="U194" i="76"/>
  <c r="V194" i="76"/>
  <c r="W194" i="76"/>
  <c r="X194" i="76"/>
  <c r="Y194" i="76"/>
  <c r="Z194" i="76"/>
  <c r="AA194" i="76"/>
  <c r="AB194" i="76"/>
  <c r="A195" i="76"/>
  <c r="B195" i="76"/>
  <c r="C195" i="76"/>
  <c r="D195" i="76"/>
  <c r="E195" i="76"/>
  <c r="F195" i="76"/>
  <c r="G195" i="76"/>
  <c r="H195" i="76"/>
  <c r="I195" i="76"/>
  <c r="J195" i="76"/>
  <c r="K195" i="76"/>
  <c r="L195" i="76"/>
  <c r="C354" i="66" s="1"/>
  <c r="E31" i="66" s="1"/>
  <c r="M195" i="76"/>
  <c r="N195" i="76"/>
  <c r="O195" i="76"/>
  <c r="P195" i="76"/>
  <c r="Q195" i="76"/>
  <c r="R195" i="76"/>
  <c r="S195" i="76"/>
  <c r="T195" i="76"/>
  <c r="U195" i="76"/>
  <c r="V195" i="76"/>
  <c r="W195" i="76"/>
  <c r="X195" i="76"/>
  <c r="Y195" i="76"/>
  <c r="Z195" i="76"/>
  <c r="AA195" i="76"/>
  <c r="AB195" i="76"/>
  <c r="A196" i="76"/>
  <c r="B196" i="76"/>
  <c r="C196" i="76"/>
  <c r="D196" i="76"/>
  <c r="E196" i="76"/>
  <c r="F196" i="76"/>
  <c r="G196" i="76"/>
  <c r="H196" i="76"/>
  <c r="I196" i="76"/>
  <c r="J196" i="76"/>
  <c r="K196" i="76"/>
  <c r="L196" i="76"/>
  <c r="C355" i="66" s="1"/>
  <c r="M196" i="76"/>
  <c r="N196" i="76"/>
  <c r="O196" i="76"/>
  <c r="P196" i="76"/>
  <c r="Q196" i="76"/>
  <c r="R196" i="76"/>
  <c r="S196" i="76"/>
  <c r="T196" i="76"/>
  <c r="U196" i="76"/>
  <c r="V196" i="76"/>
  <c r="W196" i="76"/>
  <c r="X196" i="76"/>
  <c r="Y196" i="76"/>
  <c r="Z196" i="76"/>
  <c r="AA196" i="76"/>
  <c r="AB196" i="76"/>
  <c r="A197" i="76"/>
  <c r="B197" i="76"/>
  <c r="C197" i="76"/>
  <c r="D197" i="76"/>
  <c r="E197" i="76"/>
  <c r="F197" i="76"/>
  <c r="G197" i="76"/>
  <c r="H197" i="76"/>
  <c r="I197" i="76"/>
  <c r="J197" i="76"/>
  <c r="K197" i="76"/>
  <c r="L197" i="76"/>
  <c r="C356" i="66" s="1"/>
  <c r="M197" i="76"/>
  <c r="N197" i="76"/>
  <c r="O197" i="76"/>
  <c r="P197" i="76"/>
  <c r="Q197" i="76"/>
  <c r="R197" i="76"/>
  <c r="S197" i="76"/>
  <c r="T197" i="76"/>
  <c r="U197" i="76"/>
  <c r="V197" i="76"/>
  <c r="W197" i="76"/>
  <c r="X197" i="76"/>
  <c r="Y197" i="76"/>
  <c r="Z197" i="76"/>
  <c r="AA197" i="76"/>
  <c r="AB197" i="76"/>
  <c r="A198" i="76"/>
  <c r="B198" i="76"/>
  <c r="C198" i="76"/>
  <c r="D198" i="76"/>
  <c r="E198" i="76"/>
  <c r="F198" i="76"/>
  <c r="G198" i="76"/>
  <c r="H198" i="76"/>
  <c r="I198" i="76"/>
  <c r="J198" i="76"/>
  <c r="K198" i="76"/>
  <c r="L198" i="76"/>
  <c r="C357" i="66" s="1"/>
  <c r="M198" i="76"/>
  <c r="N198" i="76"/>
  <c r="O198" i="76"/>
  <c r="P198" i="76"/>
  <c r="Q198" i="76"/>
  <c r="R198" i="76"/>
  <c r="S198" i="76"/>
  <c r="T198" i="76"/>
  <c r="U198" i="76"/>
  <c r="V198" i="76"/>
  <c r="W198" i="76"/>
  <c r="X198" i="76"/>
  <c r="Y198" i="76"/>
  <c r="Z198" i="76"/>
  <c r="AA198" i="76"/>
  <c r="AB198" i="76"/>
  <c r="A199" i="76"/>
  <c r="B199" i="76"/>
  <c r="C199" i="76"/>
  <c r="D199" i="76"/>
  <c r="E199" i="76"/>
  <c r="F199" i="76"/>
  <c r="G199" i="76"/>
  <c r="H199" i="76"/>
  <c r="I199" i="76"/>
  <c r="J199" i="76"/>
  <c r="K199" i="76"/>
  <c r="L199" i="76"/>
  <c r="C358" i="66" s="1"/>
  <c r="M199" i="76"/>
  <c r="N199" i="76"/>
  <c r="O199" i="76"/>
  <c r="P199" i="76"/>
  <c r="Q199" i="76"/>
  <c r="R199" i="76"/>
  <c r="S199" i="76"/>
  <c r="T199" i="76"/>
  <c r="U199" i="76"/>
  <c r="V199" i="76"/>
  <c r="W199" i="76"/>
  <c r="X199" i="76"/>
  <c r="Y199" i="76"/>
  <c r="Z199" i="76"/>
  <c r="AA199" i="76"/>
  <c r="AB199" i="76"/>
  <c r="A200" i="76"/>
  <c r="B200" i="76"/>
  <c r="C200" i="76"/>
  <c r="D200" i="76"/>
  <c r="E200" i="76"/>
  <c r="F200" i="76"/>
  <c r="G200" i="76"/>
  <c r="H200" i="76"/>
  <c r="I200" i="76"/>
  <c r="J200" i="76"/>
  <c r="K200" i="76"/>
  <c r="L200" i="76"/>
  <c r="C359" i="66" s="1"/>
  <c r="M200" i="76"/>
  <c r="N200" i="76"/>
  <c r="O200" i="76"/>
  <c r="P200" i="76"/>
  <c r="Q200" i="76"/>
  <c r="R200" i="76"/>
  <c r="S200" i="76"/>
  <c r="T200" i="76"/>
  <c r="U200" i="76"/>
  <c r="V200" i="76"/>
  <c r="W200" i="76"/>
  <c r="X200" i="76"/>
  <c r="Y200" i="76"/>
  <c r="Z200" i="76"/>
  <c r="AA200" i="76"/>
  <c r="AB200" i="76"/>
  <c r="A201" i="76"/>
  <c r="B201" i="76"/>
  <c r="C201" i="76"/>
  <c r="D201" i="76"/>
  <c r="E201" i="76"/>
  <c r="F201" i="76"/>
  <c r="G201" i="76"/>
  <c r="H201" i="76"/>
  <c r="I201" i="76"/>
  <c r="J201" i="76"/>
  <c r="K201" i="76"/>
  <c r="L201" i="76"/>
  <c r="C360" i="66" s="1"/>
  <c r="M201" i="76"/>
  <c r="N201" i="76"/>
  <c r="O201" i="76"/>
  <c r="P201" i="76"/>
  <c r="Q201" i="76"/>
  <c r="R201" i="76"/>
  <c r="S201" i="76"/>
  <c r="T201" i="76"/>
  <c r="U201" i="76"/>
  <c r="V201" i="76"/>
  <c r="W201" i="76"/>
  <c r="X201" i="76"/>
  <c r="Y201" i="76"/>
  <c r="Z201" i="76"/>
  <c r="AA201" i="76"/>
  <c r="AB201" i="76"/>
  <c r="A202" i="76"/>
  <c r="B202" i="76"/>
  <c r="C202" i="76"/>
  <c r="D202" i="76"/>
  <c r="E202" i="76"/>
  <c r="F202" i="76"/>
  <c r="G202" i="76"/>
  <c r="H202" i="76"/>
  <c r="I202" i="76"/>
  <c r="J202" i="76"/>
  <c r="K202" i="76"/>
  <c r="L202" i="76"/>
  <c r="C361" i="66" s="1"/>
  <c r="M202" i="76"/>
  <c r="N202" i="76"/>
  <c r="O202" i="76"/>
  <c r="P202" i="76"/>
  <c r="Q202" i="76"/>
  <c r="R202" i="76"/>
  <c r="S202" i="76"/>
  <c r="T202" i="76"/>
  <c r="U202" i="76"/>
  <c r="V202" i="76"/>
  <c r="W202" i="76"/>
  <c r="X202" i="76"/>
  <c r="Y202" i="76"/>
  <c r="Z202" i="76"/>
  <c r="AA202" i="76"/>
  <c r="AB202" i="76"/>
  <c r="A160" i="76"/>
  <c r="B160" i="76"/>
  <c r="C160" i="76"/>
  <c r="D160" i="76"/>
  <c r="E160" i="76"/>
  <c r="F160" i="76"/>
  <c r="G160" i="76"/>
  <c r="H160" i="76"/>
  <c r="I160" i="76"/>
  <c r="J160" i="76"/>
  <c r="K160" i="76"/>
  <c r="L160" i="76"/>
  <c r="M160" i="76"/>
  <c r="N160" i="76"/>
  <c r="O160" i="76"/>
  <c r="P160" i="76"/>
  <c r="Q160" i="76"/>
  <c r="R160" i="76"/>
  <c r="S160" i="76"/>
  <c r="T160" i="76"/>
  <c r="U160" i="76"/>
  <c r="V160" i="76"/>
  <c r="W160" i="76"/>
  <c r="X160" i="76"/>
  <c r="Y160" i="76"/>
  <c r="Z160" i="76"/>
  <c r="AA160" i="76"/>
  <c r="AB160" i="76"/>
  <c r="A161" i="76"/>
  <c r="B161" i="76"/>
  <c r="C161" i="76"/>
  <c r="D161" i="76"/>
  <c r="E161" i="76"/>
  <c r="F161" i="76"/>
  <c r="G161" i="76"/>
  <c r="H161" i="76"/>
  <c r="I161" i="76"/>
  <c r="J161" i="76"/>
  <c r="K161" i="76"/>
  <c r="L161" i="76"/>
  <c r="C320" i="66" s="1"/>
  <c r="M161" i="76"/>
  <c r="N161" i="76"/>
  <c r="O161" i="76"/>
  <c r="P161" i="76"/>
  <c r="Q161" i="76"/>
  <c r="R161" i="76"/>
  <c r="S161" i="76"/>
  <c r="T161" i="76"/>
  <c r="U161" i="76"/>
  <c r="V161" i="76"/>
  <c r="W161" i="76"/>
  <c r="X161" i="76"/>
  <c r="Y161" i="76"/>
  <c r="Z161" i="76"/>
  <c r="AA161" i="76"/>
  <c r="AB161" i="76"/>
  <c r="A162" i="76"/>
  <c r="B162" i="76"/>
  <c r="C162" i="76"/>
  <c r="D162" i="76"/>
  <c r="E162" i="76"/>
  <c r="F162" i="76"/>
  <c r="G162" i="76"/>
  <c r="H162" i="76"/>
  <c r="I162" i="76"/>
  <c r="J162" i="76"/>
  <c r="K162" i="76"/>
  <c r="L162" i="76"/>
  <c r="C321" i="66" s="1"/>
  <c r="M162" i="76"/>
  <c r="N162" i="76"/>
  <c r="O162" i="76"/>
  <c r="P162" i="76"/>
  <c r="Q162" i="76"/>
  <c r="R162" i="76"/>
  <c r="S162" i="76"/>
  <c r="T162" i="76"/>
  <c r="U162" i="76"/>
  <c r="V162" i="76"/>
  <c r="W162" i="76"/>
  <c r="X162" i="76"/>
  <c r="Y162" i="76"/>
  <c r="Z162" i="76"/>
  <c r="AA162" i="76"/>
  <c r="AB162" i="76"/>
  <c r="A163" i="76"/>
  <c r="B163" i="76"/>
  <c r="C163" i="76"/>
  <c r="D163" i="76"/>
  <c r="E163" i="76"/>
  <c r="F163" i="76"/>
  <c r="G163" i="76"/>
  <c r="H163" i="76"/>
  <c r="I163" i="76"/>
  <c r="J163" i="76"/>
  <c r="K163" i="76"/>
  <c r="L163" i="76"/>
  <c r="C322" i="66" s="1"/>
  <c r="M163" i="76"/>
  <c r="N163" i="76"/>
  <c r="O163" i="76"/>
  <c r="P163" i="76"/>
  <c r="Q163" i="76"/>
  <c r="R163" i="76"/>
  <c r="S163" i="76"/>
  <c r="T163" i="76"/>
  <c r="U163" i="76"/>
  <c r="V163" i="76"/>
  <c r="W163" i="76"/>
  <c r="X163" i="76"/>
  <c r="Y163" i="76"/>
  <c r="Z163" i="76"/>
  <c r="AA163" i="76"/>
  <c r="AB163" i="76"/>
  <c r="A164" i="76"/>
  <c r="B164" i="76"/>
  <c r="C164" i="76"/>
  <c r="D164" i="76"/>
  <c r="E164" i="76"/>
  <c r="F164" i="76"/>
  <c r="G164" i="76"/>
  <c r="H164" i="76"/>
  <c r="I164" i="76"/>
  <c r="J164" i="76"/>
  <c r="K164" i="76"/>
  <c r="L164" i="76"/>
  <c r="C323" i="66" s="1"/>
  <c r="M164" i="76"/>
  <c r="N164" i="76"/>
  <c r="O164" i="76"/>
  <c r="P164" i="76"/>
  <c r="Q164" i="76"/>
  <c r="R164" i="76"/>
  <c r="S164" i="76"/>
  <c r="T164" i="76"/>
  <c r="U164" i="76"/>
  <c r="V164" i="76"/>
  <c r="W164" i="76"/>
  <c r="X164" i="76"/>
  <c r="Y164" i="76"/>
  <c r="Z164" i="76"/>
  <c r="AA164" i="76"/>
  <c r="AB164" i="76"/>
  <c r="A165" i="76"/>
  <c r="B165" i="76"/>
  <c r="C165" i="76"/>
  <c r="D165" i="76"/>
  <c r="E165" i="76"/>
  <c r="F165" i="76"/>
  <c r="G165" i="76"/>
  <c r="H165" i="76"/>
  <c r="I165" i="76"/>
  <c r="J165" i="76"/>
  <c r="K165" i="76"/>
  <c r="L165" i="76"/>
  <c r="C324" i="66" s="1"/>
  <c r="M165" i="76"/>
  <c r="N165" i="76"/>
  <c r="O165" i="76"/>
  <c r="P165" i="76"/>
  <c r="Q165" i="76"/>
  <c r="R165" i="76"/>
  <c r="S165" i="76"/>
  <c r="T165" i="76"/>
  <c r="U165" i="76"/>
  <c r="V165" i="76"/>
  <c r="W165" i="76"/>
  <c r="X165" i="76"/>
  <c r="Y165" i="76"/>
  <c r="Z165" i="76"/>
  <c r="AA165" i="76"/>
  <c r="AB165" i="76"/>
  <c r="A166" i="76"/>
  <c r="B166" i="76"/>
  <c r="C166" i="76"/>
  <c r="D166" i="76"/>
  <c r="E166" i="76"/>
  <c r="F166" i="76"/>
  <c r="G166" i="76"/>
  <c r="H166" i="76"/>
  <c r="I166" i="76"/>
  <c r="J166" i="76"/>
  <c r="K166" i="76"/>
  <c r="L166" i="76"/>
  <c r="C325" i="66" s="1"/>
  <c r="M166" i="76"/>
  <c r="N166" i="76"/>
  <c r="O166" i="76"/>
  <c r="P166" i="76"/>
  <c r="Q166" i="76"/>
  <c r="R166" i="76"/>
  <c r="S166" i="76"/>
  <c r="T166" i="76"/>
  <c r="U166" i="76"/>
  <c r="V166" i="76"/>
  <c r="W166" i="76"/>
  <c r="X166" i="76"/>
  <c r="Y166" i="76"/>
  <c r="Z166" i="76"/>
  <c r="AA166" i="76"/>
  <c r="AB166" i="76"/>
  <c r="A167" i="76"/>
  <c r="B167" i="76"/>
  <c r="C167" i="76"/>
  <c r="D167" i="76"/>
  <c r="E167" i="76"/>
  <c r="F167" i="76"/>
  <c r="G167" i="76"/>
  <c r="H167" i="76"/>
  <c r="I167" i="76"/>
  <c r="J167" i="76"/>
  <c r="K167" i="76"/>
  <c r="L167" i="76"/>
  <c r="C326" i="66" s="1"/>
  <c r="M167" i="76"/>
  <c r="N167" i="76"/>
  <c r="O167" i="76"/>
  <c r="P167" i="76"/>
  <c r="Q167" i="76"/>
  <c r="R167" i="76"/>
  <c r="S167" i="76"/>
  <c r="T167" i="76"/>
  <c r="U167" i="76"/>
  <c r="V167" i="76"/>
  <c r="W167" i="76"/>
  <c r="X167" i="76"/>
  <c r="Y167" i="76"/>
  <c r="Z167" i="76"/>
  <c r="AA167" i="76"/>
  <c r="AB167" i="76"/>
  <c r="A168" i="76"/>
  <c r="B168" i="76"/>
  <c r="C168" i="76"/>
  <c r="D168" i="76"/>
  <c r="E168" i="76"/>
  <c r="F168" i="76"/>
  <c r="G168" i="76"/>
  <c r="H168" i="76"/>
  <c r="I168" i="76"/>
  <c r="J168" i="76"/>
  <c r="K168" i="76"/>
  <c r="L168" i="76"/>
  <c r="C327" i="66" s="1"/>
  <c r="M168" i="76"/>
  <c r="N168" i="76"/>
  <c r="O168" i="76"/>
  <c r="P168" i="76"/>
  <c r="Q168" i="76"/>
  <c r="R168" i="76"/>
  <c r="S168" i="76"/>
  <c r="T168" i="76"/>
  <c r="U168" i="76"/>
  <c r="V168" i="76"/>
  <c r="W168" i="76"/>
  <c r="X168" i="76"/>
  <c r="Y168" i="76"/>
  <c r="Z168" i="76"/>
  <c r="AA168" i="76"/>
  <c r="AB168" i="76"/>
  <c r="A169" i="76"/>
  <c r="B169" i="76"/>
  <c r="C169" i="76"/>
  <c r="D169" i="76"/>
  <c r="E169" i="76"/>
  <c r="F169" i="76"/>
  <c r="G169" i="76"/>
  <c r="H169" i="76"/>
  <c r="I169" i="76"/>
  <c r="J169" i="76"/>
  <c r="K169" i="76"/>
  <c r="L169" i="76"/>
  <c r="C328" i="66" s="1"/>
  <c r="M169" i="76"/>
  <c r="N169" i="76"/>
  <c r="O169" i="76"/>
  <c r="P169" i="76"/>
  <c r="Q169" i="76"/>
  <c r="R169" i="76"/>
  <c r="S169" i="76"/>
  <c r="T169" i="76"/>
  <c r="U169" i="76"/>
  <c r="V169" i="76"/>
  <c r="W169" i="76"/>
  <c r="X169" i="76"/>
  <c r="Y169" i="76"/>
  <c r="Z169" i="76"/>
  <c r="AA169" i="76"/>
  <c r="AB169" i="76"/>
  <c r="A170" i="76"/>
  <c r="B170" i="76"/>
  <c r="C170" i="76"/>
  <c r="D170" i="76"/>
  <c r="E170" i="76"/>
  <c r="F170" i="76"/>
  <c r="G170" i="76"/>
  <c r="H170" i="76"/>
  <c r="I170" i="76"/>
  <c r="J170" i="76"/>
  <c r="K170" i="76"/>
  <c r="L170" i="76"/>
  <c r="C329" i="66" s="1"/>
  <c r="M170" i="76"/>
  <c r="N170" i="76"/>
  <c r="O170" i="76"/>
  <c r="P170" i="76"/>
  <c r="Q170" i="76"/>
  <c r="R170" i="76"/>
  <c r="S170" i="76"/>
  <c r="T170" i="76"/>
  <c r="U170" i="76"/>
  <c r="V170" i="76"/>
  <c r="W170" i="76"/>
  <c r="X170" i="76"/>
  <c r="Y170" i="76"/>
  <c r="Z170" i="76"/>
  <c r="AA170" i="76"/>
  <c r="AB170" i="76"/>
  <c r="A171" i="76"/>
  <c r="B171" i="76"/>
  <c r="C171" i="76"/>
  <c r="D171" i="76"/>
  <c r="E171" i="76"/>
  <c r="F171" i="76"/>
  <c r="G171" i="76"/>
  <c r="H171" i="76"/>
  <c r="I171" i="76"/>
  <c r="J171" i="76"/>
  <c r="K171" i="76"/>
  <c r="L171" i="76"/>
  <c r="C330" i="66" s="1"/>
  <c r="M171" i="76"/>
  <c r="N171" i="76"/>
  <c r="O171" i="76"/>
  <c r="P171" i="76"/>
  <c r="Q171" i="76"/>
  <c r="R171" i="76"/>
  <c r="S171" i="76"/>
  <c r="T171" i="76"/>
  <c r="U171" i="76"/>
  <c r="V171" i="76"/>
  <c r="W171" i="76"/>
  <c r="X171" i="76"/>
  <c r="Y171" i="76"/>
  <c r="Z171" i="76"/>
  <c r="AA171" i="76"/>
  <c r="AB171" i="76"/>
  <c r="A172" i="76"/>
  <c r="B172" i="76"/>
  <c r="C172" i="76"/>
  <c r="D172" i="76"/>
  <c r="E172" i="76"/>
  <c r="F172" i="76"/>
  <c r="G172" i="76"/>
  <c r="H172" i="76"/>
  <c r="I172" i="76"/>
  <c r="J172" i="76"/>
  <c r="K172" i="76"/>
  <c r="L172" i="76"/>
  <c r="C331" i="66" s="1"/>
  <c r="M172" i="76"/>
  <c r="N172" i="76"/>
  <c r="O172" i="76"/>
  <c r="P172" i="76"/>
  <c r="Q172" i="76"/>
  <c r="R172" i="76"/>
  <c r="S172" i="76"/>
  <c r="T172" i="76"/>
  <c r="U172" i="76"/>
  <c r="V172" i="76"/>
  <c r="W172" i="76"/>
  <c r="X172" i="76"/>
  <c r="Y172" i="76"/>
  <c r="Z172" i="76"/>
  <c r="AA172" i="76"/>
  <c r="AB172" i="76"/>
  <c r="A173" i="76"/>
  <c r="B173" i="76"/>
  <c r="C173" i="76"/>
  <c r="D173" i="76"/>
  <c r="E173" i="76"/>
  <c r="F173" i="76"/>
  <c r="G173" i="76"/>
  <c r="H173" i="76"/>
  <c r="I173" i="76"/>
  <c r="J173" i="76"/>
  <c r="K173" i="76"/>
  <c r="L173" i="76"/>
  <c r="C332" i="66" s="1"/>
  <c r="M173" i="76"/>
  <c r="N173" i="76"/>
  <c r="O173" i="76"/>
  <c r="P173" i="76"/>
  <c r="Q173" i="76"/>
  <c r="R173" i="76"/>
  <c r="S173" i="76"/>
  <c r="T173" i="76"/>
  <c r="U173" i="76"/>
  <c r="V173" i="76"/>
  <c r="W173" i="76"/>
  <c r="X173" i="76"/>
  <c r="Y173" i="76"/>
  <c r="Z173" i="76"/>
  <c r="AA173" i="76"/>
  <c r="AB173" i="76"/>
  <c r="A174" i="76"/>
  <c r="B174" i="76"/>
  <c r="C174" i="76"/>
  <c r="D174" i="76"/>
  <c r="E174" i="76"/>
  <c r="F174" i="76"/>
  <c r="G174" i="76"/>
  <c r="H174" i="76"/>
  <c r="I174" i="76"/>
  <c r="J174" i="76"/>
  <c r="K174" i="76"/>
  <c r="L174" i="76"/>
  <c r="C333" i="66" s="1"/>
  <c r="M174" i="76"/>
  <c r="N174" i="76"/>
  <c r="O174" i="76"/>
  <c r="P174" i="76"/>
  <c r="Q174" i="76"/>
  <c r="R174" i="76"/>
  <c r="S174" i="76"/>
  <c r="T174" i="76"/>
  <c r="U174" i="76"/>
  <c r="V174" i="76"/>
  <c r="W174" i="76"/>
  <c r="X174" i="76"/>
  <c r="Y174" i="76"/>
  <c r="Z174" i="76"/>
  <c r="AA174" i="76"/>
  <c r="AB174" i="76"/>
  <c r="A175" i="76"/>
  <c r="B175" i="76"/>
  <c r="C175" i="76"/>
  <c r="D175" i="76"/>
  <c r="E175" i="76"/>
  <c r="F175" i="76"/>
  <c r="G175" i="76"/>
  <c r="H175" i="76"/>
  <c r="I175" i="76"/>
  <c r="J175" i="76"/>
  <c r="K175" i="76"/>
  <c r="L175" i="76"/>
  <c r="C334" i="66" s="1"/>
  <c r="M175" i="76"/>
  <c r="N175" i="76"/>
  <c r="O175" i="76"/>
  <c r="P175" i="76"/>
  <c r="Q175" i="76"/>
  <c r="R175" i="76"/>
  <c r="S175" i="76"/>
  <c r="T175" i="76"/>
  <c r="U175" i="76"/>
  <c r="V175" i="76"/>
  <c r="W175" i="76"/>
  <c r="X175" i="76"/>
  <c r="Y175" i="76"/>
  <c r="Z175" i="76"/>
  <c r="AA175" i="76"/>
  <c r="AB175" i="76"/>
  <c r="A176" i="76"/>
  <c r="B176" i="76"/>
  <c r="C176" i="76"/>
  <c r="D176" i="76"/>
  <c r="E176" i="76"/>
  <c r="F176" i="76"/>
  <c r="G176" i="76"/>
  <c r="H176" i="76"/>
  <c r="I176" i="76"/>
  <c r="J176" i="76"/>
  <c r="K176" i="76"/>
  <c r="L176" i="76"/>
  <c r="C335" i="66" s="1"/>
  <c r="M176" i="76"/>
  <c r="N176" i="76"/>
  <c r="O176" i="76"/>
  <c r="P176" i="76"/>
  <c r="Q176" i="76"/>
  <c r="R176" i="76"/>
  <c r="S176" i="76"/>
  <c r="T176" i="76"/>
  <c r="U176" i="76"/>
  <c r="V176" i="76"/>
  <c r="W176" i="76"/>
  <c r="X176" i="76"/>
  <c r="Y176" i="76"/>
  <c r="Z176" i="76"/>
  <c r="AA176" i="76"/>
  <c r="AB176" i="76"/>
  <c r="A177" i="76"/>
  <c r="B177" i="76"/>
  <c r="C177" i="76"/>
  <c r="D177" i="76"/>
  <c r="E177" i="76"/>
  <c r="F177" i="76"/>
  <c r="G177" i="76"/>
  <c r="H177" i="76"/>
  <c r="I177" i="76"/>
  <c r="J177" i="76"/>
  <c r="K177" i="76"/>
  <c r="L177" i="76"/>
  <c r="C336" i="66" s="1"/>
  <c r="M177" i="76"/>
  <c r="N177" i="76"/>
  <c r="O177" i="76"/>
  <c r="P177" i="76"/>
  <c r="Q177" i="76"/>
  <c r="R177" i="76"/>
  <c r="S177" i="76"/>
  <c r="T177" i="76"/>
  <c r="U177" i="76"/>
  <c r="V177" i="76"/>
  <c r="W177" i="76"/>
  <c r="X177" i="76"/>
  <c r="Y177" i="76"/>
  <c r="Z177" i="76"/>
  <c r="AA177" i="76"/>
  <c r="AB177" i="76"/>
  <c r="A178" i="76"/>
  <c r="B178" i="76"/>
  <c r="C178" i="76"/>
  <c r="D178" i="76"/>
  <c r="E178" i="76"/>
  <c r="F178" i="76"/>
  <c r="G178" i="76"/>
  <c r="H178" i="76"/>
  <c r="I178" i="76"/>
  <c r="J178" i="76"/>
  <c r="K178" i="76"/>
  <c r="L178" i="76"/>
  <c r="C337" i="66" s="1"/>
  <c r="M178" i="76"/>
  <c r="N178" i="76"/>
  <c r="O178" i="76"/>
  <c r="P178" i="76"/>
  <c r="Q178" i="76"/>
  <c r="R178" i="76"/>
  <c r="S178" i="76"/>
  <c r="T178" i="76"/>
  <c r="U178" i="76"/>
  <c r="V178" i="76"/>
  <c r="W178" i="76"/>
  <c r="X178" i="76"/>
  <c r="Y178" i="76"/>
  <c r="Z178" i="76"/>
  <c r="AA178" i="76"/>
  <c r="AB178" i="76"/>
  <c r="A179" i="76"/>
  <c r="B179" i="76"/>
  <c r="C179" i="76"/>
  <c r="D179" i="76"/>
  <c r="E179" i="76"/>
  <c r="F179" i="76"/>
  <c r="G179" i="76"/>
  <c r="H179" i="76"/>
  <c r="I179" i="76"/>
  <c r="J179" i="76"/>
  <c r="K179" i="76"/>
  <c r="L179" i="76"/>
  <c r="C338" i="66" s="1"/>
  <c r="M179" i="76"/>
  <c r="N179" i="76"/>
  <c r="O179" i="76"/>
  <c r="P179" i="76"/>
  <c r="Q179" i="76"/>
  <c r="R179" i="76"/>
  <c r="S179" i="76"/>
  <c r="T179" i="76"/>
  <c r="U179" i="76"/>
  <c r="V179" i="76"/>
  <c r="W179" i="76"/>
  <c r="X179" i="76"/>
  <c r="Y179" i="76"/>
  <c r="Z179" i="76"/>
  <c r="AA179" i="76"/>
  <c r="AB179" i="76"/>
  <c r="A180" i="76"/>
  <c r="B180" i="76"/>
  <c r="C180" i="76"/>
  <c r="D180" i="76"/>
  <c r="E180" i="76"/>
  <c r="F180" i="76"/>
  <c r="G180" i="76"/>
  <c r="H180" i="76"/>
  <c r="I180" i="76"/>
  <c r="J180" i="76"/>
  <c r="K180" i="76"/>
  <c r="L180" i="76"/>
  <c r="C339" i="66" s="1"/>
  <c r="M180" i="76"/>
  <c r="N180" i="76"/>
  <c r="O180" i="76"/>
  <c r="P180" i="76"/>
  <c r="Q180" i="76"/>
  <c r="R180" i="76"/>
  <c r="S180" i="76"/>
  <c r="T180" i="76"/>
  <c r="U180" i="76"/>
  <c r="V180" i="76"/>
  <c r="W180" i="76"/>
  <c r="X180" i="76"/>
  <c r="Y180" i="76"/>
  <c r="Z180" i="76"/>
  <c r="AA180" i="76"/>
  <c r="AB180" i="76"/>
  <c r="A181" i="76"/>
  <c r="B181" i="76"/>
  <c r="C181" i="76"/>
  <c r="D181" i="76"/>
  <c r="E181" i="76"/>
  <c r="F181" i="76"/>
  <c r="G181" i="76"/>
  <c r="H181" i="76"/>
  <c r="I181" i="76"/>
  <c r="J181" i="76"/>
  <c r="K181" i="76"/>
  <c r="L181" i="76"/>
  <c r="C340" i="66" s="1"/>
  <c r="D50" i="66" s="1"/>
  <c r="M181" i="76"/>
  <c r="N181" i="76"/>
  <c r="O181" i="76"/>
  <c r="P181" i="76"/>
  <c r="Q181" i="76"/>
  <c r="R181" i="76"/>
  <c r="S181" i="76"/>
  <c r="T181" i="76"/>
  <c r="U181" i="76"/>
  <c r="V181" i="76"/>
  <c r="W181" i="76"/>
  <c r="X181" i="76"/>
  <c r="Y181" i="76"/>
  <c r="Z181" i="76"/>
  <c r="AA181" i="76"/>
  <c r="AB181" i="76"/>
  <c r="A182" i="76"/>
  <c r="B182" i="76"/>
  <c r="C182" i="76"/>
  <c r="D182" i="76"/>
  <c r="E182" i="76"/>
  <c r="F182" i="76"/>
  <c r="G182" i="76"/>
  <c r="H182" i="76"/>
  <c r="I182" i="76"/>
  <c r="J182" i="76"/>
  <c r="K182" i="76"/>
  <c r="L182" i="76"/>
  <c r="C341" i="66" s="1"/>
  <c r="M182" i="76"/>
  <c r="N182" i="76"/>
  <c r="O182" i="76"/>
  <c r="P182" i="76"/>
  <c r="Q182" i="76"/>
  <c r="R182" i="76"/>
  <c r="S182" i="76"/>
  <c r="T182" i="76"/>
  <c r="U182" i="76"/>
  <c r="V182" i="76"/>
  <c r="W182" i="76"/>
  <c r="X182" i="76"/>
  <c r="Y182" i="76"/>
  <c r="Z182" i="76"/>
  <c r="AA182" i="76"/>
  <c r="AB182" i="76"/>
  <c r="A183" i="76"/>
  <c r="B183" i="76"/>
  <c r="C183" i="76"/>
  <c r="D183" i="76"/>
  <c r="E183" i="76"/>
  <c r="F183" i="76"/>
  <c r="G183" i="76"/>
  <c r="H183" i="76"/>
  <c r="I183" i="76"/>
  <c r="J183" i="76"/>
  <c r="K183" i="76"/>
  <c r="L183" i="76"/>
  <c r="C342" i="66" s="1"/>
  <c r="M183" i="76"/>
  <c r="N183" i="76"/>
  <c r="O183" i="76"/>
  <c r="P183" i="76"/>
  <c r="Q183" i="76"/>
  <c r="R183" i="76"/>
  <c r="S183" i="76"/>
  <c r="T183" i="76"/>
  <c r="U183" i="76"/>
  <c r="V183" i="76"/>
  <c r="W183" i="76"/>
  <c r="X183" i="76"/>
  <c r="Y183" i="76"/>
  <c r="Z183" i="76"/>
  <c r="AA183" i="76"/>
  <c r="AB183" i="76"/>
  <c r="A184" i="76"/>
  <c r="B184" i="76"/>
  <c r="C184" i="76"/>
  <c r="D184" i="76"/>
  <c r="E184" i="76"/>
  <c r="F184" i="76"/>
  <c r="G184" i="76"/>
  <c r="H184" i="76"/>
  <c r="I184" i="76"/>
  <c r="J184" i="76"/>
  <c r="K184" i="76"/>
  <c r="L184" i="76"/>
  <c r="C343" i="66" s="1"/>
  <c r="M184" i="76"/>
  <c r="N184" i="76"/>
  <c r="O184" i="76"/>
  <c r="P184" i="76"/>
  <c r="Q184" i="76"/>
  <c r="R184" i="76"/>
  <c r="S184" i="76"/>
  <c r="T184" i="76"/>
  <c r="U184" i="76"/>
  <c r="V184" i="76"/>
  <c r="W184" i="76"/>
  <c r="X184" i="76"/>
  <c r="Y184" i="76"/>
  <c r="Z184" i="76"/>
  <c r="AA184" i="76"/>
  <c r="AB184" i="76"/>
  <c r="A185" i="76"/>
  <c r="B185" i="76"/>
  <c r="C185" i="76"/>
  <c r="D185" i="76"/>
  <c r="E185" i="76"/>
  <c r="F185" i="76"/>
  <c r="G185" i="76"/>
  <c r="H185" i="76"/>
  <c r="I185" i="76"/>
  <c r="J185" i="76"/>
  <c r="K185" i="76"/>
  <c r="L185" i="76"/>
  <c r="C344" i="66" s="1"/>
  <c r="M185" i="76"/>
  <c r="N185" i="76"/>
  <c r="O185" i="76"/>
  <c r="P185" i="76"/>
  <c r="Q185" i="76"/>
  <c r="R185" i="76"/>
  <c r="S185" i="76"/>
  <c r="T185" i="76"/>
  <c r="U185" i="76"/>
  <c r="V185" i="76"/>
  <c r="W185" i="76"/>
  <c r="X185" i="76"/>
  <c r="Y185" i="76"/>
  <c r="Z185" i="76"/>
  <c r="AA185" i="76"/>
  <c r="AB185" i="76"/>
  <c r="A186" i="76"/>
  <c r="B186" i="76"/>
  <c r="C186" i="76"/>
  <c r="D186" i="76"/>
  <c r="E186" i="76"/>
  <c r="F186" i="76"/>
  <c r="G186" i="76"/>
  <c r="H186" i="76"/>
  <c r="I186" i="76"/>
  <c r="J186" i="76"/>
  <c r="K186" i="76"/>
  <c r="L186" i="76"/>
  <c r="C345" i="66" s="1"/>
  <c r="M186" i="76"/>
  <c r="N186" i="76"/>
  <c r="O186" i="76"/>
  <c r="P186" i="76"/>
  <c r="Q186" i="76"/>
  <c r="R186" i="76"/>
  <c r="S186" i="76"/>
  <c r="T186" i="76"/>
  <c r="U186" i="76"/>
  <c r="V186" i="76"/>
  <c r="W186" i="76"/>
  <c r="X186" i="76"/>
  <c r="Y186" i="76"/>
  <c r="Z186" i="76"/>
  <c r="AA186" i="76"/>
  <c r="AB186" i="76"/>
  <c r="A187" i="76"/>
  <c r="B187" i="76"/>
  <c r="C187" i="76"/>
  <c r="D187" i="76"/>
  <c r="E187" i="76"/>
  <c r="F187" i="76"/>
  <c r="G187" i="76"/>
  <c r="H187" i="76"/>
  <c r="I187" i="76"/>
  <c r="J187" i="76"/>
  <c r="K187" i="76"/>
  <c r="L187" i="76"/>
  <c r="C346" i="66" s="1"/>
  <c r="M187" i="76"/>
  <c r="N187" i="76"/>
  <c r="O187" i="76"/>
  <c r="P187" i="76"/>
  <c r="Q187" i="76"/>
  <c r="R187" i="76"/>
  <c r="S187" i="76"/>
  <c r="T187" i="76"/>
  <c r="U187" i="76"/>
  <c r="V187" i="76"/>
  <c r="W187" i="76"/>
  <c r="X187" i="76"/>
  <c r="Y187" i="76"/>
  <c r="Z187" i="76"/>
  <c r="AA187" i="76"/>
  <c r="AB187" i="76"/>
  <c r="A188" i="76"/>
  <c r="B188" i="76"/>
  <c r="C188" i="76"/>
  <c r="D188" i="76"/>
  <c r="E188" i="76"/>
  <c r="F188" i="76"/>
  <c r="G188" i="76"/>
  <c r="H188" i="76"/>
  <c r="I188" i="76"/>
  <c r="J188" i="76"/>
  <c r="K188" i="76"/>
  <c r="L188" i="76"/>
  <c r="C347" i="66" s="1"/>
  <c r="M188" i="76"/>
  <c r="N188" i="76"/>
  <c r="O188" i="76"/>
  <c r="P188" i="76"/>
  <c r="Q188" i="76"/>
  <c r="R188" i="76"/>
  <c r="S188" i="76"/>
  <c r="T188" i="76"/>
  <c r="U188" i="76"/>
  <c r="V188" i="76"/>
  <c r="W188" i="76"/>
  <c r="X188" i="76"/>
  <c r="Y188" i="76"/>
  <c r="Z188" i="76"/>
  <c r="AA188" i="76"/>
  <c r="AB188" i="76"/>
  <c r="A189" i="76"/>
  <c r="B189" i="76"/>
  <c r="C189" i="76"/>
  <c r="D189" i="76"/>
  <c r="E189" i="76"/>
  <c r="F189" i="76"/>
  <c r="G189" i="76"/>
  <c r="H189" i="76"/>
  <c r="I189" i="76"/>
  <c r="J189" i="76"/>
  <c r="K189" i="76"/>
  <c r="L189" i="76"/>
  <c r="C348" i="66" s="1"/>
  <c r="M189" i="76"/>
  <c r="N189" i="76"/>
  <c r="O189" i="76"/>
  <c r="P189" i="76"/>
  <c r="Q189" i="76"/>
  <c r="R189" i="76"/>
  <c r="S189" i="76"/>
  <c r="T189" i="76"/>
  <c r="U189" i="76"/>
  <c r="V189" i="76"/>
  <c r="W189" i="76"/>
  <c r="X189" i="76"/>
  <c r="Y189" i="76"/>
  <c r="Z189" i="76"/>
  <c r="AA189" i="76"/>
  <c r="AB189" i="76"/>
  <c r="A190" i="76"/>
  <c r="B190" i="76"/>
  <c r="C190" i="76"/>
  <c r="D190" i="76"/>
  <c r="E190" i="76"/>
  <c r="F190" i="76"/>
  <c r="G190" i="76"/>
  <c r="H190" i="76"/>
  <c r="I190" i="76"/>
  <c r="J190" i="76"/>
  <c r="K190" i="76"/>
  <c r="L190" i="76"/>
  <c r="C349" i="66" s="1"/>
  <c r="E46" i="66" s="1"/>
  <c r="M190" i="76"/>
  <c r="N190" i="76"/>
  <c r="O190" i="76"/>
  <c r="P190" i="76"/>
  <c r="Q190" i="76"/>
  <c r="R190" i="76"/>
  <c r="S190" i="76"/>
  <c r="T190" i="76"/>
  <c r="U190" i="76"/>
  <c r="V190" i="76"/>
  <c r="W190" i="76"/>
  <c r="X190" i="76"/>
  <c r="Y190" i="76"/>
  <c r="Z190" i="76"/>
  <c r="AA190" i="76"/>
  <c r="AB190" i="76"/>
  <c r="A191" i="76"/>
  <c r="B191" i="76"/>
  <c r="C191" i="76"/>
  <c r="D191" i="76"/>
  <c r="E191" i="76"/>
  <c r="F191" i="76"/>
  <c r="G191" i="76"/>
  <c r="H191" i="76"/>
  <c r="I191" i="76"/>
  <c r="J191" i="76"/>
  <c r="K191" i="76"/>
  <c r="L191" i="76"/>
  <c r="C350" i="66" s="1"/>
  <c r="K12" i="66" s="1"/>
  <c r="J74" i="66" s="1"/>
  <c r="M191" i="76"/>
  <c r="N191" i="76"/>
  <c r="O191" i="76"/>
  <c r="P191" i="76"/>
  <c r="Q191" i="76"/>
  <c r="R191" i="76"/>
  <c r="S191" i="76"/>
  <c r="T191" i="76"/>
  <c r="U191" i="76"/>
  <c r="V191" i="76"/>
  <c r="W191" i="76"/>
  <c r="X191" i="76"/>
  <c r="Y191" i="76"/>
  <c r="Z191" i="76"/>
  <c r="AA191" i="76"/>
  <c r="AB191" i="76"/>
  <c r="A192" i="76"/>
  <c r="B192" i="76"/>
  <c r="C192" i="76"/>
  <c r="D192" i="76"/>
  <c r="E192" i="76"/>
  <c r="F192" i="76"/>
  <c r="G192" i="76"/>
  <c r="H192" i="76"/>
  <c r="I192" i="76"/>
  <c r="J192" i="76"/>
  <c r="K192" i="76"/>
  <c r="L192" i="76"/>
  <c r="C351" i="66" s="1"/>
  <c r="M192" i="76"/>
  <c r="N192" i="76"/>
  <c r="O192" i="76"/>
  <c r="P192" i="76"/>
  <c r="Q192" i="76"/>
  <c r="R192" i="76"/>
  <c r="S192" i="76"/>
  <c r="T192" i="76"/>
  <c r="U192" i="76"/>
  <c r="V192" i="76"/>
  <c r="W192" i="76"/>
  <c r="X192" i="76"/>
  <c r="Y192" i="76"/>
  <c r="Z192" i="76"/>
  <c r="AA192" i="76"/>
  <c r="AB192" i="76"/>
  <c r="B159" i="76"/>
  <c r="C159" i="76"/>
  <c r="D159" i="76"/>
  <c r="E159" i="76"/>
  <c r="F159" i="76"/>
  <c r="G159" i="76"/>
  <c r="H159" i="76"/>
  <c r="I159" i="76"/>
  <c r="J159" i="76"/>
  <c r="K159" i="76"/>
  <c r="L159" i="76"/>
  <c r="M159" i="76"/>
  <c r="N159" i="76"/>
  <c r="O159" i="76"/>
  <c r="P159" i="76"/>
  <c r="Q159" i="76"/>
  <c r="R159" i="76"/>
  <c r="S159" i="76"/>
  <c r="T159" i="76"/>
  <c r="U159" i="76"/>
  <c r="V159" i="76"/>
  <c r="W159" i="76"/>
  <c r="X159" i="76"/>
  <c r="Y159" i="76"/>
  <c r="Z159" i="76"/>
  <c r="AA159" i="76"/>
  <c r="AB159" i="76"/>
  <c r="A159" i="76"/>
  <c r="B158" i="76"/>
  <c r="C158" i="76"/>
  <c r="D158" i="76"/>
  <c r="E158" i="76"/>
  <c r="F158" i="76"/>
  <c r="G158" i="76"/>
  <c r="H158" i="76"/>
  <c r="I158" i="76"/>
  <c r="J158" i="76"/>
  <c r="K158" i="76"/>
  <c r="L158" i="76"/>
  <c r="M158" i="76"/>
  <c r="N158" i="76"/>
  <c r="O158" i="76"/>
  <c r="P158" i="76"/>
  <c r="Q158" i="76"/>
  <c r="R158" i="76"/>
  <c r="S158" i="76"/>
  <c r="T158" i="76"/>
  <c r="U158" i="76"/>
  <c r="V158" i="76"/>
  <c r="W158" i="76"/>
  <c r="X158" i="76"/>
  <c r="Y158" i="76"/>
  <c r="Z158" i="76"/>
  <c r="AA158" i="76"/>
  <c r="AB158" i="76"/>
  <c r="A158" i="76"/>
  <c r="J132" i="66" l="1"/>
  <c r="K9" i="109" s="1"/>
  <c r="B351" i="66"/>
  <c r="B349" i="66"/>
  <c r="B347" i="66"/>
  <c r="B345" i="66"/>
  <c r="B343" i="66"/>
  <c r="B341" i="66"/>
  <c r="B339" i="66"/>
  <c r="B337" i="66"/>
  <c r="B335" i="66"/>
  <c r="B333" i="66"/>
  <c r="B331" i="66"/>
  <c r="B329" i="66"/>
  <c r="B327" i="66"/>
  <c r="B325" i="66"/>
  <c r="B323" i="66"/>
  <c r="B321" i="66"/>
  <c r="B360" i="66"/>
  <c r="B358" i="66"/>
  <c r="B356" i="66"/>
  <c r="B354" i="66"/>
  <c r="B352" i="66"/>
  <c r="B365" i="66"/>
  <c r="B363" i="66"/>
  <c r="B369" i="66"/>
  <c r="B367" i="66"/>
  <c r="D46" i="66"/>
  <c r="B350" i="66"/>
  <c r="B348" i="66"/>
  <c r="B346" i="66"/>
  <c r="B344" i="66"/>
  <c r="B342" i="66"/>
  <c r="B340" i="66"/>
  <c r="B338" i="66"/>
  <c r="B336" i="66"/>
  <c r="B334" i="66"/>
  <c r="B332" i="66"/>
  <c r="B330" i="66"/>
  <c r="B328" i="66"/>
  <c r="B326" i="66"/>
  <c r="B324" i="66"/>
  <c r="B322" i="66"/>
  <c r="B320" i="66"/>
  <c r="B361" i="66"/>
  <c r="B359" i="66"/>
  <c r="B357" i="66"/>
  <c r="B355" i="66"/>
  <c r="B353" i="66"/>
  <c r="B366" i="66"/>
  <c r="B364" i="66"/>
  <c r="B362" i="66"/>
  <c r="B368" i="66"/>
  <c r="M51" i="66"/>
  <c r="M52" i="66"/>
  <c r="D42" i="66" s="1"/>
  <c r="M59" i="66"/>
  <c r="M65" i="66"/>
  <c r="M54" i="66"/>
  <c r="D47" i="66" s="1"/>
  <c r="M57" i="66"/>
  <c r="D20" i="66" s="1"/>
  <c r="M61" i="66"/>
  <c r="M64" i="66"/>
  <c r="M53" i="66"/>
  <c r="M62" i="66"/>
  <c r="M56" i="66"/>
  <c r="M60" i="66"/>
  <c r="M55" i="66"/>
  <c r="M50" i="66"/>
  <c r="M58" i="66"/>
  <c r="M63" i="66"/>
  <c r="C307" i="66"/>
  <c r="C317" i="66"/>
  <c r="C318" i="66"/>
  <c r="C319" i="66"/>
  <c r="B319" i="66"/>
  <c r="B309" i="66"/>
  <c r="B310" i="66"/>
  <c r="B311" i="66"/>
  <c r="B312" i="66"/>
  <c r="B313" i="66"/>
  <c r="B314" i="66"/>
  <c r="B315" i="66"/>
  <c r="B316" i="66"/>
  <c r="B317" i="66"/>
  <c r="B318" i="66"/>
  <c r="Y149" i="76"/>
  <c r="Y150" i="76"/>
  <c r="Y151" i="76"/>
  <c r="Y152" i="76"/>
  <c r="Y153" i="76"/>
  <c r="Y154" i="76"/>
  <c r="Y155" i="76"/>
  <c r="Y156" i="76"/>
  <c r="AB157" i="76"/>
  <c r="C149" i="76"/>
  <c r="D149" i="76"/>
  <c r="F149" i="76"/>
  <c r="G149" i="76"/>
  <c r="L149" i="76"/>
  <c r="C308" i="66" s="1"/>
  <c r="H149" i="76"/>
  <c r="I149" i="76"/>
  <c r="M149" i="76"/>
  <c r="AA149" i="76"/>
  <c r="J149" i="76"/>
  <c r="K149" i="76"/>
  <c r="E149" i="76"/>
  <c r="N149" i="76"/>
  <c r="O149" i="76"/>
  <c r="P149" i="76"/>
  <c r="R149" i="76"/>
  <c r="S149" i="76"/>
  <c r="Q149" i="76"/>
  <c r="T149" i="76"/>
  <c r="U149" i="76"/>
  <c r="V149" i="76"/>
  <c r="W149" i="76"/>
  <c r="X149" i="76"/>
  <c r="AB149" i="76"/>
  <c r="Z149" i="76"/>
  <c r="C150" i="76"/>
  <c r="D150" i="76"/>
  <c r="F150" i="76"/>
  <c r="G150" i="76"/>
  <c r="L150" i="76"/>
  <c r="C309" i="66" s="1"/>
  <c r="H150" i="76"/>
  <c r="I150" i="76"/>
  <c r="M150" i="76"/>
  <c r="AA150" i="76"/>
  <c r="J150" i="76"/>
  <c r="K150" i="76"/>
  <c r="E150" i="76"/>
  <c r="N150" i="76"/>
  <c r="O150" i="76"/>
  <c r="P150" i="76"/>
  <c r="R150" i="76"/>
  <c r="S150" i="76"/>
  <c r="Q150" i="76"/>
  <c r="T150" i="76"/>
  <c r="U150" i="76"/>
  <c r="V150" i="76"/>
  <c r="W150" i="76"/>
  <c r="X150" i="76"/>
  <c r="AB150" i="76"/>
  <c r="Z150" i="76"/>
  <c r="C151" i="76"/>
  <c r="D151" i="76"/>
  <c r="F151" i="76"/>
  <c r="G151" i="76"/>
  <c r="L151" i="76"/>
  <c r="C310" i="66" s="1"/>
  <c r="H151" i="76"/>
  <c r="I151" i="76"/>
  <c r="M151" i="76"/>
  <c r="AA151" i="76"/>
  <c r="J151" i="76"/>
  <c r="K151" i="76"/>
  <c r="E151" i="76"/>
  <c r="N151" i="76"/>
  <c r="O151" i="76"/>
  <c r="P151" i="76"/>
  <c r="R151" i="76"/>
  <c r="S151" i="76"/>
  <c r="Q151" i="76"/>
  <c r="T151" i="76"/>
  <c r="U151" i="76"/>
  <c r="V151" i="76"/>
  <c r="W151" i="76"/>
  <c r="X151" i="76"/>
  <c r="AB151" i="76"/>
  <c r="Z151" i="76"/>
  <c r="C152" i="76"/>
  <c r="D152" i="76"/>
  <c r="F152" i="76"/>
  <c r="G152" i="76"/>
  <c r="L152" i="76"/>
  <c r="C311" i="66" s="1"/>
  <c r="H152" i="76"/>
  <c r="I152" i="76"/>
  <c r="M152" i="76"/>
  <c r="AA152" i="76"/>
  <c r="J152" i="76"/>
  <c r="K152" i="76"/>
  <c r="E152" i="76"/>
  <c r="N152" i="76"/>
  <c r="O152" i="76"/>
  <c r="P152" i="76"/>
  <c r="R152" i="76"/>
  <c r="S152" i="76"/>
  <c r="Q152" i="76"/>
  <c r="T152" i="76"/>
  <c r="U152" i="76"/>
  <c r="V152" i="76"/>
  <c r="W152" i="76"/>
  <c r="X152" i="76"/>
  <c r="AB152" i="76"/>
  <c r="Z152" i="76"/>
  <c r="C153" i="76"/>
  <c r="D153" i="76"/>
  <c r="F153" i="76"/>
  <c r="G153" i="76"/>
  <c r="L153" i="76"/>
  <c r="C312" i="66" s="1"/>
  <c r="H153" i="76"/>
  <c r="I153" i="76"/>
  <c r="M153" i="76"/>
  <c r="AA153" i="76"/>
  <c r="J153" i="76"/>
  <c r="K153" i="76"/>
  <c r="E153" i="76"/>
  <c r="N153" i="76"/>
  <c r="O153" i="76"/>
  <c r="P153" i="76"/>
  <c r="R153" i="76"/>
  <c r="S153" i="76"/>
  <c r="Q153" i="76"/>
  <c r="T153" i="76"/>
  <c r="U153" i="76"/>
  <c r="V153" i="76"/>
  <c r="W153" i="76"/>
  <c r="X153" i="76"/>
  <c r="AB153" i="76"/>
  <c r="Z153" i="76"/>
  <c r="C154" i="76"/>
  <c r="D154" i="76"/>
  <c r="G154" i="76"/>
  <c r="L154" i="76"/>
  <c r="C313" i="66" s="1"/>
  <c r="H154" i="76"/>
  <c r="AA154" i="76"/>
  <c r="J154" i="76"/>
  <c r="E154" i="76"/>
  <c r="N154" i="76"/>
  <c r="O154" i="76"/>
  <c r="P154" i="76"/>
  <c r="R154" i="76"/>
  <c r="S154" i="76"/>
  <c r="T154" i="76"/>
  <c r="U154" i="76"/>
  <c r="V154" i="76"/>
  <c r="W154" i="76"/>
  <c r="Z154" i="76"/>
  <c r="C155" i="76"/>
  <c r="D155" i="76"/>
  <c r="G155" i="76"/>
  <c r="L155" i="76"/>
  <c r="C314" i="66" s="1"/>
  <c r="H155" i="76"/>
  <c r="AA155" i="76"/>
  <c r="J155" i="76"/>
  <c r="E155" i="76"/>
  <c r="N155" i="76"/>
  <c r="O155" i="76"/>
  <c r="P155" i="76"/>
  <c r="R155" i="76"/>
  <c r="S155" i="76"/>
  <c r="T155" i="76"/>
  <c r="U155" i="76"/>
  <c r="V155" i="76"/>
  <c r="W155" i="76"/>
  <c r="Z155" i="76"/>
  <c r="C156" i="76"/>
  <c r="D156" i="76"/>
  <c r="G156" i="76"/>
  <c r="L156" i="76"/>
  <c r="C315" i="66" s="1"/>
  <c r="H156" i="76"/>
  <c r="AA156" i="76"/>
  <c r="J156" i="76"/>
  <c r="E156" i="76"/>
  <c r="N156" i="76"/>
  <c r="O156" i="76"/>
  <c r="P156" i="76"/>
  <c r="R156" i="76"/>
  <c r="S156" i="76"/>
  <c r="T156" i="76"/>
  <c r="U156" i="76"/>
  <c r="W156" i="76"/>
  <c r="Z156" i="76"/>
  <c r="C157" i="76"/>
  <c r="D157" i="76"/>
  <c r="E157" i="76"/>
  <c r="F157" i="76"/>
  <c r="G157" i="76"/>
  <c r="H157" i="76"/>
  <c r="I157" i="76"/>
  <c r="J157" i="76"/>
  <c r="K157" i="76"/>
  <c r="L157" i="76"/>
  <c r="C316" i="66" s="1"/>
  <c r="M157" i="76"/>
  <c r="N157" i="76"/>
  <c r="O157" i="76"/>
  <c r="P157" i="76"/>
  <c r="Q157" i="76"/>
  <c r="R157" i="76"/>
  <c r="S157" i="76"/>
  <c r="T157" i="76"/>
  <c r="U157" i="76"/>
  <c r="V157" i="76"/>
  <c r="W157" i="76"/>
  <c r="X157" i="76"/>
  <c r="Y157" i="76"/>
  <c r="Z157" i="76"/>
  <c r="AA157" i="76"/>
  <c r="B157" i="76"/>
  <c r="B154" i="76"/>
  <c r="B155" i="76"/>
  <c r="B156" i="76"/>
  <c r="B153" i="76"/>
  <c r="B150" i="76"/>
  <c r="B151" i="76"/>
  <c r="B152" i="76"/>
  <c r="B149" i="76"/>
  <c r="K74" i="66" l="1"/>
  <c r="J9" i="79"/>
  <c r="V15" i="110" s="1"/>
  <c r="D26" i="66"/>
  <c r="D45" i="66"/>
  <c r="D33" i="66"/>
  <c r="D10" i="66"/>
  <c r="D7" i="66" s="1"/>
  <c r="C241" i="66"/>
  <c r="N50" i="66" s="1"/>
  <c r="C242" i="66"/>
  <c r="N51" i="66" s="1"/>
  <c r="C243" i="66"/>
  <c r="N52" i="66" s="1"/>
  <c r="C244" i="66"/>
  <c r="N53" i="66" s="1"/>
  <c r="C245" i="66"/>
  <c r="N54" i="66" s="1"/>
  <c r="E47" i="66" s="1"/>
  <c r="E45" i="66" s="1"/>
  <c r="C246" i="66"/>
  <c r="N55" i="66" s="1"/>
  <c r="C247" i="66"/>
  <c r="N56" i="66" s="1"/>
  <c r="C248" i="66"/>
  <c r="N57" i="66" s="1"/>
  <c r="C249" i="66"/>
  <c r="N58" i="66" s="1"/>
  <c r="C250" i="66"/>
  <c r="C251" i="66"/>
  <c r="C252" i="66"/>
  <c r="C253" i="66"/>
  <c r="C254" i="66"/>
  <c r="C255" i="66"/>
  <c r="C256" i="66"/>
  <c r="C257" i="66"/>
  <c r="C258" i="66"/>
  <c r="C259" i="66"/>
  <c r="C260" i="66"/>
  <c r="C261" i="66"/>
  <c r="C262" i="66"/>
  <c r="C263" i="66"/>
  <c r="C264" i="66"/>
  <c r="C265" i="66"/>
  <c r="C266" i="66"/>
  <c r="C267" i="66"/>
  <c r="C268" i="66"/>
  <c r="C269" i="66"/>
  <c r="C270" i="66"/>
  <c r="C271" i="66"/>
  <c r="C272" i="66"/>
  <c r="C273" i="66"/>
  <c r="C274" i="66"/>
  <c r="C275" i="66"/>
  <c r="N166" i="66" s="1"/>
  <c r="C276" i="66"/>
  <c r="N167" i="66" s="1"/>
  <c r="C277" i="66"/>
  <c r="N110" i="66" s="1"/>
  <c r="C278" i="66"/>
  <c r="N111" i="66" s="1"/>
  <c r="C279" i="66"/>
  <c r="N112" i="66" s="1"/>
  <c r="C280" i="66"/>
  <c r="N171" i="66" s="1"/>
  <c r="C281" i="66"/>
  <c r="N172" i="66" s="1"/>
  <c r="C282" i="66"/>
  <c r="N173" i="66" s="1"/>
  <c r="C283" i="66"/>
  <c r="N174" i="66" s="1"/>
  <c r="C284" i="66"/>
  <c r="N175" i="66" s="1"/>
  <c r="C285" i="66"/>
  <c r="N118" i="66" s="1"/>
  <c r="C286" i="66"/>
  <c r="N119" i="66" s="1"/>
  <c r="C287" i="66"/>
  <c r="N120" i="66" s="1"/>
  <c r="C288" i="66"/>
  <c r="N179" i="66" s="1"/>
  <c r="C289" i="66"/>
  <c r="N180" i="66" s="1"/>
  <c r="C290" i="66"/>
  <c r="N181" i="66" s="1"/>
  <c r="C291" i="66"/>
  <c r="C292" i="66"/>
  <c r="O166" i="66" s="1"/>
  <c r="C293" i="66"/>
  <c r="O167" i="66" s="1"/>
  <c r="C294" i="66"/>
  <c r="O110" i="66" s="1"/>
  <c r="C295" i="66"/>
  <c r="O111" i="66" s="1"/>
  <c r="C296" i="66"/>
  <c r="O170" i="66" s="1"/>
  <c r="C297" i="66"/>
  <c r="O171" i="66" s="1"/>
  <c r="C298" i="66"/>
  <c r="O172" i="66" s="1"/>
  <c r="C299" i="66"/>
  <c r="O173" i="66" s="1"/>
  <c r="C300" i="66"/>
  <c r="O174" i="66" s="1"/>
  <c r="C301" i="66"/>
  <c r="O175" i="66" s="1"/>
  <c r="C302" i="66"/>
  <c r="O118" i="66" s="1"/>
  <c r="C303" i="66"/>
  <c r="O119" i="66" s="1"/>
  <c r="C304" i="66"/>
  <c r="O178" i="66" s="1"/>
  <c r="C305" i="66"/>
  <c r="O179" i="66" s="1"/>
  <c r="C306" i="66"/>
  <c r="O180" i="66" s="1"/>
  <c r="O123" i="66"/>
  <c r="B241" i="66"/>
  <c r="B242" i="66"/>
  <c r="B243" i="66"/>
  <c r="B244" i="66"/>
  <c r="B245" i="66"/>
  <c r="B246" i="66"/>
  <c r="B247" i="66"/>
  <c r="B248" i="66"/>
  <c r="B249" i="66"/>
  <c r="B250" i="66"/>
  <c r="B251" i="66"/>
  <c r="B252" i="66"/>
  <c r="B253" i="66"/>
  <c r="B254" i="66"/>
  <c r="B255" i="66"/>
  <c r="B256" i="66"/>
  <c r="B257" i="66"/>
  <c r="B258" i="66"/>
  <c r="B259" i="66"/>
  <c r="B260" i="66"/>
  <c r="B261" i="66"/>
  <c r="B262" i="66"/>
  <c r="B263" i="66"/>
  <c r="B264" i="66"/>
  <c r="B265" i="66"/>
  <c r="B266" i="66"/>
  <c r="B267" i="66"/>
  <c r="B268" i="66"/>
  <c r="B269" i="66"/>
  <c r="B270" i="66"/>
  <c r="B271" i="66"/>
  <c r="B272" i="66"/>
  <c r="B273" i="66"/>
  <c r="B274" i="66"/>
  <c r="B275" i="66"/>
  <c r="B276" i="66"/>
  <c r="B277" i="66"/>
  <c r="B278" i="66"/>
  <c r="B279" i="66"/>
  <c r="B280" i="66"/>
  <c r="B281" i="66"/>
  <c r="B282" i="66"/>
  <c r="B283" i="66"/>
  <c r="B284" i="66"/>
  <c r="B285" i="66"/>
  <c r="B286" i="66"/>
  <c r="B287" i="66"/>
  <c r="B288" i="66"/>
  <c r="B289" i="66"/>
  <c r="B290" i="66"/>
  <c r="B291" i="66"/>
  <c r="B292" i="66"/>
  <c r="B293" i="66"/>
  <c r="B294" i="66"/>
  <c r="B295" i="66"/>
  <c r="B296" i="66"/>
  <c r="B297" i="66"/>
  <c r="B298" i="66"/>
  <c r="B299" i="66"/>
  <c r="B300" i="66"/>
  <c r="B301" i="66"/>
  <c r="B302" i="66"/>
  <c r="B303" i="66"/>
  <c r="B304" i="66"/>
  <c r="B305" i="66"/>
  <c r="B306" i="66"/>
  <c r="B307" i="66"/>
  <c r="B308" i="66"/>
  <c r="C240" i="66"/>
  <c r="B240" i="66"/>
  <c r="J9" i="109" l="1"/>
  <c r="L179" i="66"/>
  <c r="O63" i="66"/>
  <c r="L119" i="66"/>
  <c r="O61" i="66"/>
  <c r="L111" i="66"/>
  <c r="O53" i="66"/>
  <c r="P53" i="66" s="1"/>
  <c r="K120" i="66"/>
  <c r="N62" i="66"/>
  <c r="L171" i="66"/>
  <c r="O55" i="66"/>
  <c r="P55" i="66" s="1"/>
  <c r="L178" i="66"/>
  <c r="O62" i="66"/>
  <c r="L118" i="66"/>
  <c r="O60" i="66"/>
  <c r="L110" i="66"/>
  <c r="O52" i="66"/>
  <c r="P52" i="66" s="1"/>
  <c r="E42" i="66" s="1"/>
  <c r="K119" i="66"/>
  <c r="N61" i="66"/>
  <c r="L112" i="66"/>
  <c r="O54" i="66"/>
  <c r="P54" i="66" s="1"/>
  <c r="L175" i="66"/>
  <c r="O59" i="66"/>
  <c r="L167" i="66"/>
  <c r="O51" i="66"/>
  <c r="P51" i="66" s="1"/>
  <c r="K118" i="66"/>
  <c r="N60" i="66"/>
  <c r="K121" i="66"/>
  <c r="N63" i="66"/>
  <c r="P63" i="66" s="1"/>
  <c r="L174" i="66"/>
  <c r="O58" i="66"/>
  <c r="L166" i="66"/>
  <c r="O50" i="66"/>
  <c r="P50" i="66" s="1"/>
  <c r="K175" i="66"/>
  <c r="N59" i="66"/>
  <c r="K180" i="66"/>
  <c r="N64" i="66"/>
  <c r="L123" i="66"/>
  <c r="O65" i="66"/>
  <c r="L115" i="66"/>
  <c r="L173" i="66"/>
  <c r="O57" i="66"/>
  <c r="P57" i="66" s="1"/>
  <c r="E20" i="66" s="1"/>
  <c r="P58" i="66"/>
  <c r="L180" i="66"/>
  <c r="O64" i="66"/>
  <c r="L172" i="66"/>
  <c r="O56" i="66"/>
  <c r="P56" i="66" s="1"/>
  <c r="K123" i="66"/>
  <c r="N65" i="66"/>
  <c r="P65" i="66" s="1"/>
  <c r="K110" i="66"/>
  <c r="K167" i="66"/>
  <c r="K116" i="66"/>
  <c r="K108" i="66"/>
  <c r="K173" i="66"/>
  <c r="M173" i="66" s="1"/>
  <c r="K172" i="66"/>
  <c r="K113" i="66"/>
  <c r="K112" i="66"/>
  <c r="K111" i="66"/>
  <c r="P166" i="66"/>
  <c r="L108" i="66"/>
  <c r="N117" i="66"/>
  <c r="O115" i="66"/>
  <c r="K171" i="66"/>
  <c r="O176" i="66"/>
  <c r="N108" i="66"/>
  <c r="O117" i="66"/>
  <c r="L176" i="66"/>
  <c r="O181" i="66"/>
  <c r="N123" i="66"/>
  <c r="O116" i="66"/>
  <c r="K174" i="66"/>
  <c r="N178" i="66"/>
  <c r="L120" i="66"/>
  <c r="N116" i="66"/>
  <c r="O109" i="66"/>
  <c r="L170" i="66"/>
  <c r="L117" i="66"/>
  <c r="N115" i="66"/>
  <c r="K170" i="66"/>
  <c r="L116" i="66"/>
  <c r="N109" i="66"/>
  <c r="K179" i="66"/>
  <c r="L168" i="66"/>
  <c r="O108" i="66"/>
  <c r="L109" i="66"/>
  <c r="K178" i="66"/>
  <c r="M178" i="66" s="1"/>
  <c r="N170" i="66"/>
  <c r="O169" i="66"/>
  <c r="K115" i="66"/>
  <c r="K122" i="66"/>
  <c r="K114" i="66"/>
  <c r="L122" i="66"/>
  <c r="L114" i="66"/>
  <c r="N122" i="66"/>
  <c r="N114" i="66"/>
  <c r="O122" i="66"/>
  <c r="O114" i="66"/>
  <c r="L181" i="66"/>
  <c r="L177" i="66"/>
  <c r="L169" i="66"/>
  <c r="O177" i="66"/>
  <c r="L121" i="66"/>
  <c r="L113" i="66"/>
  <c r="N121" i="66"/>
  <c r="N113" i="66"/>
  <c r="O121" i="66"/>
  <c r="O113" i="66"/>
  <c r="K181" i="66"/>
  <c r="K177" i="66"/>
  <c r="K169" i="66"/>
  <c r="N177" i="66"/>
  <c r="N169" i="66"/>
  <c r="O168" i="66"/>
  <c r="O120" i="66"/>
  <c r="K176" i="66"/>
  <c r="K168" i="66"/>
  <c r="N176" i="66"/>
  <c r="N168" i="66"/>
  <c r="O112" i="66"/>
  <c r="K117" i="66"/>
  <c r="K109" i="66"/>
  <c r="K166" i="66"/>
  <c r="D16" i="66"/>
  <c r="D31" i="66"/>
  <c r="N9" i="66"/>
  <c r="N10" i="66"/>
  <c r="N11" i="66"/>
  <c r="N12" i="66"/>
  <c r="N13" i="66"/>
  <c r="N14" i="66"/>
  <c r="N15" i="66"/>
  <c r="N16" i="66"/>
  <c r="N17" i="66"/>
  <c r="N18" i="66"/>
  <c r="N19" i="66"/>
  <c r="N20" i="66"/>
  <c r="N21" i="66"/>
  <c r="N22" i="66"/>
  <c r="N23" i="66"/>
  <c r="N24" i="66"/>
  <c r="N25" i="66"/>
  <c r="N26" i="66"/>
  <c r="N27" i="66"/>
  <c r="N28" i="66"/>
  <c r="N29" i="66"/>
  <c r="N30" i="66"/>
  <c r="N31" i="66"/>
  <c r="N32" i="66"/>
  <c r="N8" i="66"/>
  <c r="H67" i="79"/>
  <c r="I67" i="79" s="1"/>
  <c r="H66" i="79"/>
  <c r="I66" i="79" s="1"/>
  <c r="E67" i="79"/>
  <c r="F67" i="79" s="1"/>
  <c r="E66" i="79"/>
  <c r="F66" i="79" s="1"/>
  <c r="N56" i="79"/>
  <c r="H57" i="79"/>
  <c r="N57" i="79" s="1"/>
  <c r="H58" i="79"/>
  <c r="I58" i="79" s="1"/>
  <c r="H59" i="79"/>
  <c r="I59" i="79" s="1"/>
  <c r="H55" i="79"/>
  <c r="I55" i="79" s="1"/>
  <c r="E56" i="79"/>
  <c r="F56" i="79" s="1"/>
  <c r="E57" i="79"/>
  <c r="F57" i="79" s="1"/>
  <c r="E58" i="79"/>
  <c r="F58" i="79" s="1"/>
  <c r="E59" i="79"/>
  <c r="F59" i="79" s="1"/>
  <c r="E60" i="109" l="1"/>
  <c r="M60" i="109" s="1"/>
  <c r="M61" i="109" s="1"/>
  <c r="X15" i="110"/>
  <c r="E36" i="79"/>
  <c r="D36" i="79"/>
  <c r="M174" i="66"/>
  <c r="M171" i="66"/>
  <c r="M167" i="66"/>
  <c r="M175" i="66"/>
  <c r="M179" i="66"/>
  <c r="P61" i="66"/>
  <c r="M166" i="66"/>
  <c r="P59" i="66"/>
  <c r="E10" i="66" s="1"/>
  <c r="M180" i="66"/>
  <c r="M172" i="66"/>
  <c r="P60" i="66"/>
  <c r="E26" i="66"/>
  <c r="P64" i="66"/>
  <c r="P62" i="66"/>
  <c r="E33" i="66" s="1"/>
  <c r="M113" i="66"/>
  <c r="M176" i="66"/>
  <c r="M108" i="66"/>
  <c r="M168" i="66"/>
  <c r="M181" i="66"/>
  <c r="P108" i="66"/>
  <c r="M169" i="66"/>
  <c r="M170" i="66"/>
  <c r="D163" i="66" s="1"/>
  <c r="D43" i="109" s="1"/>
  <c r="M177" i="66"/>
  <c r="D37" i="66"/>
  <c r="E37" i="66"/>
  <c r="M57" i="79"/>
  <c r="M56" i="79"/>
  <c r="I57" i="79"/>
  <c r="I56" i="79"/>
  <c r="N55" i="79"/>
  <c r="N58" i="79"/>
  <c r="M55" i="79"/>
  <c r="N59" i="79"/>
  <c r="M59" i="79"/>
  <c r="M58" i="79"/>
  <c r="F60" i="109" l="1"/>
  <c r="K9" i="79"/>
  <c r="W15" i="110" s="1"/>
  <c r="Y15" i="110"/>
  <c r="AD20" i="76" l="1"/>
  <c r="K72" i="66" s="1"/>
  <c r="AD19" i="76"/>
  <c r="AD18" i="76"/>
  <c r="AD8" i="76"/>
  <c r="AD9" i="76"/>
  <c r="AD7" i="76"/>
  <c r="AE8" i="76" l="1"/>
  <c r="J73" i="66"/>
  <c r="J72" i="66"/>
  <c r="AE9" i="76"/>
  <c r="K73" i="66"/>
  <c r="K130" i="66"/>
  <c r="K7" i="109" s="1"/>
  <c r="Y13" i="110" s="1"/>
  <c r="K7" i="79"/>
  <c r="W13" i="110" s="1"/>
  <c r="AE7" i="76"/>
  <c r="E7" i="66"/>
  <c r="J7" i="79" l="1"/>
  <c r="V13" i="110" s="1"/>
  <c r="J130" i="66"/>
  <c r="J7" i="109" s="1"/>
  <c r="X13" i="110" s="1"/>
  <c r="J131" i="66"/>
  <c r="J8" i="109" s="1"/>
  <c r="J8" i="79"/>
  <c r="K131" i="66"/>
  <c r="K8" i="109" s="1"/>
  <c r="K8" i="79"/>
  <c r="E68" i="79" l="1"/>
  <c r="F68" i="79" s="1"/>
  <c r="V14" i="110"/>
  <c r="V45" i="110" s="1"/>
  <c r="E68" i="109"/>
  <c r="F68" i="109" s="1"/>
  <c r="X14" i="110"/>
  <c r="X45" i="110" s="1"/>
  <c r="W14" i="110"/>
  <c r="W45" i="110" s="1"/>
  <c r="H68" i="79"/>
  <c r="H68" i="109"/>
  <c r="I68" i="109" s="1"/>
  <c r="Y14" i="110"/>
  <c r="Y45" i="110" s="1"/>
  <c r="D30" i="66"/>
  <c r="E30" i="66"/>
  <c r="C201" i="66" l="1"/>
  <c r="D201" i="66"/>
  <c r="E201" i="66"/>
  <c r="D39" i="66" s="1"/>
  <c r="F201" i="66"/>
  <c r="E39" i="66" s="1"/>
  <c r="G201" i="66"/>
  <c r="C202" i="66"/>
  <c r="D202" i="66"/>
  <c r="E202" i="66"/>
  <c r="F202" i="66"/>
  <c r="G202" i="66"/>
  <c r="C27" i="76"/>
  <c r="C26" i="76"/>
  <c r="C31" i="76" s="1"/>
  <c r="E199" i="66" l="1"/>
  <c r="C200" i="66"/>
  <c r="G31" i="76"/>
  <c r="D31" i="76"/>
  <c r="F199" i="66" l="1"/>
  <c r="C199" i="66"/>
  <c r="F200" i="66"/>
  <c r="G200" i="66"/>
  <c r="E200" i="66"/>
  <c r="D199" i="66"/>
  <c r="D200" i="66"/>
  <c r="G199" i="66"/>
  <c r="E41" i="66" l="1"/>
  <c r="D41" i="66"/>
  <c r="D99" i="66"/>
  <c r="D37" i="79" s="1"/>
  <c r="D157" i="66"/>
  <c r="D37" i="109" s="1"/>
  <c r="E99" i="66"/>
  <c r="E37" i="79" s="1"/>
  <c r="E157" i="66"/>
  <c r="E37" i="109" s="1"/>
  <c r="D104" i="66" l="1"/>
  <c r="D42" i="79" s="1"/>
  <c r="D15" i="110" s="1"/>
  <c r="E104" i="66"/>
  <c r="E42" i="79" s="1"/>
  <c r="E15" i="110" s="1"/>
  <c r="D162" i="66"/>
  <c r="D78" i="66"/>
  <c r="D13" i="79" s="1"/>
  <c r="E78" i="66"/>
  <c r="E13" i="79" s="1"/>
  <c r="D136" i="66"/>
  <c r="F11" i="110" s="1"/>
  <c r="E72" i="66"/>
  <c r="E5" i="79" s="1"/>
  <c r="D97" i="66"/>
  <c r="D34" i="79" s="1"/>
  <c r="E97" i="66"/>
  <c r="E34" i="79" s="1"/>
  <c r="D155" i="66"/>
  <c r="D34" i="109" s="1"/>
  <c r="D91" i="66"/>
  <c r="D28" i="79" s="1"/>
  <c r="D13" i="110" s="1"/>
  <c r="E91" i="66"/>
  <c r="E28" i="79" s="1"/>
  <c r="E13" i="110" s="1"/>
  <c r="D149" i="66"/>
  <c r="D28" i="109" s="1"/>
  <c r="F13" i="110" s="1"/>
  <c r="D85" i="66"/>
  <c r="D21" i="79" s="1"/>
  <c r="D12" i="110" s="1"/>
  <c r="E85" i="66"/>
  <c r="E21" i="79" s="1"/>
  <c r="E12" i="110" s="1"/>
  <c r="D143" i="66"/>
  <c r="D21" i="109" s="1"/>
  <c r="F12" i="110" s="1"/>
  <c r="E162" i="66"/>
  <c r="E42" i="109" s="1"/>
  <c r="G15" i="110" s="1"/>
  <c r="E136" i="66"/>
  <c r="E13" i="109" s="1"/>
  <c r="E130" i="66"/>
  <c r="E5" i="109" s="1"/>
  <c r="E155" i="66"/>
  <c r="E34" i="109" s="1"/>
  <c r="E149" i="66"/>
  <c r="E28" i="109" s="1"/>
  <c r="G13" i="110" s="1"/>
  <c r="E143" i="66"/>
  <c r="E21" i="109" s="1"/>
  <c r="G12" i="110" s="1"/>
  <c r="D11" i="110" l="1"/>
  <c r="D28" i="110"/>
  <c r="F14" i="110"/>
  <c r="F34" i="110"/>
  <c r="G11" i="110"/>
  <c r="G28" i="110"/>
  <c r="E14" i="110"/>
  <c r="E34" i="110"/>
  <c r="D14" i="110"/>
  <c r="D34" i="110"/>
  <c r="G14" i="110"/>
  <c r="G34" i="110"/>
  <c r="E11" i="110"/>
  <c r="E28" i="110"/>
  <c r="E10" i="110"/>
  <c r="E22" i="110"/>
  <c r="G22" i="110"/>
  <c r="G10" i="110"/>
  <c r="D161" i="66"/>
  <c r="D42" i="109"/>
  <c r="P170" i="66"/>
  <c r="E163" i="66" s="1"/>
  <c r="P178" i="66"/>
  <c r="P174" i="66"/>
  <c r="P175" i="66"/>
  <c r="P171" i="66"/>
  <c r="P179" i="66"/>
  <c r="P172" i="66"/>
  <c r="P180" i="66"/>
  <c r="P167" i="66"/>
  <c r="P173" i="66"/>
  <c r="E139" i="66" s="1"/>
  <c r="E17" i="109" s="1"/>
  <c r="P181" i="66"/>
  <c r="P168" i="66"/>
  <c r="E158" i="66" s="1"/>
  <c r="P176" i="66"/>
  <c r="P169" i="66"/>
  <c r="P177" i="66"/>
  <c r="P110" i="66"/>
  <c r="E100" i="66" s="1"/>
  <c r="E38" i="79" s="1"/>
  <c r="P118" i="66"/>
  <c r="P111" i="66"/>
  <c r="P119" i="66"/>
  <c r="P121" i="66"/>
  <c r="P116" i="66"/>
  <c r="P112" i="66"/>
  <c r="E105" i="66" s="1"/>
  <c r="E43" i="79" s="1"/>
  <c r="P120" i="66"/>
  <c r="P114" i="66"/>
  <c r="P123" i="66"/>
  <c r="P115" i="66"/>
  <c r="E81" i="66" s="1"/>
  <c r="E17" i="79" s="1"/>
  <c r="P117" i="66"/>
  <c r="P113" i="66"/>
  <c r="P122" i="66"/>
  <c r="P109" i="66"/>
  <c r="D139" i="66"/>
  <c r="D17" i="109" s="1"/>
  <c r="D145" i="66"/>
  <c r="D158" i="66"/>
  <c r="M109" i="66"/>
  <c r="M117" i="66"/>
  <c r="M110" i="66"/>
  <c r="D100" i="66" s="1"/>
  <c r="D38" i="79" s="1"/>
  <c r="M118" i="66"/>
  <c r="M111" i="66"/>
  <c r="M112" i="66"/>
  <c r="D105" i="66" s="1"/>
  <c r="D43" i="79" s="1"/>
  <c r="M120" i="66"/>
  <c r="M121" i="66"/>
  <c r="M114" i="66"/>
  <c r="M122" i="66"/>
  <c r="M115" i="66"/>
  <c r="D81" i="66" s="1"/>
  <c r="D17" i="79" s="1"/>
  <c r="M123" i="66"/>
  <c r="M119" i="66"/>
  <c r="M116" i="66"/>
  <c r="D12" i="109" l="1"/>
  <c r="F29" i="110"/>
  <c r="E33" i="79"/>
  <c r="K33" i="79" s="1"/>
  <c r="E35" i="110"/>
  <c r="D33" i="79"/>
  <c r="D35" i="110"/>
  <c r="D41" i="109"/>
  <c r="F15" i="110"/>
  <c r="J12" i="109"/>
  <c r="X20" i="110" s="1"/>
  <c r="X39" i="110" s="1"/>
  <c r="D154" i="66"/>
  <c r="D38" i="109"/>
  <c r="F35" i="110" s="1"/>
  <c r="E161" i="66"/>
  <c r="E43" i="109"/>
  <c r="E41" i="109" s="1"/>
  <c r="D142" i="66"/>
  <c r="D23" i="109"/>
  <c r="E74" i="66"/>
  <c r="E7" i="79" s="1"/>
  <c r="E154" i="66"/>
  <c r="E38" i="109"/>
  <c r="D74" i="66"/>
  <c r="D7" i="79" s="1"/>
  <c r="D151" i="66"/>
  <c r="E151" i="66"/>
  <c r="D77" i="66"/>
  <c r="E145" i="66"/>
  <c r="D132" i="66"/>
  <c r="D7" i="109" s="1"/>
  <c r="E96" i="66"/>
  <c r="D96" i="66"/>
  <c r="E132" i="66"/>
  <c r="E7" i="109" s="1"/>
  <c r="E93" i="66"/>
  <c r="E30" i="79" s="1"/>
  <c r="E27" i="79" s="1"/>
  <c r="E17" i="110" s="1"/>
  <c r="E87" i="66"/>
  <c r="E23" i="79" s="1"/>
  <c r="E20" i="79" s="1"/>
  <c r="D93" i="66"/>
  <c r="D30" i="79" s="1"/>
  <c r="D27" i="79" s="1"/>
  <c r="D87" i="66"/>
  <c r="D23" i="79" s="1"/>
  <c r="D20" i="79" s="1"/>
  <c r="E103" i="66"/>
  <c r="D103" i="66"/>
  <c r="E33" i="109" l="1"/>
  <c r="G35" i="110"/>
  <c r="D4" i="109"/>
  <c r="J4" i="109" s="1"/>
  <c r="X10" i="110" s="1"/>
  <c r="X38" i="110" s="1"/>
  <c r="F23" i="110"/>
  <c r="E4" i="79"/>
  <c r="E23" i="110"/>
  <c r="E4" i="109"/>
  <c r="G23" i="110"/>
  <c r="D4" i="79"/>
  <c r="D23" i="110"/>
  <c r="J27" i="79"/>
  <c r="D17" i="110"/>
  <c r="K33" i="109"/>
  <c r="K34" i="109" s="1"/>
  <c r="D20" i="109"/>
  <c r="D33" i="109"/>
  <c r="K4" i="109"/>
  <c r="Y10" i="110" s="1"/>
  <c r="Y38" i="110" s="1"/>
  <c r="E142" i="66"/>
  <c r="E23" i="109"/>
  <c r="E148" i="66"/>
  <c r="E30" i="109"/>
  <c r="E27" i="109" s="1"/>
  <c r="G17" i="110" s="1"/>
  <c r="D148" i="66"/>
  <c r="D30" i="109"/>
  <c r="E41" i="79"/>
  <c r="D41" i="79"/>
  <c r="J77" i="66"/>
  <c r="E90" i="66"/>
  <c r="D71" i="66"/>
  <c r="E71" i="66"/>
  <c r="D129" i="66"/>
  <c r="E84" i="66"/>
  <c r="E129" i="66"/>
  <c r="D84" i="66"/>
  <c r="D90" i="66"/>
  <c r="K27" i="109" l="1"/>
  <c r="K28" i="109" s="1"/>
  <c r="J33" i="109"/>
  <c r="J34" i="109" s="1"/>
  <c r="J20" i="109"/>
  <c r="X29" i="110" s="1"/>
  <c r="X40" i="110" s="1"/>
  <c r="E20" i="109"/>
  <c r="D27" i="109"/>
  <c r="J33" i="79"/>
  <c r="E138" i="66"/>
  <c r="D138" i="66"/>
  <c r="K34" i="79"/>
  <c r="E77" i="66"/>
  <c r="J27" i="109" l="1"/>
  <c r="J28" i="109" s="1"/>
  <c r="F17" i="110"/>
  <c r="K20" i="109"/>
  <c r="Y29" i="110" s="1"/>
  <c r="Y40" i="110" s="1"/>
  <c r="D135" i="66"/>
  <c r="J135" i="66" s="1"/>
  <c r="E135" i="66"/>
  <c r="K135" i="66" s="1"/>
  <c r="E15" i="109"/>
  <c r="D15" i="79"/>
  <c r="D29" i="110" s="1"/>
  <c r="J71" i="66"/>
  <c r="K77" i="66"/>
  <c r="E80" i="66"/>
  <c r="E15" i="79" s="1"/>
  <c r="E29" i="110" s="1"/>
  <c r="K71" i="66"/>
  <c r="H60" i="79" s="1"/>
  <c r="K129" i="66"/>
  <c r="K4" i="79"/>
  <c r="W10" i="110" s="1"/>
  <c r="W38" i="110" s="1"/>
  <c r="J4" i="79"/>
  <c r="V10" i="110" s="1"/>
  <c r="V38" i="110" s="1"/>
  <c r="J129" i="66"/>
  <c r="E60" i="79"/>
  <c r="G29" i="110" l="1"/>
  <c r="E12" i="109"/>
  <c r="K12" i="109" s="1"/>
  <c r="Y20" i="110" s="1"/>
  <c r="Y39" i="110" s="1"/>
  <c r="E12" i="79"/>
  <c r="D12" i="79"/>
  <c r="J20" i="79"/>
  <c r="V29" i="110" s="1"/>
  <c r="V40" i="110" s="1"/>
  <c r="K20" i="79"/>
  <c r="W29" i="110" s="1"/>
  <c r="W40" i="110" s="1"/>
  <c r="I60" i="79"/>
  <c r="N60" i="79"/>
  <c r="N61" i="79" s="1"/>
  <c r="F60" i="79"/>
  <c r="M60" i="79"/>
  <c r="M61" i="79" s="1"/>
  <c r="J12" i="79" l="1"/>
  <c r="V20" i="110" s="1"/>
  <c r="V39" i="110" s="1"/>
  <c r="K12" i="79"/>
  <c r="W20" i="110" s="1"/>
  <c r="W39" i="110" s="1"/>
  <c r="K27" i="79"/>
  <c r="J34" i="7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tc={9D160C9F-2510-41D8-8C11-0CD95605B68E}</author>
    <author>tc={617FDE77-91A5-447F-8110-3B662D1DD393}</author>
  </authors>
  <commentList>
    <comment ref="D54" authorId="0" shapeId="0" xr:uid="{9D160C9F-2510-41D8-8C11-0CD95605B68E}">
      <text>
        <t xml:space="preserve">[Threaded comment]
Your version of Excel allows you to read this threaded comment; however, any edits to it will get removed if the file is opened in a newer version of Excel. Learn more: https://go.microsoft.com/fwlink/?linkid=870924
Comment:
    These shares shall be defined
</t>
      </text>
    </comment>
    <comment ref="D65" authorId="1" shapeId="0" xr:uid="{617FDE77-91A5-447F-8110-3B662D1DD393}">
      <text>
        <t>[Threaded comment]
Your version of Excel allows you to read this threaded comment; however, any edits to it will get removed if the file is opened in a newer version of Excel. Learn more: https://go.microsoft.com/fwlink/?linkid=870924
Comment:
    These shares needs to be defined</t>
      </text>
    </comment>
  </commentList>
</comments>
</file>

<file path=xl/sharedStrings.xml><?xml version="1.0" encoding="utf-8"?>
<sst xmlns="http://schemas.openxmlformats.org/spreadsheetml/2006/main" count="1368" uniqueCount="292">
  <si>
    <t>Demand figures</t>
  </si>
  <si>
    <t>Supply figures</t>
  </si>
  <si>
    <t xml:space="preserve">Final Energy  Demand </t>
  </si>
  <si>
    <t>Gas supply (TWh)</t>
  </si>
  <si>
    <t>DE</t>
  </si>
  <si>
    <t>GA</t>
  </si>
  <si>
    <t>Methane</t>
  </si>
  <si>
    <t>Imports</t>
  </si>
  <si>
    <t>Hydrogen</t>
  </si>
  <si>
    <t>Biomethane</t>
  </si>
  <si>
    <t>Liquids</t>
  </si>
  <si>
    <t>Synthetic Methane</t>
  </si>
  <si>
    <t>Solids</t>
  </si>
  <si>
    <t>EU production</t>
  </si>
  <si>
    <t>Biomass</t>
  </si>
  <si>
    <t>Ellectricity</t>
  </si>
  <si>
    <t>P2Methane</t>
  </si>
  <si>
    <t>Heat</t>
  </si>
  <si>
    <t>Total</t>
  </si>
  <si>
    <t>Hydrogen supply (TWh)</t>
  </si>
  <si>
    <t xml:space="preserve">Methane  Demand - including conversion </t>
  </si>
  <si>
    <t>Decarbonised Hydrogen</t>
  </si>
  <si>
    <t>Renewable Hydrogen</t>
  </si>
  <si>
    <t>Final demand</t>
  </si>
  <si>
    <t>SMR</t>
  </si>
  <si>
    <t>For conversion</t>
  </si>
  <si>
    <t>SMR+CCS</t>
  </si>
  <si>
    <t>P2G</t>
  </si>
  <si>
    <t>Hydrogen Demand - including conversion</t>
  </si>
  <si>
    <t>Liquids supply (TWh)</t>
  </si>
  <si>
    <t>Liquids (Oil)</t>
  </si>
  <si>
    <t>E-Liquids (Decarbonised)</t>
  </si>
  <si>
    <t>Biomass Demand - including conversion</t>
  </si>
  <si>
    <t>Biofuels</t>
  </si>
  <si>
    <t>P2L - see share in right box</t>
  </si>
  <si>
    <t>Oil</t>
  </si>
  <si>
    <t xml:space="preserve">Hydrogen </t>
  </si>
  <si>
    <t>Distributed energy EU level</t>
  </si>
  <si>
    <t>Demand (in TWh)</t>
  </si>
  <si>
    <t>Comment</t>
  </si>
  <si>
    <t>Supply (in TWh)</t>
  </si>
  <si>
    <t>Total Energy Demand (including demand for conversion)</t>
  </si>
  <si>
    <t>Import (EU)</t>
  </si>
  <si>
    <t>Natural Gas</t>
  </si>
  <si>
    <t xml:space="preserve">Residual value </t>
  </si>
  <si>
    <t>Final Energy Demand</t>
  </si>
  <si>
    <t>ETM output</t>
  </si>
  <si>
    <t>Shall be defined here</t>
  </si>
  <si>
    <t>For Electricity generation</t>
  </si>
  <si>
    <t>TYNDP 2022 value as proxy (no modeling results available yet)</t>
  </si>
  <si>
    <t xml:space="preserve">Shall be defined here </t>
  </si>
  <si>
    <t>For heat production</t>
  </si>
  <si>
    <t>For heat production - converted from heat demand</t>
  </si>
  <si>
    <t>Domestic production (EU)</t>
  </si>
  <si>
    <t>Production potential from data collection</t>
  </si>
  <si>
    <t>Aggregation of country specified potentials</t>
  </si>
  <si>
    <t>NT+ value + 15%,  in 2040 and + 20% of 2040 value in 2050</t>
  </si>
  <si>
    <t xml:space="preserve">Final Energy Demand </t>
  </si>
  <si>
    <t>H2 Demand for P2M</t>
  </si>
  <si>
    <t>Derived from P2M demand</t>
  </si>
  <si>
    <t>H2 Demand for P2L</t>
  </si>
  <si>
    <t>Derived from P2L demand</t>
  </si>
  <si>
    <t>H2 demand for heat production</t>
  </si>
  <si>
    <t xml:space="preserve">25% of total P2L is imported </t>
  </si>
  <si>
    <t>TYNDP 2022 value</t>
  </si>
  <si>
    <t>Liquids for heat production</t>
  </si>
  <si>
    <t>total 115% of NT+ value in 2040 and 120 % in 2050. 75% is produced in EU</t>
  </si>
  <si>
    <t>Import or Domestic production</t>
  </si>
  <si>
    <t>National production</t>
  </si>
  <si>
    <t>All demand is meet by EU supply</t>
  </si>
  <si>
    <t>Solids for heat production</t>
  </si>
  <si>
    <t>Total Energy demand (including demand for conversion)</t>
  </si>
  <si>
    <t>Import or domestic production</t>
  </si>
  <si>
    <t>Calculated - deficit</t>
  </si>
  <si>
    <t>For Electricity Generation</t>
  </si>
  <si>
    <t>For biofuels production</t>
  </si>
  <si>
    <t>Derived from biofuels demand</t>
  </si>
  <si>
    <t>For biomethane production</t>
  </si>
  <si>
    <t>Derived from biomethane demand</t>
  </si>
  <si>
    <t>Electricity</t>
  </si>
  <si>
    <t>Total Energy Demand</t>
  </si>
  <si>
    <t>Final Energy Demand (is included)</t>
  </si>
  <si>
    <t>Conversions</t>
  </si>
  <si>
    <t>Conversions to H2 demand - LHW source EWI tool.</t>
  </si>
  <si>
    <t>Power to X</t>
  </si>
  <si>
    <t>All year</t>
  </si>
  <si>
    <t>Year</t>
  </si>
  <si>
    <t>Share</t>
  </si>
  <si>
    <t>TWh product</t>
  </si>
  <si>
    <t>TWh H2</t>
  </si>
  <si>
    <t>Efficiency (kWh product/kWh H2)</t>
  </si>
  <si>
    <t>kg CO2/kWh product</t>
  </si>
  <si>
    <t>CO2 demand (t)</t>
  </si>
  <si>
    <t>Ammonia</t>
  </si>
  <si>
    <t>Methanol</t>
  </si>
  <si>
    <t>Syn-Diesel</t>
  </si>
  <si>
    <t>Syn-Petrol</t>
  </si>
  <si>
    <t>Syn-Kerosene</t>
  </si>
  <si>
    <t>Gas</t>
  </si>
  <si>
    <t>P2G (SNG)</t>
  </si>
  <si>
    <t>Conversions to biomass</t>
  </si>
  <si>
    <t>Biomass to X</t>
  </si>
  <si>
    <t>TWh Biomass</t>
  </si>
  <si>
    <t>Efficiency (kWh product/kWh bomass)</t>
  </si>
  <si>
    <t>Bio diesel</t>
  </si>
  <si>
    <t>Bio ethanol</t>
  </si>
  <si>
    <t>Bio gas</t>
  </si>
  <si>
    <t>Global ambition</t>
  </si>
  <si>
    <t>85 % and 80 % repectively of aggregated potentials</t>
  </si>
  <si>
    <t xml:space="preserve">85% NT+ value in 2040, and 2040 value -20% in 2050 </t>
  </si>
  <si>
    <t>Is this enough on national level</t>
  </si>
  <si>
    <t>Liquids (Decarbonised)</t>
  </si>
  <si>
    <t>50% is imported of NT+ value for P2L</t>
  </si>
  <si>
    <t>total 85% of NT+ P2L value in 2040 and a growth of 120% in 2050. 50% is produced in EU</t>
  </si>
  <si>
    <t>For district heating</t>
  </si>
  <si>
    <t>Conversions of P2L and biofuels</t>
  </si>
  <si>
    <t xml:space="preserve">National trends (only some NT+ values available)  </t>
  </si>
  <si>
    <t>Source</t>
  </si>
  <si>
    <t>Mapping of NT+ demands into primary energy sources</t>
  </si>
  <si>
    <t>Import/export</t>
  </si>
  <si>
    <t>NT+ data</t>
  </si>
  <si>
    <t>Energy source</t>
  </si>
  <si>
    <t>Supply defining</t>
  </si>
  <si>
    <t>NT+ Data</t>
  </si>
  <si>
    <t>Bioliquids</t>
  </si>
  <si>
    <t>ENERGY_CARRIER</t>
  </si>
  <si>
    <t>Plexos</t>
  </si>
  <si>
    <t>biomass</t>
  </si>
  <si>
    <t>Domestic production</t>
  </si>
  <si>
    <t>From data collection</t>
  </si>
  <si>
    <t>Biomass waste</t>
  </si>
  <si>
    <t>No</t>
  </si>
  <si>
    <t>From biomethane potential or NT+</t>
  </si>
  <si>
    <t>P2M</t>
  </si>
  <si>
    <t>Heat?</t>
  </si>
  <si>
    <t xml:space="preserve">Total Energy Demand </t>
  </si>
  <si>
    <t>Import</t>
  </si>
  <si>
    <t>Others</t>
  </si>
  <si>
    <t>last cycle</t>
  </si>
  <si>
    <t>P2L</t>
  </si>
  <si>
    <t>bioliquids</t>
  </si>
  <si>
    <t xml:space="preserve">Solar thermal </t>
  </si>
  <si>
    <t>Not acounted for - left out</t>
  </si>
  <si>
    <t xml:space="preserve">Total Energy demand </t>
  </si>
  <si>
    <t>For bioliquids</t>
  </si>
  <si>
    <t>For biogasproduction (not upgraded to biomethane)</t>
  </si>
  <si>
    <t>For heatproduction</t>
  </si>
  <si>
    <t>Total energy demand</t>
  </si>
  <si>
    <t>ETM</t>
  </si>
  <si>
    <t>Primary energy source</t>
  </si>
  <si>
    <t>Share NT+</t>
  </si>
  <si>
    <t>Efficiency (NT+)</t>
  </si>
  <si>
    <t>Primary Energy demand (GWh)</t>
  </si>
  <si>
    <t>Biogas</t>
  </si>
  <si>
    <t>biomas</t>
  </si>
  <si>
    <t>Crude oil and products</t>
  </si>
  <si>
    <t>E-Methane</t>
  </si>
  <si>
    <t>Geothermal</t>
  </si>
  <si>
    <t>Free source</t>
  </si>
  <si>
    <t>Natural gas</t>
  </si>
  <si>
    <t>Other fossil gas</t>
  </si>
  <si>
    <t>Solar</t>
  </si>
  <si>
    <t>Solid fossil</t>
  </si>
  <si>
    <t>Solid</t>
  </si>
  <si>
    <t>Waste</t>
  </si>
  <si>
    <t>Waste gas</t>
  </si>
  <si>
    <t>P2g Excess Heat</t>
  </si>
  <si>
    <t>Industrial excess heat</t>
  </si>
  <si>
    <t>Distributed energy</t>
  </si>
  <si>
    <t>Distribution of methane supply</t>
  </si>
  <si>
    <t>Data source</t>
  </si>
  <si>
    <t>Calculated</t>
  </si>
  <si>
    <t>Domestic production of Biomethane and P2M</t>
  </si>
  <si>
    <t>From additional survey</t>
  </si>
  <si>
    <t xml:space="preserve">Biomethane. Share of potential </t>
  </si>
  <si>
    <t>PLEXOS</t>
  </si>
  <si>
    <t>From biomethane potential survey 100%</t>
  </si>
  <si>
    <t>P2Methane (share of NT+)</t>
  </si>
  <si>
    <t>P2Methane 2050 is share of 2040 value</t>
  </si>
  <si>
    <t>Calculated/ETM</t>
  </si>
  <si>
    <t>Estimation. See right box</t>
  </si>
  <si>
    <t>Total Energy Demand (without P2M/P2L)</t>
  </si>
  <si>
    <t xml:space="preserve">PLEXOS </t>
  </si>
  <si>
    <t xml:space="preserve">Total Energy demand (without feedstock for biomethane) </t>
  </si>
  <si>
    <t>From biomethane potential survey</t>
  </si>
  <si>
    <t>P2Methane (share of NT+ 2040)</t>
  </si>
  <si>
    <t>Estimation. See right</t>
  </si>
  <si>
    <t xml:space="preserve">Total Energy demand (without feedstock for biofuel and biomethane) </t>
  </si>
  <si>
    <t>Biomass heat production</t>
  </si>
  <si>
    <t>ETM output data</t>
  </si>
  <si>
    <t>Distributed Energy</t>
  </si>
  <si>
    <t>STUDY</t>
  </si>
  <si>
    <t>COUNTRY</t>
  </si>
  <si>
    <t>SECTOR</t>
  </si>
  <si>
    <t>PARAMETER</t>
  </si>
  <si>
    <t>UNIT</t>
  </si>
  <si>
    <t>EU</t>
  </si>
  <si>
    <t>Energy demand</t>
  </si>
  <si>
    <t>TWh</t>
  </si>
  <si>
    <t>Conversion factors</t>
  </si>
  <si>
    <t>Efficiency in NCV</t>
  </si>
  <si>
    <t>Efficiency Conversion Biomass to Biomethane (%)</t>
  </si>
  <si>
    <t>Efficiency Conversion P2M (%)</t>
  </si>
  <si>
    <t>Efficiency Conversion Biomass to Bioliquids (%)</t>
  </si>
  <si>
    <t>Efficiency Conversion P2L (%)</t>
  </si>
  <si>
    <t>Heat distribution - biomethane potentials - NG production - NT+ data</t>
  </si>
  <si>
    <t>Comments</t>
  </si>
  <si>
    <t>Biomethane potentials - from biomethane sheet (ENTSOG datacollection)</t>
  </si>
  <si>
    <t>Total Value (TWh)</t>
  </si>
  <si>
    <t>Country</t>
  </si>
  <si>
    <t>AT</t>
  </si>
  <si>
    <t>BE</t>
  </si>
  <si>
    <t>BG</t>
  </si>
  <si>
    <t>CY</t>
  </si>
  <si>
    <t>CZ</t>
  </si>
  <si>
    <t>DK</t>
  </si>
  <si>
    <t>EE</t>
  </si>
  <si>
    <t>EL</t>
  </si>
  <si>
    <t>ES</t>
  </si>
  <si>
    <t>FI</t>
  </si>
  <si>
    <t>FR</t>
  </si>
  <si>
    <t>HR</t>
  </si>
  <si>
    <t>HU</t>
  </si>
  <si>
    <t>IE</t>
  </si>
  <si>
    <t>IT</t>
  </si>
  <si>
    <t>LT</t>
  </si>
  <si>
    <t>LU</t>
  </si>
  <si>
    <t>LV</t>
  </si>
  <si>
    <t>MT</t>
  </si>
  <si>
    <t>NL</t>
  </si>
  <si>
    <t>PL</t>
  </si>
  <si>
    <t>PT</t>
  </si>
  <si>
    <t>RO</t>
  </si>
  <si>
    <t>SE</t>
  </si>
  <si>
    <t>SI</t>
  </si>
  <si>
    <t>SK</t>
  </si>
  <si>
    <t>Natural gas produktion (insite EU) - from additional information survey (ENTSOG datacollection)</t>
  </si>
  <si>
    <t>Natural gas production TWh/year</t>
  </si>
  <si>
    <t>Conversion Methane HCV --&gt; NCV</t>
  </si>
  <si>
    <t>Conversion H2 HCV --&gt; NCV</t>
  </si>
  <si>
    <t>Efficiency conversions EWI (LHV)</t>
  </si>
  <si>
    <t>Check biomethane tool</t>
  </si>
  <si>
    <t>EWI data</t>
  </si>
  <si>
    <t>ptX_SNG</t>
  </si>
  <si>
    <t>ptX_H2</t>
  </si>
  <si>
    <t>Efficiency HCV</t>
  </si>
  <si>
    <t>ptX_Gasoline</t>
  </si>
  <si>
    <t>LHV</t>
  </si>
  <si>
    <t>NT+</t>
  </si>
  <si>
    <t>Nt+</t>
  </si>
  <si>
    <t>Data to sheets - Distribution of Heat - NT+ - NG production - biomethane potential</t>
  </si>
  <si>
    <t>2030 distribution</t>
  </si>
  <si>
    <t>Austria</t>
  </si>
  <si>
    <t>Belgium</t>
  </si>
  <si>
    <t>Bulgaria</t>
  </si>
  <si>
    <t>Croatia</t>
  </si>
  <si>
    <t>Cyprus</t>
  </si>
  <si>
    <t>Czech</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</si>
  <si>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</si>
  <si>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</si>
  <si>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</si>
  <si>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</si>
  <si>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</si>
  <si>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</si>
  <si>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</si>
  <si>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</si>
  <si>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</si>
  <si>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</si>
  <si>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</si>
  <si>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</si>
  <si>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</si>
  <si>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</si>
  <si>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</si>
  <si>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</si>
  <si>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</si>
  <si>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</si>
  <si>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</si>
  <si>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</si>
  <si>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</si>
  <si>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2030 efficiency</t>
  </si>
  <si>
    <t>2040 distribution</t>
  </si>
  <si>
    <t>2040 efficiency</t>
  </si>
  <si>
    <t>2050 distribution</t>
  </si>
  <si>
    <t>2050 efficiency</t>
  </si>
  <si>
    <t>Natural gas production</t>
  </si>
  <si>
    <t>NT+ DATA</t>
  </si>
  <si>
    <t>E-liquids</t>
  </si>
  <si>
    <t>Electrical Heating</t>
  </si>
  <si>
    <t>Other renewables</t>
  </si>
  <si>
    <t>Ambient heat</t>
  </si>
  <si>
    <t>Gas for Cooking</t>
  </si>
  <si>
    <t>Methane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</si>
</sst>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_-;\-* #,##0_-;_-* &quot;-&quot;??_-;_-@_-"/>
    <numFmt numFmtId="167" formatCode="_(&quot;£&quot;* #,##0.00_);_(&quot;£&quot;* \(#,##0.00\);_(&quot;£&quot;* &quot;-&quot;??_);_(@_)"/>
  </numFmts>
  <fonts count="31">
    <font>
      <sz val="11"/>
      <color theme="1"/>
      <name val="Calibri"/>
      <family val="2"/>
      <scheme val="minor"/>
    </font>
    <font>
      <sz val="11"/>
      <color theme="1"/>
      <name val="Calibri"/>
      <family val="2"/>
      <scheme val="minor"/>
    </font>
    <font>
      <b/>
      <sz val="11"/>
      <color theme="1"/>
      <name val="Calibri"/>
      <family val="2"/>
      <scheme val="minor"/>
    </font>
    <font>
      <i/>
      <sz val="10"/>
      <color theme="1"/>
      <name val="Verdana"/>
      <family val="2"/>
    </font>
    <font>
      <sz val="10"/>
      <color rgb="FFFF0000"/>
      <name val="Verdana"/>
      <family val="2"/>
    </font>
    <font>
      <sz val="11"/>
      <name val="Calibri"/>
      <family val="2"/>
      <scheme val="minor"/>
    </font>
    <font>
      <b/>
      <sz val="12"/>
      <color theme="1"/>
      <name val="Calibri"/>
      <family val="2"/>
      <scheme val="minor"/>
    </font>
    <font>
      <sz val="8"/>
      <name val="Arial"/>
      <family val="2"/>
    </font>
    <font>
      <sz val="11"/>
      <color theme="1"/>
      <name val="Calibri"/>
      <family val="2"/>
      <charset val="1"/>
      <scheme val="minor"/>
    </font>
    <font>
      <sz val="11"/>
      <color theme="5" tint="-0.249977111117893"/>
      <name val="Calibri"/>
      <family val="2"/>
      <scheme val="minor"/>
    </font>
    <font>
      <b/>
      <sz val="11"/>
      <color theme="5" tint="-0.249977111117893"/>
      <name val="Calibri"/>
      <family val="2"/>
      <scheme val="minor"/>
    </font>
    <font>
      <sz val="11"/>
      <color rgb="FFFF0000"/>
      <name val="Calibri"/>
      <family val="2"/>
      <scheme val="minor"/>
    </font>
    <font>
      <sz val="8"/>
      <color rgb="FFFF0000"/>
      <name val="Calibri"/>
      <family val="2"/>
      <scheme val="minor"/>
    </font>
    <font>
      <sz val="11"/>
      <color theme="2" tint="-9.9978637043366805E-2"/>
      <name val="Calibri"/>
      <family val="2"/>
      <scheme val="minor"/>
    </font>
    <font>
      <sz val="11"/>
      <color theme="0"/>
      <name val="Calibri"/>
      <family val="2"/>
      <scheme val="minor"/>
    </font>
    <font>
      <b/>
      <sz val="20"/>
      <color theme="0"/>
      <name val="Calibri"/>
      <family val="2"/>
      <scheme val="minor"/>
    </font>
    <font>
      <sz val="20"/>
      <color theme="0"/>
      <name val="Calibri"/>
      <family val="2"/>
      <scheme val="minor"/>
    </font>
    <font>
      <sz val="20"/>
      <color theme="1"/>
      <name val="Calibri"/>
      <family val="2"/>
      <scheme val="minor"/>
    </font>
    <font>
      <b/>
      <sz val="15"/>
      <color theme="1"/>
      <name val="Calibri"/>
      <family val="2"/>
      <scheme val="minor"/>
    </font>
    <font>
      <b/>
      <sz val="22"/>
      <color theme="0"/>
      <name val="Calibri"/>
      <family val="2"/>
      <scheme val="minor"/>
    </font>
    <font>
      <b/>
      <sz val="11"/>
      <color rgb="FF000000"/>
      <name val="Calibri"/>
      <family val="2"/>
    </font>
    <font>
      <sz val="11"/>
      <color theme="1"/>
      <name val="Calibri"/>
      <family val="2"/>
    </font>
    <font>
      <b/>
      <i/>
      <sz val="11"/>
      <color rgb="FF000000"/>
      <name val="Calibri"/>
      <family val="2"/>
    </font>
    <font>
      <i/>
      <sz val="11"/>
      <color rgb="FF000000"/>
      <name val="Calibri"/>
      <family val="2"/>
    </font>
    <font>
      <b/>
      <sz val="16"/>
      <color theme="1"/>
      <name val="Calibri"/>
      <family val="2"/>
      <scheme val="minor"/>
    </font>
    <font>
      <b/>
      <sz val="10"/>
      <color theme="1"/>
      <name val="Arial"/>
      <family val="2"/>
    </font>
    <font>
      <b/>
      <sz val="11"/>
      <color theme="1"/>
      <name val="Calibri"/>
      <family val="2"/>
    </font>
    <font>
      <sz val="11"/>
      <color rgb="FFFFFFFF"/>
      <name val="Calibri"/>
      <family val="2"/>
    </font>
    <font>
      <b/>
      <sz val="11"/>
      <color theme="0"/>
      <name val="Calibri"/>
      <family val="2"/>
      <scheme val="minor"/>
    </font>
    <font>
      <b/>
      <sz val="11"/>
      <name val="Calibri"/>
      <family val="2"/>
      <scheme val="minor"/>
    </font>
    <font>
      <b/>
      <sz val="20"/>
      <color theme="1"/>
      <name val="Calibri"/>
      <family val="2"/>
      <scheme val="minor"/>
    </font>
  </fonts>
  <fills count="28">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66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rgb="FFD723D7"/>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D9E1F2"/>
        <bgColor rgb="FFD9E1F2"/>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548235"/>
        <bgColor rgb="FF000000"/>
      </patternFill>
    </fill>
    <fill>
      <patternFill patternType="solid">
        <fgColor theme="7" tint="0.59999389629810485"/>
        <bgColor indexed="64"/>
      </patternFill>
    </fill>
    <fill>
      <patternFill patternType="solid">
        <fgColor theme="4"/>
        <bgColor indexed="64"/>
      </patternFill>
    </fill>
    <fill>
      <patternFill patternType="solid">
        <fgColor theme="9"/>
        <bgColor indexed="64"/>
      </patternFill>
    </fill>
    <fill>
      <patternFill patternType="solid">
        <fgColor theme="1"/>
        <bgColor indexed="64"/>
      </patternFill>
    </fill>
  </fills>
  <borders count="8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theme="1" tint="0.499984740745262"/>
      </left>
      <right/>
      <top style="thin">
        <color theme="0"/>
      </top>
      <bottom style="thin">
        <color theme="0"/>
      </bottom>
      <diagonal/>
    </border>
    <border>
      <left style="thin">
        <color theme="1" tint="0.499984740745262"/>
      </left>
      <right style="thin">
        <color theme="0"/>
      </right>
      <top style="thin">
        <color theme="0"/>
      </top>
      <bottom style="thin">
        <color theme="0"/>
      </bottom>
      <diagonal/>
    </border>
    <border>
      <left style="thin">
        <color theme="1" tint="0.499984740745262"/>
      </left>
      <right style="thin">
        <color theme="0"/>
      </right>
      <top/>
      <bottom style="thin">
        <color theme="0"/>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indexed="64"/>
      </bottom>
      <diagonal/>
    </border>
    <border>
      <left/>
      <right style="thin">
        <color theme="0"/>
      </right>
      <top style="thin">
        <color theme="0"/>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indexed="64"/>
      </top>
      <bottom/>
      <diagonal/>
    </border>
    <border>
      <left style="thin">
        <color theme="0"/>
      </left>
      <right style="thin">
        <color indexed="64"/>
      </right>
      <top style="thin">
        <color indexed="64"/>
      </top>
      <bottom style="thin">
        <color theme="0"/>
      </bottom>
      <diagonal/>
    </border>
    <border>
      <left/>
      <right style="thin">
        <color theme="0"/>
      </right>
      <top style="thin">
        <color indexed="64"/>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style="thin">
        <color theme="0"/>
      </left>
      <right style="thin">
        <color indexed="64"/>
      </right>
      <top style="thin">
        <color theme="0"/>
      </top>
      <bottom style="thin">
        <color indexed="64"/>
      </bottom>
      <diagonal/>
    </border>
    <border>
      <left style="thin">
        <color theme="1" tint="0.499984740745262"/>
      </left>
      <right style="thin">
        <color theme="0"/>
      </right>
      <top style="thin">
        <color indexed="64"/>
      </top>
      <bottom style="thin">
        <color theme="0"/>
      </bottom>
      <diagonal/>
    </border>
    <border>
      <left style="thin">
        <color theme="0"/>
      </left>
      <right style="thin">
        <color theme="0"/>
      </right>
      <top/>
      <bottom style="thin">
        <color indexed="64"/>
      </bottom>
      <diagonal/>
    </border>
    <border>
      <left/>
      <right style="thin">
        <color theme="0"/>
      </right>
      <top style="thin">
        <color indexed="64"/>
      </top>
      <bottom/>
      <diagonal/>
    </border>
    <border>
      <left style="thin">
        <color theme="1" tint="0.499984740745262"/>
      </left>
      <right style="thin">
        <color theme="0"/>
      </right>
      <top style="thin">
        <color theme="0"/>
      </top>
      <bottom style="thin">
        <color indexed="64"/>
      </bottom>
      <diagonal/>
    </border>
    <border>
      <left style="thin">
        <color indexed="64"/>
      </left>
      <right style="thin">
        <color theme="0"/>
      </right>
      <top style="thin">
        <color indexed="64"/>
      </top>
      <bottom style="thin">
        <color theme="0"/>
      </bottom>
      <diagonal/>
    </border>
    <border>
      <left/>
      <right style="thin">
        <color indexed="64"/>
      </right>
      <top/>
      <bottom/>
      <diagonal/>
    </border>
    <border>
      <left/>
      <right style="thin">
        <color indexed="64"/>
      </right>
      <top/>
      <bottom style="thin">
        <color indexed="64"/>
      </bottom>
      <diagonal/>
    </border>
    <border>
      <left style="thin">
        <color theme="1" tint="0.499984740745262"/>
      </left>
      <right style="thin">
        <color theme="0"/>
      </right>
      <top style="thin">
        <color indexed="64"/>
      </top>
      <bottom style="thin">
        <color indexed="64"/>
      </bottom>
      <diagonal/>
    </border>
    <border>
      <left style="thin">
        <color auto="1"/>
      </left>
      <right style="thin">
        <color theme="1" tint="0.499984740745262"/>
      </right>
      <top style="thin">
        <color auto="1"/>
      </top>
      <bottom/>
      <diagonal/>
    </border>
    <border>
      <left style="thin">
        <color auto="1"/>
      </left>
      <right style="thin">
        <color theme="1"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thin">
        <color theme="1" tint="0.499984740745262"/>
      </left>
      <right/>
      <top style="thin">
        <color indexed="64"/>
      </top>
      <bottom style="thin">
        <color theme="0"/>
      </bottom>
      <diagonal/>
    </border>
    <border>
      <left style="medium">
        <color indexed="64"/>
      </left>
      <right/>
      <top/>
      <bottom style="medium">
        <color indexed="64"/>
      </bottom>
      <diagonal/>
    </border>
    <border>
      <left style="thin">
        <color indexed="64"/>
      </left>
      <right style="thin">
        <color theme="0"/>
      </right>
      <top style="thin">
        <color theme="0"/>
      </top>
      <bottom style="thin">
        <color indexed="64"/>
      </bottom>
      <diagonal/>
    </border>
    <border>
      <left/>
      <right style="thin">
        <color theme="0"/>
      </right>
      <top/>
      <bottom style="thin">
        <color theme="0"/>
      </bottom>
      <diagonal/>
    </border>
    <border>
      <left style="thin">
        <color theme="0"/>
      </left>
      <right/>
      <top style="thin">
        <color indexed="64"/>
      </top>
      <bottom/>
      <diagonal/>
    </border>
    <border>
      <left style="thin">
        <color theme="1" tint="0.499984740745262"/>
      </left>
      <right/>
      <top/>
      <bottom style="thin">
        <color indexed="64"/>
      </bottom>
      <diagonal/>
    </border>
    <border>
      <left style="thin">
        <color indexed="64"/>
      </left>
      <right style="thin">
        <color theme="0"/>
      </right>
      <top style="thin">
        <color indexed="64"/>
      </top>
      <bottom/>
      <diagonal/>
    </border>
    <border>
      <left/>
      <right style="thin">
        <color indexed="64"/>
      </right>
      <top style="thin">
        <color indexed="64"/>
      </top>
      <bottom/>
      <diagonal/>
    </border>
    <border>
      <left style="thin">
        <color indexed="64"/>
      </left>
      <right style="thin">
        <color theme="1" tint="0.499984740745262"/>
      </right>
      <top/>
      <bottom style="thin">
        <color indexed="64"/>
      </bottom>
      <diagonal/>
    </border>
    <border>
      <left style="thin">
        <color theme="1" tint="0.499984740745262"/>
      </left>
      <right style="thin">
        <color theme="0"/>
      </right>
      <top style="thin">
        <color indexed="64"/>
      </top>
      <bottom/>
      <diagonal/>
    </border>
    <border>
      <left style="thin">
        <color theme="0"/>
      </left>
      <right style="thin">
        <color indexed="64"/>
      </right>
      <top style="thin">
        <color indexed="64"/>
      </top>
      <bottom/>
      <diagonal/>
    </border>
    <border>
      <left/>
      <right/>
      <top/>
      <bottom style="thin">
        <color rgb="FF8EA9DB"/>
      </bottom>
      <diagonal/>
    </border>
    <border>
      <left/>
      <right/>
      <top style="thin">
        <color rgb="FF8EA9DB"/>
      </top>
      <bottom/>
      <diagonal/>
    </border>
    <border>
      <left/>
      <right style="thin">
        <color indexed="64"/>
      </right>
      <top style="thin">
        <color indexed="64"/>
      </top>
      <bottom style="thin">
        <color indexed="64"/>
      </bottom>
      <diagonal/>
    </border>
    <border>
      <left style="thin">
        <color theme="0"/>
      </left>
      <right style="thin">
        <color indexed="64"/>
      </right>
      <top/>
      <bottom style="thin">
        <color theme="0"/>
      </bottom>
      <diagonal/>
    </border>
    <border>
      <left/>
      <right style="thin">
        <color indexed="64"/>
      </right>
      <top style="thin">
        <color theme="0"/>
      </top>
      <bottom style="thin">
        <color theme="0"/>
      </bottom>
      <diagonal/>
    </border>
    <border>
      <left/>
      <right style="thin">
        <color indexed="64"/>
      </right>
      <top style="thin">
        <color theme="0"/>
      </top>
      <bottom style="thin">
        <color indexed="64"/>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theme="0"/>
      </top>
      <bottom/>
      <diagonal/>
    </border>
    <border>
      <left/>
      <right style="thick">
        <color auto="1"/>
      </right>
      <top/>
      <bottom/>
      <diagonal/>
    </border>
    <border>
      <left style="thick">
        <color auto="1"/>
      </left>
      <right/>
      <top/>
      <bottom/>
      <diagonal/>
    </border>
    <border>
      <left style="thin">
        <color theme="0"/>
      </left>
      <right style="thin">
        <color indexed="64"/>
      </right>
      <top/>
      <bottom/>
      <diagonal/>
    </border>
  </borders>
  <cellStyleXfs count="11">
    <xf numFmtId="0" fontId="0" fillId="0" borderId="0"/>
    <xf numFmtId="9" fontId="1" fillId="0" borderId="0" applyFont="0" applyFill="0" applyBorder="0" applyAlignment="0" applyProtection="0"/>
    <xf numFmtId="0" fontId="7" fillId="0" borderId="0"/>
    <xf numFmtId="0" fontId="8" fillId="0" borderId="0"/>
    <xf numFmtId="164" fontId="8"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cellStyleXfs>
  <cellXfs count="395">
    <xf numFmtId="0" fontId="0" fillId="0" borderId="0" xfId="0"/>
    <xf numFmtId="0" fontId="0" fillId="3" borderId="0" xfId="0" applyFill="1"/>
    <xf numFmtId="0" fontId="2" fillId="3" borderId="0" xfId="0" applyFont="1" applyFill="1"/>
    <xf numFmtId="0" fontId="4" fillId="3" borderId="0" xfId="0" applyFont="1" applyFill="1" applyAlignment="1">
      <alignment horizontal="left" vertical="center" indent="1"/>
    </xf>
    <xf numFmtId="0" fontId="0" fillId="2" borderId="1" xfId="0" applyFill="1" applyBorder="1"/>
    <xf numFmtId="1" fontId="0" fillId="2" borderId="1" xfId="0" applyNumberFormat="1" applyFill="1" applyBorder="1"/>
    <xf numFmtId="0" fontId="0" fillId="2" borderId="2" xfId="0" applyFill="1" applyBorder="1" applyAlignment="1">
      <alignment horizontal="left" vertical="center"/>
    </xf>
    <xf numFmtId="0" fontId="6" fillId="3" borderId="0" xfId="0" applyFont="1" applyFill="1"/>
    <xf numFmtId="1" fontId="5" fillId="4" borderId="1" xfId="0" applyNumberFormat="1" applyFont="1" applyFill="1" applyBorder="1"/>
    <xf numFmtId="0" fontId="0" fillId="3" borderId="0" xfId="0" applyFill="1" applyAlignment="1">
      <alignment horizontal="left"/>
    </xf>
    <xf numFmtId="0" fontId="2" fillId="3" borderId="0" xfId="0" applyFont="1" applyFill="1" applyAlignment="1">
      <alignment horizontal="left" vertical="center"/>
    </xf>
    <xf numFmtId="1" fontId="0" fillId="3" borderId="0" xfId="0" applyNumberFormat="1" applyFill="1"/>
    <xf numFmtId="1" fontId="5" fillId="3" borderId="0" xfId="0" applyNumberFormat="1" applyFont="1" applyFill="1"/>
    <xf numFmtId="1" fontId="9" fillId="3" borderId="0" xfId="0" applyNumberFormat="1" applyFont="1" applyFill="1"/>
    <xf numFmtId="0" fontId="9" fillId="3" borderId="0" xfId="0" applyFont="1" applyFill="1"/>
    <xf numFmtId="9" fontId="9" fillId="3" borderId="1" xfId="1" applyFont="1" applyFill="1" applyBorder="1"/>
    <xf numFmtId="0" fontId="9" fillId="0" borderId="0" xfId="0" applyFont="1"/>
    <xf numFmtId="0" fontId="10" fillId="3" borderId="0" xfId="0" applyFont="1" applyFill="1"/>
    <xf numFmtId="9" fontId="9" fillId="3" borderId="0" xfId="1" applyFont="1" applyFill="1" applyBorder="1"/>
    <xf numFmtId="2" fontId="9" fillId="3" borderId="0" xfId="0" applyNumberFormat="1" applyFont="1" applyFill="1"/>
    <xf numFmtId="9" fontId="9" fillId="3" borderId="0" xfId="1" applyFont="1" applyFill="1"/>
    <xf numFmtId="9" fontId="9" fillId="3" borderId="0" xfId="0" applyNumberFormat="1" applyFont="1" applyFill="1"/>
    <xf numFmtId="0" fontId="0" fillId="3" borderId="0" xfId="0" applyFill="1" applyAlignment="1">
      <alignment vertical="center"/>
    </xf>
    <xf numFmtId="1" fontId="5" fillId="2" borderId="1" xfId="0" applyNumberFormat="1" applyFont="1" applyFill="1" applyBorder="1"/>
    <xf numFmtId="0" fontId="2" fillId="3" borderId="0" xfId="0" applyFont="1" applyFill="1" applyAlignment="1">
      <alignment horizontal="center" vertical="center"/>
    </xf>
    <xf numFmtId="0" fontId="11" fillId="3" borderId="0" xfId="0" applyFont="1" applyFill="1"/>
    <xf numFmtId="0" fontId="0" fillId="3" borderId="0" xfId="0" applyFill="1" applyAlignment="1">
      <alignment horizontal="center" vertical="center"/>
    </xf>
    <xf numFmtId="0" fontId="5" fillId="3" borderId="0" xfId="0" applyFont="1" applyFill="1" applyAlignment="1">
      <alignment horizontal="left" vertical="center"/>
    </xf>
    <xf numFmtId="0" fontId="3" fillId="3" borderId="0" xfId="0" applyFont="1" applyFill="1" applyAlignment="1">
      <alignment horizontal="left" vertical="center" indent="2"/>
    </xf>
    <xf numFmtId="0" fontId="2" fillId="3" borderId="0" xfId="0" applyFont="1" applyFill="1" applyAlignment="1">
      <alignment horizontal="center" vertical="center" wrapText="1"/>
    </xf>
    <xf numFmtId="0" fontId="0" fillId="3" borderId="7" xfId="0" applyFill="1" applyBorder="1"/>
    <xf numFmtId="0" fontId="12" fillId="3" borderId="0" xfId="0" applyFont="1" applyFill="1"/>
    <xf numFmtId="0" fontId="2" fillId="3" borderId="0" xfId="0" applyFont="1" applyFill="1" applyAlignment="1">
      <alignment vertical="center"/>
    </xf>
    <xf numFmtId="0" fontId="0" fillId="3" borderId="0" xfId="0" applyFill="1" applyAlignment="1">
      <alignment horizontal="center" vertical="center" wrapText="1"/>
    </xf>
    <xf numFmtId="0" fontId="5" fillId="4" borderId="18" xfId="0" applyFont="1" applyFill="1" applyBorder="1" applyAlignment="1">
      <alignment horizontal="left" vertical="center"/>
    </xf>
    <xf numFmtId="0" fontId="0" fillId="4" borderId="17" xfId="0" applyFill="1" applyBorder="1" applyAlignment="1">
      <alignment horizontal="left"/>
    </xf>
    <xf numFmtId="0" fontId="0" fillId="4" borderId="19" xfId="0" applyFill="1" applyBorder="1" applyAlignment="1">
      <alignment horizontal="left" vertical="center"/>
    </xf>
    <xf numFmtId="0" fontId="5" fillId="4" borderId="18" xfId="0" applyFont="1" applyFill="1" applyBorder="1" applyAlignment="1">
      <alignment horizontal="left"/>
    </xf>
    <xf numFmtId="0" fontId="0" fillId="5" borderId="0" xfId="0" applyFill="1"/>
    <xf numFmtId="1" fontId="0" fillId="5" borderId="1" xfId="0" applyNumberFormat="1" applyFill="1" applyBorder="1"/>
    <xf numFmtId="0" fontId="0" fillId="0" borderId="14" xfId="0" applyBorder="1"/>
    <xf numFmtId="1" fontId="0" fillId="3" borderId="0" xfId="0" applyNumberFormat="1" applyFill="1" applyAlignment="1">
      <alignment horizontal="right"/>
    </xf>
    <xf numFmtId="1" fontId="5" fillId="2" borderId="23" xfId="0" applyNumberFormat="1" applyFont="1" applyFill="1" applyBorder="1"/>
    <xf numFmtId="1" fontId="13" fillId="3" borderId="0" xfId="0" applyNumberFormat="1" applyFont="1" applyFill="1"/>
    <xf numFmtId="1" fontId="2" fillId="3" borderId="0" xfId="0" applyNumberFormat="1" applyFont="1" applyFill="1" applyAlignment="1">
      <alignment horizontal="center"/>
    </xf>
    <xf numFmtId="0" fontId="0" fillId="2" borderId="24" xfId="0" applyFill="1" applyBorder="1"/>
    <xf numFmtId="1" fontId="0" fillId="4" borderId="30" xfId="0" applyNumberFormat="1" applyFill="1" applyBorder="1"/>
    <xf numFmtId="0" fontId="0" fillId="3" borderId="26" xfId="0" applyFill="1" applyBorder="1"/>
    <xf numFmtId="1" fontId="0" fillId="3" borderId="26" xfId="0" applyNumberFormat="1" applyFill="1" applyBorder="1"/>
    <xf numFmtId="1" fontId="5" fillId="4" borderId="30" xfId="0" applyNumberFormat="1" applyFont="1" applyFill="1" applyBorder="1"/>
    <xf numFmtId="1" fontId="0" fillId="3" borderId="14" xfId="0" applyNumberFormat="1" applyFill="1" applyBorder="1"/>
    <xf numFmtId="0" fontId="0" fillId="4" borderId="34" xfId="0" applyFill="1" applyBorder="1" applyAlignment="1">
      <alignment horizontal="left" vertical="center"/>
    </xf>
    <xf numFmtId="0" fontId="5" fillId="4" borderId="35" xfId="0" applyFont="1" applyFill="1" applyBorder="1" applyAlignment="1">
      <alignment horizontal="left" vertical="center"/>
    </xf>
    <xf numFmtId="1" fontId="0" fillId="2" borderId="24" xfId="0" applyNumberFormat="1" applyFill="1" applyBorder="1"/>
    <xf numFmtId="1" fontId="5" fillId="3" borderId="14" xfId="0" applyNumberFormat="1" applyFont="1" applyFill="1" applyBorder="1"/>
    <xf numFmtId="0" fontId="0" fillId="2" borderId="30" xfId="0" applyFill="1" applyBorder="1"/>
    <xf numFmtId="0" fontId="5" fillId="4" borderId="41" xfId="0" applyFont="1" applyFill="1" applyBorder="1" applyAlignment="1">
      <alignment horizontal="left" vertical="center"/>
    </xf>
    <xf numFmtId="1" fontId="5" fillId="4" borderId="24" xfId="0" applyNumberFormat="1" applyFont="1" applyFill="1" applyBorder="1"/>
    <xf numFmtId="1" fontId="5" fillId="3" borderId="26" xfId="0" applyNumberFormat="1" applyFont="1" applyFill="1" applyBorder="1"/>
    <xf numFmtId="0" fontId="0" fillId="4" borderId="42" xfId="0" applyFill="1" applyBorder="1"/>
    <xf numFmtId="0" fontId="0" fillId="0" borderId="16" xfId="0" applyBorder="1"/>
    <xf numFmtId="2" fontId="0" fillId="0" borderId="0" xfId="0" applyNumberFormat="1"/>
    <xf numFmtId="0" fontId="17" fillId="6" borderId="0" xfId="0" applyFont="1" applyFill="1"/>
    <xf numFmtId="0" fontId="0" fillId="6" borderId="0" xfId="0" applyFill="1"/>
    <xf numFmtId="0" fontId="0" fillId="0" borderId="15" xfId="0" applyBorder="1"/>
    <xf numFmtId="0" fontId="0" fillId="0" borderId="26" xfId="0" applyBorder="1"/>
    <xf numFmtId="0" fontId="0" fillId="2" borderId="3" xfId="0" applyFill="1" applyBorder="1"/>
    <xf numFmtId="0" fontId="2" fillId="0" borderId="0" xfId="0" applyFont="1" applyAlignment="1">
      <alignment horizontal="center" vertical="center"/>
    </xf>
    <xf numFmtId="0" fontId="2" fillId="8" borderId="26" xfId="0" applyFont="1" applyFill="1" applyBorder="1"/>
    <xf numFmtId="0" fontId="14" fillId="12" borderId="0" xfId="0" applyFont="1" applyFill="1"/>
    <xf numFmtId="0" fontId="15" fillId="12" borderId="0" xfId="0" applyFont="1" applyFill="1"/>
    <xf numFmtId="0" fontId="15" fillId="13" borderId="0" xfId="0" applyFont="1" applyFill="1"/>
    <xf numFmtId="1" fontId="15" fillId="13" borderId="0" xfId="0" applyNumberFormat="1" applyFont="1" applyFill="1" applyAlignment="1">
      <alignment horizontal="center"/>
    </xf>
    <xf numFmtId="1" fontId="15" fillId="13" borderId="0" xfId="0" applyNumberFormat="1" applyFont="1" applyFill="1"/>
    <xf numFmtId="0" fontId="15" fillId="7" borderId="0" xfId="0" applyFont="1" applyFill="1"/>
    <xf numFmtId="0" fontId="16" fillId="7" borderId="0" xfId="0" applyFont="1" applyFill="1"/>
    <xf numFmtId="0" fontId="16" fillId="14" borderId="0" xfId="0" applyFont="1" applyFill="1"/>
    <xf numFmtId="0" fontId="15" fillId="14" borderId="0" xfId="0" applyFont="1" applyFill="1"/>
    <xf numFmtId="0" fontId="0" fillId="4" borderId="40" xfId="0" applyFill="1" applyBorder="1" applyAlignment="1">
      <alignment horizontal="left" vertical="center"/>
    </xf>
    <xf numFmtId="0" fontId="19" fillId="14" borderId="0" xfId="0" applyFont="1" applyFill="1"/>
    <xf numFmtId="0" fontId="0" fillId="0" borderId="53" xfId="0" applyBorder="1"/>
    <xf numFmtId="0" fontId="0" fillId="15" borderId="0" xfId="0" applyFill="1"/>
    <xf numFmtId="0" fontId="9" fillId="3" borderId="4" xfId="0" applyFont="1" applyFill="1" applyBorder="1"/>
    <xf numFmtId="9" fontId="9" fillId="3" borderId="4" xfId="1" applyFont="1" applyFill="1" applyBorder="1"/>
    <xf numFmtId="0" fontId="0" fillId="0" borderId="52" xfId="0" applyBorder="1"/>
    <xf numFmtId="0" fontId="0" fillId="0" borderId="56" xfId="0" applyBorder="1"/>
    <xf numFmtId="0" fontId="16" fillId="0" borderId="0" xfId="0" applyFont="1"/>
    <xf numFmtId="1" fontId="11" fillId="3" borderId="0" xfId="0" applyNumberFormat="1" applyFont="1" applyFill="1"/>
    <xf numFmtId="1" fontId="0" fillId="4" borderId="32" xfId="0" applyNumberFormat="1" applyFill="1" applyBorder="1"/>
    <xf numFmtId="1" fontId="0" fillId="5" borderId="23" xfId="0" applyNumberFormat="1" applyFill="1" applyBorder="1"/>
    <xf numFmtId="0" fontId="5" fillId="4" borderId="35" xfId="0" applyFont="1" applyFill="1" applyBorder="1" applyAlignment="1">
      <alignment horizontal="left"/>
    </xf>
    <xf numFmtId="0" fontId="5" fillId="4" borderId="57" xfId="0" applyFont="1" applyFill="1" applyBorder="1" applyAlignment="1">
      <alignment horizontal="left" vertical="center"/>
    </xf>
    <xf numFmtId="1" fontId="5" fillId="4" borderId="37" xfId="0" applyNumberFormat="1" applyFont="1" applyFill="1" applyBorder="1"/>
    <xf numFmtId="1" fontId="5" fillId="4" borderId="23" xfId="0" applyNumberFormat="1" applyFont="1" applyFill="1" applyBorder="1"/>
    <xf numFmtId="0" fontId="0" fillId="4" borderId="42" xfId="0" applyFill="1" applyBorder="1" applyAlignment="1">
      <alignment horizontal="left"/>
    </xf>
    <xf numFmtId="1" fontId="0" fillId="3" borderId="8" xfId="0" applyNumberFormat="1" applyFill="1" applyBorder="1"/>
    <xf numFmtId="0" fontId="0" fillId="4" borderId="55" xfId="0" applyFill="1" applyBorder="1" applyAlignment="1">
      <alignment horizontal="left"/>
    </xf>
    <xf numFmtId="1" fontId="0" fillId="3" borderId="59" xfId="0" applyNumberFormat="1" applyFill="1" applyBorder="1"/>
    <xf numFmtId="0" fontId="0" fillId="2" borderId="30" xfId="0" applyFill="1" applyBorder="1" applyAlignment="1">
      <alignment horizontal="left" vertical="center"/>
    </xf>
    <xf numFmtId="1" fontId="5" fillId="2" borderId="30" xfId="0" applyNumberFormat="1" applyFont="1" applyFill="1" applyBorder="1"/>
    <xf numFmtId="1" fontId="5" fillId="2" borderId="32" xfId="0" applyNumberFormat="1" applyFont="1" applyFill="1" applyBorder="1"/>
    <xf numFmtId="0" fontId="0" fillId="3" borderId="60" xfId="0" applyFill="1" applyBorder="1"/>
    <xf numFmtId="1" fontId="0" fillId="3" borderId="26" xfId="1" applyNumberFormat="1" applyFont="1" applyFill="1" applyBorder="1"/>
    <xf numFmtId="0" fontId="0" fillId="4" borderId="35" xfId="0" applyFill="1" applyBorder="1" applyAlignment="1">
      <alignment horizontal="left" vertical="center"/>
    </xf>
    <xf numFmtId="0" fontId="0" fillId="2" borderId="12" xfId="0" applyFill="1" applyBorder="1"/>
    <xf numFmtId="0" fontId="5" fillId="4" borderId="61" xfId="0" applyFont="1" applyFill="1" applyBorder="1" applyAlignment="1">
      <alignment horizontal="left" vertical="center"/>
    </xf>
    <xf numFmtId="0" fontId="0" fillId="2" borderId="33" xfId="0" applyFill="1" applyBorder="1"/>
    <xf numFmtId="0" fontId="0" fillId="2" borderId="25" xfId="0" applyFill="1" applyBorder="1"/>
    <xf numFmtId="0" fontId="0" fillId="11" borderId="48" xfId="0" applyFill="1" applyBorder="1"/>
    <xf numFmtId="0" fontId="0" fillId="11" borderId="49" xfId="0" applyFill="1" applyBorder="1"/>
    <xf numFmtId="0" fontId="0" fillId="11" borderId="50" xfId="0" applyFill="1" applyBorder="1"/>
    <xf numFmtId="0" fontId="0" fillId="0" borderId="51" xfId="0" applyBorder="1"/>
    <xf numFmtId="0" fontId="0" fillId="0" borderId="54" xfId="0" applyBorder="1"/>
    <xf numFmtId="0" fontId="0" fillId="8" borderId="56" xfId="0" applyFill="1" applyBorder="1"/>
    <xf numFmtId="0" fontId="0" fillId="4" borderId="38" xfId="0" applyFill="1" applyBorder="1" applyAlignment="1">
      <alignment horizontal="left"/>
    </xf>
    <xf numFmtId="0" fontId="2" fillId="3" borderId="59" xfId="0" applyFont="1" applyFill="1" applyBorder="1"/>
    <xf numFmtId="1" fontId="11" fillId="3" borderId="26" xfId="0" applyNumberFormat="1" applyFont="1" applyFill="1" applyBorder="1"/>
    <xf numFmtId="0" fontId="0" fillId="4" borderId="38" xfId="0" applyFill="1" applyBorder="1"/>
    <xf numFmtId="1" fontId="0" fillId="0" borderId="0" xfId="0" applyNumberFormat="1"/>
    <xf numFmtId="0" fontId="5" fillId="4" borderId="64" xfId="0" applyFont="1" applyFill="1" applyBorder="1" applyAlignment="1">
      <alignment horizontal="left" vertical="center"/>
    </xf>
    <xf numFmtId="1" fontId="0" fillId="5" borderId="24" xfId="0" applyNumberFormat="1" applyFill="1" applyBorder="1"/>
    <xf numFmtId="1" fontId="5" fillId="16" borderId="1" xfId="0" applyNumberFormat="1" applyFont="1" applyFill="1" applyBorder="1"/>
    <xf numFmtId="1" fontId="0" fillId="16" borderId="1" xfId="0" applyNumberFormat="1" applyFill="1" applyBorder="1"/>
    <xf numFmtId="1" fontId="5" fillId="2" borderId="31" xfId="0" applyNumberFormat="1" applyFont="1" applyFill="1" applyBorder="1"/>
    <xf numFmtId="1" fontId="5" fillId="2" borderId="65" xfId="0" applyNumberFormat="1" applyFont="1" applyFill="1" applyBorder="1"/>
    <xf numFmtId="0" fontId="0" fillId="17" borderId="0" xfId="0" applyFill="1"/>
    <xf numFmtId="0" fontId="2" fillId="0" borderId="0" xfId="0" applyFont="1"/>
    <xf numFmtId="0" fontId="20" fillId="18" borderId="0" xfId="0" applyFont="1" applyFill="1"/>
    <xf numFmtId="0" fontId="20" fillId="18" borderId="66" xfId="0" applyFont="1" applyFill="1" applyBorder="1"/>
    <xf numFmtId="0" fontId="20" fillId="18" borderId="67" xfId="0" applyFont="1" applyFill="1" applyBorder="1"/>
    <xf numFmtId="0" fontId="22" fillId="18" borderId="0" xfId="0" applyFont="1" applyFill="1"/>
    <xf numFmtId="165" fontId="23" fillId="0" borderId="0" xfId="0" applyNumberFormat="1" applyFont="1"/>
    <xf numFmtId="0" fontId="20" fillId="18" borderId="26" xfId="0" applyFont="1" applyFill="1" applyBorder="1"/>
    <xf numFmtId="165" fontId="21" fillId="0" borderId="26" xfId="0" applyNumberFormat="1" applyFont="1" applyBorder="1"/>
    <xf numFmtId="0" fontId="24" fillId="17" borderId="0" xfId="0" applyFont="1" applyFill="1"/>
    <xf numFmtId="0" fontId="21" fillId="0" borderId="52" xfId="0" applyFont="1" applyBorder="1"/>
    <xf numFmtId="0" fontId="21" fillId="0" borderId="0" xfId="0" applyFont="1"/>
    <xf numFmtId="0" fontId="21" fillId="0" borderId="51" xfId="0" applyFont="1" applyBorder="1"/>
    <xf numFmtId="0" fontId="21" fillId="0" borderId="56" xfId="0" applyFont="1" applyBorder="1"/>
    <xf numFmtId="0" fontId="21" fillId="0" borderId="53" xfId="0" applyFont="1" applyBorder="1"/>
    <xf numFmtId="0" fontId="21" fillId="0" borderId="54" xfId="0" applyFont="1" applyBorder="1"/>
    <xf numFmtId="1" fontId="5" fillId="4" borderId="32" xfId="0" applyNumberFormat="1" applyFont="1" applyFill="1" applyBorder="1"/>
    <xf numFmtId="2" fontId="0" fillId="5" borderId="0" xfId="0" applyNumberFormat="1" applyFill="1"/>
    <xf numFmtId="0" fontId="2" fillId="5" borderId="0" xfId="0" applyFont="1" applyFill="1"/>
    <xf numFmtId="2" fontId="2" fillId="5" borderId="0" xfId="0" applyNumberFormat="1" applyFont="1" applyFill="1"/>
    <xf numFmtId="1" fontId="0" fillId="4" borderId="59" xfId="0" applyNumberFormat="1" applyFill="1" applyBorder="1"/>
    <xf numFmtId="1" fontId="5" fillId="4" borderId="0" xfId="0" applyNumberFormat="1" applyFont="1" applyFill="1"/>
    <xf numFmtId="1" fontId="5" fillId="4" borderId="14" xfId="0" applyNumberFormat="1" applyFont="1" applyFill="1" applyBorder="1"/>
    <xf numFmtId="1" fontId="5" fillId="4" borderId="26" xfId="0" applyNumberFormat="1" applyFont="1" applyFill="1" applyBorder="1"/>
    <xf numFmtId="1" fontId="0" fillId="4" borderId="14" xfId="0" applyNumberFormat="1" applyFill="1" applyBorder="1"/>
    <xf numFmtId="0" fontId="2" fillId="2" borderId="30" xfId="0" applyFont="1" applyFill="1" applyBorder="1" applyAlignment="1">
      <alignment horizontal="center" vertical="center"/>
    </xf>
    <xf numFmtId="0" fontId="2" fillId="3" borderId="0" xfId="0" applyFont="1" applyFill="1" applyAlignment="1">
      <alignment horizontal="right"/>
    </xf>
    <xf numFmtId="1" fontId="5" fillId="2" borderId="24" xfId="0" applyNumberFormat="1" applyFont="1" applyFill="1" applyBorder="1"/>
    <xf numFmtId="1" fontId="5" fillId="2" borderId="37" xfId="0" applyNumberFormat="1" applyFont="1" applyFill="1" applyBorder="1"/>
    <xf numFmtId="0" fontId="0" fillId="2" borderId="70" xfId="0" applyFill="1" applyBorder="1"/>
    <xf numFmtId="0" fontId="0" fillId="2" borderId="71" xfId="0" applyFill="1" applyBorder="1"/>
    <xf numFmtId="0" fontId="5" fillId="4" borderId="57" xfId="0" applyFont="1" applyFill="1" applyBorder="1" applyAlignment="1">
      <alignment horizontal="left"/>
    </xf>
    <xf numFmtId="0" fontId="0" fillId="2" borderId="4" xfId="0" applyFill="1" applyBorder="1"/>
    <xf numFmtId="2" fontId="0" fillId="2" borderId="30" xfId="0" applyNumberFormat="1" applyFill="1" applyBorder="1"/>
    <xf numFmtId="2" fontId="0" fillId="2" borderId="4" xfId="0" applyNumberFormat="1" applyFill="1" applyBorder="1"/>
    <xf numFmtId="2" fontId="0" fillId="2" borderId="1" xfId="0" applyNumberFormat="1" applyFill="1" applyBorder="1"/>
    <xf numFmtId="2" fontId="0" fillId="2" borderId="3" xfId="0" applyNumberFormat="1" applyFill="1" applyBorder="1"/>
    <xf numFmtId="2" fontId="0" fillId="2" borderId="24" xfId="0" applyNumberFormat="1" applyFill="1" applyBorder="1"/>
    <xf numFmtId="0" fontId="5" fillId="4" borderId="38" xfId="0" applyFont="1" applyFill="1" applyBorder="1" applyAlignment="1">
      <alignment horizontal="left" vertical="center"/>
    </xf>
    <xf numFmtId="1" fontId="0" fillId="5" borderId="37" xfId="0" applyNumberFormat="1" applyFill="1" applyBorder="1"/>
    <xf numFmtId="0" fontId="18" fillId="4" borderId="9" xfId="0" applyFont="1" applyFill="1" applyBorder="1" applyAlignment="1">
      <alignment horizontal="center" vertical="center"/>
    </xf>
    <xf numFmtId="0" fontId="5" fillId="4" borderId="45" xfId="0" applyFont="1" applyFill="1" applyBorder="1" applyAlignment="1">
      <alignment horizontal="left" vertical="center"/>
    </xf>
    <xf numFmtId="1" fontId="5" fillId="4" borderId="21" xfId="0" applyNumberFormat="1" applyFont="1" applyFill="1" applyBorder="1"/>
    <xf numFmtId="9" fontId="0" fillId="0" borderId="0" xfId="0" applyNumberFormat="1"/>
    <xf numFmtId="0" fontId="2" fillId="0" borderId="26" xfId="0" applyFont="1" applyBorder="1"/>
    <xf numFmtId="165" fontId="0" fillId="0" borderId="0" xfId="0" applyNumberFormat="1"/>
    <xf numFmtId="0" fontId="0" fillId="21" borderId="26" xfId="0" applyFill="1" applyBorder="1"/>
    <xf numFmtId="0" fontId="0" fillId="21" borderId="0" xfId="0" applyFill="1"/>
    <xf numFmtId="0" fontId="0" fillId="21" borderId="11" xfId="0" applyFill="1" applyBorder="1"/>
    <xf numFmtId="0" fontId="0" fillId="20" borderId="26" xfId="0" applyFill="1" applyBorder="1"/>
    <xf numFmtId="0" fontId="0" fillId="20" borderId="14" xfId="0" applyFill="1" applyBorder="1"/>
    <xf numFmtId="9" fontId="0" fillId="20" borderId="14" xfId="0" applyNumberFormat="1" applyFill="1" applyBorder="1"/>
    <xf numFmtId="9" fontId="0" fillId="20" borderId="26" xfId="0" applyNumberFormat="1" applyFill="1" applyBorder="1"/>
    <xf numFmtId="0" fontId="2" fillId="20" borderId="11" xfId="0" applyFont="1" applyFill="1" applyBorder="1" applyAlignment="1">
      <alignment horizontal="center" vertical="center"/>
    </xf>
    <xf numFmtId="0" fontId="0" fillId="20" borderId="11" xfId="0" applyFill="1" applyBorder="1"/>
    <xf numFmtId="9" fontId="0" fillId="20" borderId="11" xfId="0" applyNumberFormat="1" applyFill="1" applyBorder="1"/>
    <xf numFmtId="0" fontId="0" fillId="20" borderId="68" xfId="0" applyFill="1" applyBorder="1"/>
    <xf numFmtId="0" fontId="0" fillId="20" borderId="62" xfId="0" applyFill="1" applyBorder="1"/>
    <xf numFmtId="0" fontId="0" fillId="20" borderId="44" xfId="0" applyFill="1" applyBorder="1"/>
    <xf numFmtId="0" fontId="0" fillId="21" borderId="68" xfId="0" applyFill="1" applyBorder="1" applyAlignment="1">
      <alignment horizontal="center"/>
    </xf>
    <xf numFmtId="9" fontId="0" fillId="21" borderId="13" xfId="0" applyNumberFormat="1" applyFill="1" applyBorder="1" applyAlignment="1">
      <alignment horizontal="center"/>
    </xf>
    <xf numFmtId="0" fontId="0" fillId="21" borderId="14" xfId="0" applyFill="1" applyBorder="1" applyAlignment="1">
      <alignment horizontal="center"/>
    </xf>
    <xf numFmtId="165" fontId="0" fillId="21" borderId="62" xfId="0" applyNumberFormat="1" applyFill="1" applyBorder="1" applyAlignment="1">
      <alignment horizontal="center"/>
    </xf>
    <xf numFmtId="9" fontId="0" fillId="21" borderId="15" xfId="0" applyNumberFormat="1" applyFill="1" applyBorder="1" applyAlignment="1">
      <alignment horizontal="center"/>
    </xf>
    <xf numFmtId="0" fontId="0" fillId="21" borderId="0" xfId="0" applyFill="1" applyAlignment="1">
      <alignment horizontal="center"/>
    </xf>
    <xf numFmtId="165" fontId="0" fillId="21" borderId="43" xfId="0" applyNumberFormat="1" applyFill="1" applyBorder="1" applyAlignment="1">
      <alignment horizontal="center"/>
    </xf>
    <xf numFmtId="9" fontId="0" fillId="21" borderId="16" xfId="0" applyNumberFormat="1" applyFill="1" applyBorder="1" applyAlignment="1">
      <alignment horizontal="center"/>
    </xf>
    <xf numFmtId="0" fontId="0" fillId="21" borderId="26" xfId="0" applyFill="1" applyBorder="1" applyAlignment="1">
      <alignment horizontal="center"/>
    </xf>
    <xf numFmtId="165" fontId="0" fillId="21" borderId="44" xfId="0" applyNumberFormat="1" applyFill="1" applyBorder="1" applyAlignment="1">
      <alignment horizontal="center"/>
    </xf>
    <xf numFmtId="9" fontId="0" fillId="21" borderId="10" xfId="0" applyNumberFormat="1" applyFill="1" applyBorder="1" applyAlignment="1">
      <alignment horizontal="center"/>
    </xf>
    <xf numFmtId="1" fontId="0" fillId="21" borderId="11" xfId="0" applyNumberFormat="1" applyFill="1" applyBorder="1" applyAlignment="1">
      <alignment horizontal="center"/>
    </xf>
    <xf numFmtId="165" fontId="0" fillId="21" borderId="68" xfId="0" applyNumberFormat="1" applyFill="1" applyBorder="1" applyAlignment="1">
      <alignment horizontal="center"/>
    </xf>
    <xf numFmtId="9" fontId="0" fillId="21" borderId="14" xfId="0" applyNumberFormat="1" applyFill="1" applyBorder="1" applyAlignment="1">
      <alignment horizontal="center"/>
    </xf>
    <xf numFmtId="1" fontId="0" fillId="21" borderId="62" xfId="0" applyNumberFormat="1" applyFill="1" applyBorder="1" applyAlignment="1">
      <alignment horizontal="center"/>
    </xf>
    <xf numFmtId="9" fontId="0" fillId="21" borderId="0" xfId="0" applyNumberFormat="1" applyFill="1" applyAlignment="1">
      <alignment horizontal="center"/>
    </xf>
    <xf numFmtId="1" fontId="0" fillId="21" borderId="43" xfId="0" applyNumberFormat="1" applyFill="1" applyBorder="1" applyAlignment="1">
      <alignment horizontal="center"/>
    </xf>
    <xf numFmtId="9" fontId="0" fillId="21" borderId="26" xfId="0" applyNumberFormat="1" applyFill="1" applyBorder="1" applyAlignment="1">
      <alignment horizontal="center"/>
    </xf>
    <xf numFmtId="9" fontId="0" fillId="21" borderId="11" xfId="0" applyNumberFormat="1" applyFill="1" applyBorder="1" applyAlignment="1">
      <alignment horizontal="center"/>
    </xf>
    <xf numFmtId="0" fontId="0" fillId="21" borderId="11" xfId="0" applyFill="1" applyBorder="1" applyAlignment="1">
      <alignment horizontal="center"/>
    </xf>
    <xf numFmtId="1" fontId="0" fillId="21" borderId="68" xfId="0" applyNumberFormat="1" applyFill="1" applyBorder="1" applyAlignment="1">
      <alignment horizontal="center"/>
    </xf>
    <xf numFmtId="0" fontId="0" fillId="21" borderId="68" xfId="0" applyFill="1" applyBorder="1" applyAlignment="1">
      <alignment horizontal="center" vertical="center"/>
    </xf>
    <xf numFmtId="0" fontId="25" fillId="0" borderId="26" xfId="0" applyFont="1" applyBorder="1" applyAlignment="1">
      <alignment horizontal="center" vertical="center"/>
    </xf>
    <xf numFmtId="0" fontId="0" fillId="20" borderId="16" xfId="0" applyFill="1" applyBorder="1" applyAlignment="1">
      <alignment horizontal="center"/>
    </xf>
    <xf numFmtId="0" fontId="0" fillId="20" borderId="26" xfId="0" applyFill="1" applyBorder="1" applyAlignment="1">
      <alignment horizontal="center"/>
    </xf>
    <xf numFmtId="0" fontId="0" fillId="20" borderId="44" xfId="0" applyFill="1" applyBorder="1" applyAlignment="1">
      <alignment horizontal="center"/>
    </xf>
    <xf numFmtId="0" fontId="0" fillId="20" borderId="26" xfId="0" applyFill="1" applyBorder="1" applyAlignment="1">
      <alignment horizontal="center" vertical="center"/>
    </xf>
    <xf numFmtId="0" fontId="0" fillId="21" borderId="10" xfId="0" applyFill="1" applyBorder="1" applyAlignment="1">
      <alignment horizontal="center" vertical="center"/>
    </xf>
    <xf numFmtId="0" fontId="0" fillId="21" borderId="11" xfId="0" applyFill="1" applyBorder="1" applyAlignment="1">
      <alignment horizontal="center" vertical="center"/>
    </xf>
    <xf numFmtId="0" fontId="0" fillId="21" borderId="27" xfId="0" applyFill="1" applyBorder="1" applyAlignment="1">
      <alignment horizontal="center"/>
    </xf>
    <xf numFmtId="0" fontId="0" fillId="21" borderId="28" xfId="0" applyFill="1" applyBorder="1" applyAlignment="1">
      <alignment horizontal="center"/>
    </xf>
    <xf numFmtId="0" fontId="0" fillId="21" borderId="9" xfId="0" applyFill="1" applyBorder="1" applyAlignment="1">
      <alignment horizontal="center"/>
    </xf>
    <xf numFmtId="0" fontId="0" fillId="21" borderId="9" xfId="0" applyFill="1" applyBorder="1" applyAlignment="1">
      <alignment horizontal="center" vertical="center"/>
    </xf>
    <xf numFmtId="1" fontId="0" fillId="21" borderId="9" xfId="0" applyNumberFormat="1" applyFill="1" applyBorder="1" applyAlignment="1">
      <alignment horizontal="center"/>
    </xf>
    <xf numFmtId="0" fontId="2" fillId="0" borderId="72" xfId="0" applyFont="1" applyBorder="1"/>
    <xf numFmtId="0" fontId="0" fillId="20" borderId="11" xfId="0" applyFill="1" applyBorder="1" applyAlignment="1">
      <alignment horizontal="center" vertical="center"/>
    </xf>
    <xf numFmtId="0" fontId="0" fillId="20" borderId="13" xfId="0" applyFill="1" applyBorder="1"/>
    <xf numFmtId="0" fontId="0" fillId="20" borderId="16" xfId="0" applyFill="1" applyBorder="1"/>
    <xf numFmtId="0" fontId="0" fillId="20" borderId="10" xfId="0" applyFill="1" applyBorder="1"/>
    <xf numFmtId="165" fontId="0" fillId="20" borderId="14" xfId="0" applyNumberFormat="1" applyFill="1" applyBorder="1"/>
    <xf numFmtId="165" fontId="0" fillId="20" borderId="26" xfId="0" applyNumberFormat="1" applyFill="1" applyBorder="1"/>
    <xf numFmtId="9" fontId="9" fillId="3" borderId="12" xfId="1" applyFont="1" applyFill="1" applyBorder="1"/>
    <xf numFmtId="0" fontId="0" fillId="21" borderId="10" xfId="0" applyFill="1" applyBorder="1"/>
    <xf numFmtId="0" fontId="0" fillId="21" borderId="10" xfId="0" applyFill="1" applyBorder="1" applyAlignment="1">
      <alignment horizontal="center"/>
    </xf>
    <xf numFmtId="0" fontId="2" fillId="21" borderId="16" xfId="0" applyFont="1" applyFill="1" applyBorder="1" applyAlignment="1">
      <alignment horizontal="center" vertical="center"/>
    </xf>
    <xf numFmtId="166" fontId="2" fillId="0" borderId="0" xfId="7" applyNumberFormat="1" applyFont="1" applyFill="1" applyBorder="1" applyAlignment="1">
      <alignment horizontal="center"/>
    </xf>
    <xf numFmtId="165" fontId="0" fillId="20" borderId="11" xfId="0" applyNumberFormat="1" applyFill="1" applyBorder="1"/>
    <xf numFmtId="9" fontId="0" fillId="20" borderId="13" xfId="0" applyNumberFormat="1" applyFill="1" applyBorder="1"/>
    <xf numFmtId="165" fontId="0" fillId="20" borderId="62" xfId="0" applyNumberFormat="1" applyFill="1" applyBorder="1"/>
    <xf numFmtId="9" fontId="0" fillId="20" borderId="16" xfId="0" applyNumberFormat="1" applyFill="1" applyBorder="1"/>
    <xf numFmtId="165" fontId="0" fillId="20" borderId="44" xfId="0" applyNumberFormat="1" applyFill="1" applyBorder="1"/>
    <xf numFmtId="9" fontId="0" fillId="20" borderId="10" xfId="0" applyNumberFormat="1" applyFill="1" applyBorder="1"/>
    <xf numFmtId="165" fontId="0" fillId="20" borderId="68" xfId="0" applyNumberFormat="1" applyFill="1" applyBorder="1"/>
    <xf numFmtId="166" fontId="2" fillId="0" borderId="72" xfId="7" applyNumberFormat="1" applyFont="1" applyFill="1" applyBorder="1" applyAlignment="1">
      <alignment horizontal="center"/>
    </xf>
    <xf numFmtId="0" fontId="2" fillId="0" borderId="13" xfId="0" applyFont="1" applyBorder="1"/>
    <xf numFmtId="0" fontId="2" fillId="0" borderId="14" xfId="0" applyFont="1" applyBorder="1"/>
    <xf numFmtId="0" fontId="9" fillId="3" borderId="62" xfId="0" applyFont="1" applyFill="1" applyBorder="1"/>
    <xf numFmtId="0" fontId="9" fillId="3" borderId="43" xfId="0" applyFont="1" applyFill="1" applyBorder="1"/>
    <xf numFmtId="2" fontId="0" fillId="0" borderId="26" xfId="0" applyNumberFormat="1" applyBorder="1"/>
    <xf numFmtId="2" fontId="9" fillId="3" borderId="44" xfId="0" applyNumberFormat="1" applyFont="1" applyFill="1" applyBorder="1"/>
    <xf numFmtId="0" fontId="0" fillId="22" borderId="0" xfId="0" applyFill="1"/>
    <xf numFmtId="0" fontId="26" fillId="9" borderId="48" xfId="0" applyFont="1" applyFill="1" applyBorder="1"/>
    <xf numFmtId="0" fontId="26" fillId="9" borderId="49" xfId="0" applyFont="1" applyFill="1" applyBorder="1"/>
    <xf numFmtId="0" fontId="26" fillId="9" borderId="50" xfId="0" applyFont="1" applyFill="1" applyBorder="1"/>
    <xf numFmtId="165" fontId="0" fillId="2" borderId="30" xfId="0" applyNumberFormat="1" applyFill="1" applyBorder="1"/>
    <xf numFmtId="165" fontId="0" fillId="2" borderId="4" xfId="0" applyNumberFormat="1" applyFill="1" applyBorder="1"/>
    <xf numFmtId="165" fontId="0" fillId="2" borderId="1" xfId="0" applyNumberFormat="1" applyFill="1" applyBorder="1"/>
    <xf numFmtId="165" fontId="0" fillId="2" borderId="3" xfId="0" applyNumberFormat="1" applyFill="1" applyBorder="1"/>
    <xf numFmtId="165" fontId="0" fillId="2" borderId="24" xfId="0" applyNumberFormat="1" applyFill="1" applyBorder="1"/>
    <xf numFmtId="0" fontId="2" fillId="8" borderId="75" xfId="0" applyFont="1" applyFill="1" applyBorder="1"/>
    <xf numFmtId="0" fontId="2" fillId="8" borderId="76" xfId="0" applyFont="1" applyFill="1" applyBorder="1"/>
    <xf numFmtId="1" fontId="5" fillId="16" borderId="23" xfId="0" applyNumberFormat="1" applyFont="1" applyFill="1" applyBorder="1"/>
    <xf numFmtId="1" fontId="0" fillId="2" borderId="23" xfId="0" applyNumberFormat="1" applyFill="1" applyBorder="1"/>
    <xf numFmtId="1" fontId="0" fillId="2" borderId="37" xfId="0" applyNumberFormat="1" applyFill="1" applyBorder="1"/>
    <xf numFmtId="0" fontId="27" fillId="23" borderId="0" xfId="0" applyFont="1" applyFill="1"/>
    <xf numFmtId="9" fontId="21" fillId="0" borderId="0" xfId="1" applyFont="1" applyFill="1" applyBorder="1"/>
    <xf numFmtId="2" fontId="0" fillId="20" borderId="4" xfId="0" applyNumberFormat="1" applyFill="1" applyBorder="1"/>
    <xf numFmtId="2" fontId="0" fillId="24" borderId="4" xfId="0" applyNumberFormat="1" applyFill="1" applyBorder="1"/>
    <xf numFmtId="2" fontId="0" fillId="24" borderId="3" xfId="0" applyNumberFormat="1" applyFill="1" applyBorder="1"/>
    <xf numFmtId="2" fontId="0" fillId="24" borderId="24" xfId="0" applyNumberFormat="1" applyFill="1" applyBorder="1"/>
    <xf numFmtId="165" fontId="0" fillId="24" borderId="4" xfId="0" applyNumberFormat="1" applyFill="1" applyBorder="1"/>
    <xf numFmtId="165" fontId="0" fillId="24" borderId="24" xfId="0" applyNumberFormat="1" applyFill="1" applyBorder="1"/>
    <xf numFmtId="2" fontId="2" fillId="24" borderId="21" xfId="0" applyNumberFormat="1" applyFont="1" applyFill="1" applyBorder="1"/>
    <xf numFmtId="1" fontId="2" fillId="24" borderId="21" xfId="0" applyNumberFormat="1" applyFont="1" applyFill="1" applyBorder="1"/>
    <xf numFmtId="2" fontId="0" fillId="24" borderId="20" xfId="0" applyNumberFormat="1" applyFill="1" applyBorder="1"/>
    <xf numFmtId="165" fontId="0" fillId="24" borderId="21" xfId="0" applyNumberFormat="1" applyFill="1" applyBorder="1"/>
    <xf numFmtId="165" fontId="0" fillId="24" borderId="22" xfId="0" applyNumberFormat="1" applyFill="1" applyBorder="1"/>
    <xf numFmtId="2" fontId="0" fillId="24" borderId="34" xfId="0" applyNumberFormat="1" applyFill="1" applyBorder="1"/>
    <xf numFmtId="165" fontId="0" fillId="24" borderId="69" xfId="0" applyNumberFormat="1" applyFill="1" applyBorder="1"/>
    <xf numFmtId="2" fontId="0" fillId="24" borderId="57" xfId="0" applyNumberFormat="1" applyFill="1" applyBorder="1"/>
    <xf numFmtId="165" fontId="0" fillId="24" borderId="37" xfId="0" applyNumberFormat="1" applyFill="1" applyBorder="1"/>
    <xf numFmtId="2" fontId="2" fillId="24" borderId="20" xfId="0" applyNumberFormat="1" applyFont="1" applyFill="1" applyBorder="1"/>
    <xf numFmtId="2" fontId="2" fillId="24" borderId="22" xfId="0" applyNumberFormat="1" applyFont="1" applyFill="1" applyBorder="1"/>
    <xf numFmtId="2" fontId="0" fillId="24" borderId="69" xfId="0" applyNumberFormat="1" applyFill="1" applyBorder="1"/>
    <xf numFmtId="2" fontId="0" fillId="20" borderId="34" xfId="0" applyNumberFormat="1" applyFill="1" applyBorder="1"/>
    <xf numFmtId="2" fontId="0" fillId="20" borderId="69" xfId="0" applyNumberFormat="1" applyFill="1" applyBorder="1"/>
    <xf numFmtId="2" fontId="0" fillId="24" borderId="77" xfId="0" applyNumberFormat="1" applyFill="1" applyBorder="1"/>
    <xf numFmtId="2" fontId="0" fillId="24" borderId="78" xfId="0" applyNumberFormat="1" applyFill="1" applyBorder="1"/>
    <xf numFmtId="2" fontId="0" fillId="24" borderId="37" xfId="0" applyNumberFormat="1" applyFill="1" applyBorder="1"/>
    <xf numFmtId="1" fontId="0" fillId="4" borderId="62" xfId="0" applyNumberFormat="1" applyFill="1" applyBorder="1"/>
    <xf numFmtId="1" fontId="5" fillId="4" borderId="43" xfId="0" applyNumberFormat="1" applyFont="1" applyFill="1" applyBorder="1"/>
    <xf numFmtId="1" fontId="5" fillId="4" borderId="44" xfId="0" applyNumberFormat="1" applyFont="1" applyFill="1" applyBorder="1"/>
    <xf numFmtId="0" fontId="21" fillId="5" borderId="0" xfId="0" applyFont="1" applyFill="1"/>
    <xf numFmtId="9" fontId="21" fillId="5" borderId="0" xfId="1" applyFont="1" applyFill="1" applyBorder="1"/>
    <xf numFmtId="9" fontId="21" fillId="20" borderId="0" xfId="1" applyFont="1" applyFill="1" applyBorder="1"/>
    <xf numFmtId="0" fontId="0" fillId="20" borderId="0" xfId="0" applyFill="1"/>
    <xf numFmtId="9" fontId="0" fillId="5" borderId="0" xfId="0" applyNumberFormat="1" applyFill="1"/>
    <xf numFmtId="1" fontId="0" fillId="16" borderId="23" xfId="0" applyNumberFormat="1" applyFill="1" applyBorder="1"/>
    <xf numFmtId="1" fontId="5" fillId="4" borderId="22" xfId="0" applyNumberFormat="1" applyFont="1" applyFill="1" applyBorder="1"/>
    <xf numFmtId="0" fontId="15" fillId="25" borderId="0" xfId="0" applyFont="1" applyFill="1"/>
    <xf numFmtId="1" fontId="15" fillId="25" borderId="0" xfId="0" applyNumberFormat="1" applyFont="1" applyFill="1" applyAlignment="1">
      <alignment horizontal="center"/>
    </xf>
    <xf numFmtId="1" fontId="15" fillId="25" borderId="0" xfId="0" applyNumberFormat="1" applyFont="1" applyFill="1"/>
    <xf numFmtId="0" fontId="0" fillId="3" borderId="0" xfId="0" applyFill="1" applyAlignment="1">
      <alignment horizontal="left" vertical="center"/>
    </xf>
    <xf numFmtId="1" fontId="0" fillId="19" borderId="1" xfId="0" applyNumberFormat="1" applyFill="1" applyBorder="1"/>
    <xf numFmtId="1" fontId="5" fillId="19" borderId="1" xfId="0" applyNumberFormat="1" applyFont="1" applyFill="1" applyBorder="1"/>
    <xf numFmtId="1" fontId="5" fillId="19" borderId="23" xfId="0" applyNumberFormat="1" applyFont="1" applyFill="1" applyBorder="1"/>
    <xf numFmtId="2" fontId="0" fillId="24" borderId="42" xfId="0" applyNumberFormat="1" applyFill="1" applyBorder="1"/>
    <xf numFmtId="165" fontId="0" fillId="24" borderId="30" xfId="0" applyNumberFormat="1" applyFill="1" applyBorder="1"/>
    <xf numFmtId="2" fontId="0" fillId="24" borderId="30" xfId="0" applyNumberFormat="1" applyFill="1" applyBorder="1"/>
    <xf numFmtId="2" fontId="0" fillId="24" borderId="32" xfId="0" applyNumberFormat="1" applyFill="1" applyBorder="1"/>
    <xf numFmtId="165" fontId="0" fillId="24" borderId="39" xfId="0" applyNumberFormat="1" applyFill="1" applyBorder="1"/>
    <xf numFmtId="1" fontId="0" fillId="19" borderId="8" xfId="0" applyNumberFormat="1" applyFill="1" applyBorder="1"/>
    <xf numFmtId="0" fontId="29" fillId="10" borderId="0" xfId="0" applyFont="1" applyFill="1"/>
    <xf numFmtId="0" fontId="28" fillId="10" borderId="0" xfId="0" applyFont="1" applyFill="1"/>
    <xf numFmtId="1" fontId="5" fillId="5" borderId="1" xfId="0" applyNumberFormat="1" applyFont="1" applyFill="1" applyBorder="1"/>
    <xf numFmtId="1" fontId="5" fillId="5" borderId="23" xfId="0" applyNumberFormat="1" applyFont="1" applyFill="1" applyBorder="1"/>
    <xf numFmtId="165" fontId="21" fillId="0" borderId="67" xfId="0" applyNumberFormat="1" applyFont="1" applyBorder="1"/>
    <xf numFmtId="1" fontId="0" fillId="4" borderId="1" xfId="0" applyNumberFormat="1" applyFill="1" applyBorder="1"/>
    <xf numFmtId="1" fontId="0" fillId="4" borderId="24" xfId="0" applyNumberFormat="1" applyFill="1" applyBorder="1"/>
    <xf numFmtId="1" fontId="0" fillId="4" borderId="26" xfId="0" applyNumberFormat="1" applyFill="1" applyBorder="1"/>
    <xf numFmtId="0" fontId="0" fillId="11" borderId="0" xfId="0" applyFill="1"/>
    <xf numFmtId="0" fontId="0" fillId="26" borderId="0" xfId="0" applyFill="1"/>
    <xf numFmtId="0" fontId="14" fillId="27" borderId="0" xfId="0" applyFont="1" applyFill="1"/>
    <xf numFmtId="0" fontId="28" fillId="27" borderId="0" xfId="0" applyFont="1" applyFill="1"/>
    <xf numFmtId="1" fontId="0" fillId="0" borderId="26" xfId="0" applyNumberFormat="1" applyBorder="1"/>
    <xf numFmtId="0" fontId="0" fillId="11" borderId="79" xfId="0" applyFill="1" applyBorder="1"/>
    <xf numFmtId="0" fontId="0" fillId="26" borderId="80" xfId="0" applyFill="1" applyBorder="1"/>
    <xf numFmtId="0" fontId="0" fillId="0" borderId="80" xfId="0" applyBorder="1"/>
    <xf numFmtId="0" fontId="0" fillId="0" borderId="79" xfId="0" applyBorder="1"/>
    <xf numFmtId="0" fontId="2" fillId="13" borderId="26" xfId="0" applyFont="1" applyFill="1" applyBorder="1"/>
    <xf numFmtId="0" fontId="2" fillId="7" borderId="26" xfId="0" applyFont="1" applyFill="1" applyBorder="1"/>
    <xf numFmtId="1" fontId="0" fillId="0" borderId="14" xfId="0" applyNumberFormat="1" applyBorder="1"/>
    <xf numFmtId="0" fontId="30" fillId="11" borderId="0" xfId="0" applyFont="1" applyFill="1"/>
    <xf numFmtId="0" fontId="17" fillId="11" borderId="0" xfId="0" applyFont="1" applyFill="1"/>
    <xf numFmtId="0" fontId="17" fillId="11" borderId="79" xfId="0" applyFont="1" applyFill="1" applyBorder="1"/>
    <xf numFmtId="0" fontId="17" fillId="26" borderId="0" xfId="0" applyFont="1" applyFill="1"/>
    <xf numFmtId="0" fontId="17" fillId="0" borderId="0" xfId="0" applyFont="1"/>
    <xf numFmtId="1" fontId="0" fillId="4" borderId="81" xfId="0" applyNumberFormat="1" applyFill="1" applyBorder="1"/>
    <xf numFmtId="1" fontId="2" fillId="0" borderId="0" xfId="0" applyNumberFormat="1" applyFont="1"/>
    <xf numFmtId="165" fontId="0" fillId="24" borderId="1" xfId="0" applyNumberFormat="1" applyFill="1" applyBorder="1"/>
    <xf numFmtId="0" fontId="30" fillId="0" borderId="80" xfId="0" applyFont="1" applyBorder="1"/>
    <xf numFmtId="0" fontId="30" fillId="26" borderId="0" xfId="0" applyFont="1" applyFill="1"/>
    <xf numFmtId="0" fontId="2" fillId="13" borderId="0" xfId="0" applyFont="1" applyFill="1" applyAlignment="1">
      <alignment horizontal="center"/>
    </xf>
    <xf numFmtId="0" fontId="2" fillId="7" borderId="0" xfId="0" applyFont="1" applyFill="1" applyAlignment="1">
      <alignment horizontal="center"/>
    </xf>
    <xf numFmtId="0" fontId="0" fillId="0" borderId="14" xfId="0" applyBorder="1" applyAlignment="1">
      <alignment horizontal="center" vertical="center"/>
    </xf>
    <xf numFmtId="0" fontId="0" fillId="0" borderId="0" xfId="0" applyAlignment="1">
      <alignment horizontal="center" vertical="center"/>
    </xf>
    <xf numFmtId="0" fontId="0" fillId="0" borderId="26" xfId="0" applyBorder="1" applyAlignment="1">
      <alignment horizontal="center" vertical="center"/>
    </xf>
    <xf numFmtId="0" fontId="0" fillId="0" borderId="40" xfId="0" applyBorder="1" applyAlignment="1">
      <alignment horizontal="center" vertical="center"/>
    </xf>
    <xf numFmtId="0" fontId="0" fillId="0" borderId="6" xfId="0" applyBorder="1" applyAlignment="1">
      <alignment horizontal="center" vertical="center"/>
    </xf>
    <xf numFmtId="0" fontId="0" fillId="0" borderId="36" xfId="0" applyBorder="1" applyAlignment="1">
      <alignment horizontal="center" vertical="center"/>
    </xf>
    <xf numFmtId="0" fontId="0" fillId="21" borderId="10" xfId="0" applyFill="1" applyBorder="1" applyAlignment="1">
      <alignment horizontal="center" vertical="center"/>
    </xf>
    <xf numFmtId="0" fontId="0" fillId="21" borderId="68" xfId="0" applyFill="1" applyBorder="1" applyAlignment="1">
      <alignment horizontal="center" vertical="center"/>
    </xf>
    <xf numFmtId="0" fontId="2" fillId="2" borderId="14"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6" xfId="0" applyFont="1" applyFill="1" applyBorder="1" applyAlignment="1">
      <alignment horizontal="center" vertical="center" wrapText="1"/>
    </xf>
    <xf numFmtId="0" fontId="2" fillId="21" borderId="13" xfId="0" applyFont="1" applyFill="1" applyBorder="1" applyAlignment="1">
      <alignment horizontal="center" vertical="center"/>
    </xf>
    <xf numFmtId="0" fontId="2" fillId="21" borderId="15" xfId="0" applyFont="1" applyFill="1" applyBorder="1" applyAlignment="1">
      <alignment horizontal="center" vertical="center"/>
    </xf>
    <xf numFmtId="0" fontId="2" fillId="21" borderId="16" xfId="0" applyFont="1" applyFill="1" applyBorder="1" applyAlignment="1">
      <alignment horizontal="center" vertical="center"/>
    </xf>
    <xf numFmtId="0" fontId="2" fillId="20" borderId="14" xfId="0" applyFont="1" applyFill="1" applyBorder="1" applyAlignment="1">
      <alignment horizontal="center" vertical="center"/>
    </xf>
    <xf numFmtId="0" fontId="2" fillId="20" borderId="26" xfId="0" applyFont="1" applyFill="1" applyBorder="1" applyAlignment="1">
      <alignment horizontal="center" vertical="center"/>
    </xf>
    <xf numFmtId="0" fontId="2" fillId="0" borderId="16" xfId="0" applyFont="1" applyBorder="1" applyAlignment="1">
      <alignment horizontal="center"/>
    </xf>
    <xf numFmtId="0" fontId="2" fillId="0" borderId="26" xfId="0" applyFont="1" applyBorder="1" applyAlignment="1">
      <alignment horizontal="center"/>
    </xf>
    <xf numFmtId="0" fontId="2" fillId="0" borderId="44" xfId="0" applyFont="1" applyBorder="1" applyAlignment="1">
      <alignment horizontal="center"/>
    </xf>
    <xf numFmtId="0" fontId="2" fillId="0" borderId="16" xfId="0" applyFont="1" applyBorder="1" applyAlignment="1">
      <alignment horizontal="center" vertical="center"/>
    </xf>
    <xf numFmtId="0" fontId="2" fillId="0" borderId="26" xfId="0" applyFont="1" applyBorder="1" applyAlignment="1">
      <alignment horizontal="center" vertical="center"/>
    </xf>
    <xf numFmtId="0" fontId="0" fillId="21" borderId="11" xfId="0" applyFill="1" applyBorder="1" applyAlignment="1">
      <alignment horizontal="center" vertical="center"/>
    </xf>
    <xf numFmtId="0" fontId="0" fillId="20" borderId="10" xfId="0" applyFill="1" applyBorder="1" applyAlignment="1">
      <alignment horizontal="center" vertical="center"/>
    </xf>
    <xf numFmtId="0" fontId="0" fillId="20" borderId="68" xfId="0" applyFill="1" applyBorder="1" applyAlignment="1">
      <alignment horizontal="center" vertical="center"/>
    </xf>
    <xf numFmtId="0" fontId="18" fillId="4" borderId="13" xfId="0" applyFont="1" applyFill="1" applyBorder="1" applyAlignment="1">
      <alignment horizontal="center" vertical="center"/>
    </xf>
    <xf numFmtId="0" fontId="18" fillId="4" borderId="15" xfId="0" applyFont="1" applyFill="1" applyBorder="1" applyAlignment="1">
      <alignment horizontal="center" vertical="center"/>
    </xf>
    <xf numFmtId="0" fontId="18" fillId="4" borderId="16" xfId="0" applyFont="1" applyFill="1" applyBorder="1" applyAlignment="1">
      <alignment horizontal="center" vertical="center"/>
    </xf>
    <xf numFmtId="0" fontId="2" fillId="2" borderId="4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18" fillId="4" borderId="46" xfId="0" applyFont="1" applyFill="1" applyBorder="1" applyAlignment="1">
      <alignment horizontal="center" vertical="center"/>
    </xf>
    <xf numFmtId="0" fontId="18" fillId="4" borderId="47" xfId="0" applyFont="1" applyFill="1" applyBorder="1" applyAlignment="1">
      <alignment horizontal="center" vertical="center"/>
    </xf>
    <xf numFmtId="0" fontId="18" fillId="4" borderId="63"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18" fillId="4"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8" borderId="73" xfId="0" applyFont="1" applyFill="1" applyBorder="1" applyAlignment="1">
      <alignment horizontal="center" vertical="center"/>
    </xf>
    <xf numFmtId="0" fontId="2" fillId="8" borderId="74" xfId="0" applyFont="1" applyFill="1" applyBorder="1" applyAlignment="1">
      <alignment horizontal="center" vertical="center"/>
    </xf>
    <xf numFmtId="0" fontId="18" fillId="4" borderId="27" xfId="0" applyFont="1" applyFill="1" applyBorder="1" applyAlignment="1">
      <alignment horizontal="center" vertical="center"/>
    </xf>
    <xf numFmtId="0" fontId="18" fillId="4" borderId="28" xfId="0" applyFont="1" applyFill="1" applyBorder="1" applyAlignment="1">
      <alignment horizontal="center" vertical="center"/>
    </xf>
    <xf numFmtId="0" fontId="18" fillId="4" borderId="29" xfId="0" applyFont="1" applyFill="1" applyBorder="1" applyAlignment="1">
      <alignment horizontal="center" vertical="center"/>
    </xf>
    <xf numFmtId="0" fontId="0" fillId="2" borderId="31" xfId="0" applyFill="1" applyBorder="1" applyAlignment="1">
      <alignment horizontal="left" vertical="center"/>
    </xf>
    <xf numFmtId="0" fontId="0" fillId="2" borderId="4" xfId="0" applyFill="1" applyBorder="1" applyAlignment="1">
      <alignment horizontal="left" vertical="center"/>
    </xf>
    <xf numFmtId="0" fontId="2" fillId="2" borderId="3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8" fillId="4" borderId="27" xfId="0" applyFont="1" applyFill="1" applyBorder="1" applyAlignment="1">
      <alignment horizontal="center" vertical="center" wrapText="1"/>
    </xf>
    <xf numFmtId="0" fontId="18" fillId="4" borderId="28" xfId="0" applyFont="1" applyFill="1" applyBorder="1" applyAlignment="1">
      <alignment horizontal="center" vertical="center" wrapText="1"/>
    </xf>
    <xf numFmtId="0" fontId="18" fillId="4" borderId="29" xfId="0" applyFont="1" applyFill="1" applyBorder="1" applyAlignment="1">
      <alignment horizontal="center" vertical="center" wrapText="1"/>
    </xf>
    <xf numFmtId="1" fontId="5" fillId="2" borderId="31" xfId="0" applyNumberFormat="1" applyFont="1" applyFill="1" applyBorder="1" applyAlignment="1">
      <alignment horizontal="right" vertical="center"/>
    </xf>
    <xf numFmtId="1" fontId="5" fillId="2" borderId="4" xfId="0" applyNumberFormat="1" applyFont="1" applyFill="1" applyBorder="1" applyAlignment="1">
      <alignment horizontal="right" vertical="center"/>
    </xf>
    <xf numFmtId="1" fontId="5" fillId="2" borderId="65" xfId="0" applyNumberFormat="1" applyFont="1" applyFill="1" applyBorder="1" applyAlignment="1">
      <alignment horizontal="left" vertical="center"/>
    </xf>
    <xf numFmtId="1" fontId="5" fillId="2" borderId="69" xfId="0" applyNumberFormat="1" applyFont="1" applyFill="1" applyBorder="1" applyAlignment="1">
      <alignment horizontal="left" vertical="center"/>
    </xf>
  </cellXfs>
  <cellStyles count="11">
    <cellStyle name="Comma 2" xfId="4" xr:uid="{00000000-0005-0000-0000-000000000000}"/>
    <cellStyle name="Comma 3" xfId="5" xr:uid="{00000000-0005-0000-0000-000001000000}"/>
    <cellStyle name="Currency 2" xfId="8" xr:uid="{982D360B-8B04-4DCF-ACFF-499C61DD448A}"/>
    <cellStyle name="Milliers" xfId="7" builtinId="3"/>
    <cellStyle name="Normal" xfId="0" builtinId="0"/>
    <cellStyle name="Normal 2" xfId="2" xr:uid="{00000000-0005-0000-0000-000003000000}"/>
    <cellStyle name="Normal 3" xfId="3" xr:uid="{00000000-0005-0000-0000-000004000000}"/>
    <cellStyle name="Percent 2" xfId="6" xr:uid="{00000000-0005-0000-0000-000005000000}"/>
    <cellStyle name="Pourcentage" xfId="1" builtinId="5"/>
    <cellStyle name="Prozent 2" xfId="9" xr:uid="{AD9366F9-0E5E-4091-80A0-FC6643BBC229}"/>
    <cellStyle name="Währung 2" xfId="10" xr:uid="{CF6DD5B1-7223-4EF1-9E8A-AABB5868AD8A}"/>
  </cellStyles>
  <dxfs count="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D723D7"/>
      <color rgb="FFFF6600"/>
      <color rgb="FF7436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Final energy</a:t>
            </a:r>
            <a:r>
              <a:rPr lang="en-US" baseline="0"/>
              <a:t>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 and figures'!$B$10</c:f>
              <c:strCache>
                <c:ptCount val="1"/>
                <c:pt idx="0">
                  <c:v>Methane</c:v>
                </c:pt>
              </c:strCache>
            </c:strRef>
          </c:tx>
          <c:spPr>
            <a:solidFill>
              <a:schemeClr val="accent1"/>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figures'!$D$10:$G$10</c:f>
              <c:numCache>
                <c:formatCode>0</c:formatCode>
                <c:ptCount val="4"/>
                <c:pt idx="0">
                  <c:v>1316.8613621275163</c:v>
                </c:pt>
                <c:pt idx="1">
                  <c:v>782.24465857616326</c:v>
                </c:pt>
                <c:pt idx="2">
                  <c:v>1638.4879950973555</c:v>
                </c:pt>
                <c:pt idx="3">
                  <c:v>972.95095688419644</c:v>
                </c:pt>
              </c:numCache>
            </c:numRef>
          </c:val>
          <c:extLst>
            <c:ext xmlns:c16="http://schemas.microsoft.com/office/drawing/2014/chart" uri="{C3380CC4-5D6E-409C-BE32-E72D297353CC}">
              <c16:uniqueId val="{00000000-7BCB-4688-A7DC-6380924AD6BD}"/>
            </c:ext>
          </c:extLst>
        </c:ser>
        <c:ser>
          <c:idx val="1"/>
          <c:order val="1"/>
          <c:tx>
            <c:strRef>
              <c:f>'Result and figures'!$B$11</c:f>
              <c:strCache>
                <c:ptCount val="1"/>
                <c:pt idx="0">
                  <c:v>Hydrogen</c:v>
                </c:pt>
              </c:strCache>
            </c:strRef>
          </c:tx>
          <c:spPr>
            <a:solidFill>
              <a:schemeClr val="accent2"/>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figures'!$D$11:$G$11</c:f>
              <c:numCache>
                <c:formatCode>0</c:formatCode>
                <c:ptCount val="4"/>
                <c:pt idx="0">
                  <c:v>965.34732532899841</c:v>
                </c:pt>
                <c:pt idx="1">
                  <c:v>1354.7247849623343</c:v>
                </c:pt>
                <c:pt idx="2">
                  <c:v>1387.3036396445905</c:v>
                </c:pt>
                <c:pt idx="3">
                  <c:v>2048.9309224943636</c:v>
                </c:pt>
              </c:numCache>
            </c:numRef>
          </c:val>
          <c:extLst>
            <c:ext xmlns:c16="http://schemas.microsoft.com/office/drawing/2014/chart" uri="{C3380CC4-5D6E-409C-BE32-E72D297353CC}">
              <c16:uniqueId val="{00000001-7BCB-4688-A7DC-6380924AD6BD}"/>
            </c:ext>
          </c:extLst>
        </c:ser>
        <c:ser>
          <c:idx val="2"/>
          <c:order val="2"/>
          <c:tx>
            <c:strRef>
              <c:f>'Result and figures'!$B$12</c:f>
              <c:strCache>
                <c:ptCount val="1"/>
                <c:pt idx="0">
                  <c:v>Liquids</c:v>
                </c:pt>
              </c:strCache>
            </c:strRef>
          </c:tx>
          <c:spPr>
            <a:solidFill>
              <a:schemeClr val="accent3"/>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figures'!$D$12:$G$12</c:f>
              <c:numCache>
                <c:formatCode>0</c:formatCode>
                <c:ptCount val="4"/>
                <c:pt idx="0">
                  <c:v>1973.4264232214757</c:v>
                </c:pt>
                <c:pt idx="1">
                  <c:v>1000.7114936426656</c:v>
                </c:pt>
                <c:pt idx="2">
                  <c:v>2141.7435220387933</c:v>
                </c:pt>
                <c:pt idx="3">
                  <c:v>1016.1739379914214</c:v>
                </c:pt>
              </c:numCache>
            </c:numRef>
          </c:val>
          <c:extLst>
            <c:ext xmlns:c16="http://schemas.microsoft.com/office/drawing/2014/chart" uri="{C3380CC4-5D6E-409C-BE32-E72D297353CC}">
              <c16:uniqueId val="{00000002-7BCB-4688-A7DC-6380924AD6BD}"/>
            </c:ext>
          </c:extLst>
        </c:ser>
        <c:ser>
          <c:idx val="3"/>
          <c:order val="3"/>
          <c:tx>
            <c:strRef>
              <c:f>'Result and figures'!$B$13</c:f>
              <c:strCache>
                <c:ptCount val="1"/>
                <c:pt idx="0">
                  <c:v>Solids</c:v>
                </c:pt>
              </c:strCache>
            </c:strRef>
          </c:tx>
          <c:spPr>
            <a:solidFill>
              <a:schemeClr val="accent4"/>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figures'!$D$13:$G$13</c:f>
              <c:numCache>
                <c:formatCode>0</c:formatCode>
                <c:ptCount val="4"/>
                <c:pt idx="0">
                  <c:v>73.32303896150782</c:v>
                </c:pt>
                <c:pt idx="1">
                  <c:v>32.290596733155319</c:v>
                </c:pt>
                <c:pt idx="2">
                  <c:v>103.5151456660337</c:v>
                </c:pt>
                <c:pt idx="3">
                  <c:v>32.491370390504137</c:v>
                </c:pt>
              </c:numCache>
            </c:numRef>
          </c:val>
          <c:extLst>
            <c:ext xmlns:c16="http://schemas.microsoft.com/office/drawing/2014/chart" uri="{C3380CC4-5D6E-409C-BE32-E72D297353CC}">
              <c16:uniqueId val="{00000003-7BCB-4688-A7DC-6380924AD6BD}"/>
            </c:ext>
          </c:extLst>
        </c:ser>
        <c:ser>
          <c:idx val="4"/>
          <c:order val="4"/>
          <c:tx>
            <c:strRef>
              <c:f>'Result and figures'!$B$14</c:f>
              <c:strCache>
                <c:ptCount val="1"/>
                <c:pt idx="0">
                  <c:v>Biomass</c:v>
                </c:pt>
              </c:strCache>
            </c:strRef>
          </c:tx>
          <c:spPr>
            <a:solidFill>
              <a:schemeClr val="accent5"/>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figures'!$D$14:$G$14</c:f>
              <c:numCache>
                <c:formatCode>0</c:formatCode>
                <c:ptCount val="4"/>
                <c:pt idx="0">
                  <c:v>606.52553589999945</c:v>
                </c:pt>
                <c:pt idx="1">
                  <c:v>448.03283643428227</c:v>
                </c:pt>
                <c:pt idx="2">
                  <c:v>701.07233511828076</c:v>
                </c:pt>
                <c:pt idx="3">
                  <c:v>586.36089304452298</c:v>
                </c:pt>
              </c:numCache>
            </c:numRef>
          </c:val>
          <c:extLst>
            <c:ext xmlns:c16="http://schemas.microsoft.com/office/drawing/2014/chart" uri="{C3380CC4-5D6E-409C-BE32-E72D297353CC}">
              <c16:uniqueId val="{00000004-7BCB-4688-A7DC-6380924AD6BD}"/>
            </c:ext>
          </c:extLst>
        </c:ser>
        <c:ser>
          <c:idx val="5"/>
          <c:order val="5"/>
          <c:tx>
            <c:strRef>
              <c:f>'Result and figures'!$B$15</c:f>
              <c:strCache>
                <c:ptCount val="1"/>
                <c:pt idx="0">
                  <c:v>Ellectricity</c:v>
                </c:pt>
              </c:strCache>
            </c:strRef>
          </c:tx>
          <c:spPr>
            <a:solidFill>
              <a:schemeClr val="accent6"/>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figures'!$D$15:$G$15</c:f>
              <c:numCache>
                <c:formatCode>0</c:formatCode>
                <c:ptCount val="4"/>
                <c:pt idx="0">
                  <c:v>3815.8425340823451</c:v>
                </c:pt>
                <c:pt idx="1">
                  <c:v>4040.6026450304498</c:v>
                </c:pt>
                <c:pt idx="2">
                  <c:v>3359.835977651348</c:v>
                </c:pt>
                <c:pt idx="3">
                  <c:v>3534.5731661757873</c:v>
                </c:pt>
              </c:numCache>
            </c:numRef>
          </c:val>
          <c:extLst>
            <c:ext xmlns:c16="http://schemas.microsoft.com/office/drawing/2014/chart" uri="{C3380CC4-5D6E-409C-BE32-E72D297353CC}">
              <c16:uniqueId val="{00000005-7BCB-4688-A7DC-6380924AD6BD}"/>
            </c:ext>
          </c:extLst>
        </c:ser>
        <c:ser>
          <c:idx val="6"/>
          <c:order val="6"/>
          <c:tx>
            <c:strRef>
              <c:f>'Result and figures'!$B$16</c:f>
              <c:strCache>
                <c:ptCount val="1"/>
                <c:pt idx="0">
                  <c:v>Heat</c:v>
                </c:pt>
              </c:strCache>
            </c:strRef>
          </c:tx>
          <c:spPr>
            <a:solidFill>
              <a:schemeClr val="accent1">
                <a:lumMod val="60000"/>
              </a:schemeClr>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figures'!$D$16:$G$16</c:f>
              <c:numCache>
                <c:formatCode>0</c:formatCode>
                <c:ptCount val="4"/>
                <c:pt idx="0">
                  <c:v>694.9112484622575</c:v>
                </c:pt>
                <c:pt idx="1">
                  <c:v>616.4900952627346</c:v>
                </c:pt>
                <c:pt idx="2">
                  <c:v>690.86920511945652</c:v>
                </c:pt>
                <c:pt idx="3">
                  <c:v>599.19381162720435</c:v>
                </c:pt>
              </c:numCache>
            </c:numRef>
          </c:val>
          <c:extLst>
            <c:ext xmlns:c16="http://schemas.microsoft.com/office/drawing/2014/chart" uri="{C3380CC4-5D6E-409C-BE32-E72D297353CC}">
              <c16:uniqueId val="{00000006-7BCB-4688-A7DC-6380924AD6BD}"/>
            </c:ext>
          </c:extLst>
        </c:ser>
        <c:dLbls>
          <c:showLegendKey val="0"/>
          <c:showVal val="0"/>
          <c:showCatName val="0"/>
          <c:showSerName val="0"/>
          <c:showPercent val="0"/>
          <c:showBubbleSize val="0"/>
        </c:dLbls>
        <c:gapWidth val="219"/>
        <c:overlap val="-27"/>
        <c:axId val="1351541119"/>
        <c:axId val="1351552159"/>
      </c:barChart>
      <c:catAx>
        <c:axId val="13515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52159"/>
        <c:crosses val="autoZero"/>
        <c:auto val="1"/>
        <c:lblAlgn val="ctr"/>
        <c:lblOffset val="100"/>
        <c:noMultiLvlLbl val="0"/>
      </c:catAx>
      <c:valAx>
        <c:axId val="13515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4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biomass </a:t>
            </a:r>
            <a:r>
              <a:rPr lang="en-US" baseline="0"/>
              <a:t>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22356398275327"/>
          <c:y val="0.12962860529326278"/>
          <c:w val="0.86986711862810873"/>
          <c:h val="0.65098606440825268"/>
        </c:manualLayout>
      </c:layout>
      <c:barChart>
        <c:barDir val="col"/>
        <c:grouping val="stacked"/>
        <c:varyColors val="0"/>
        <c:ser>
          <c:idx val="0"/>
          <c:order val="0"/>
          <c:tx>
            <c:strRef>
              <c:f>'Result and figures'!$B$34</c:f>
              <c:strCache>
                <c:ptCount val="1"/>
                <c:pt idx="0">
                  <c:v>Final demand</c:v>
                </c:pt>
              </c:strCache>
            </c:strRef>
          </c:tx>
          <c:spPr>
            <a:solidFill>
              <a:schemeClr val="accent1"/>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figures'!$D$34:$G$34</c:f>
              <c:numCache>
                <c:formatCode>0</c:formatCode>
                <c:ptCount val="4"/>
                <c:pt idx="0">
                  <c:v>606.52553589999945</c:v>
                </c:pt>
                <c:pt idx="1">
                  <c:v>448.03283643428227</c:v>
                </c:pt>
                <c:pt idx="2">
                  <c:v>701.07233511828076</c:v>
                </c:pt>
                <c:pt idx="3">
                  <c:v>586.36089304452298</c:v>
                </c:pt>
              </c:numCache>
            </c:numRef>
          </c:val>
          <c:extLst>
            <c:ext xmlns:c16="http://schemas.microsoft.com/office/drawing/2014/chart" uri="{C3380CC4-5D6E-409C-BE32-E72D297353CC}">
              <c16:uniqueId val="{00000000-A90C-4EFF-8052-6AE5E0A8C2A6}"/>
            </c:ext>
          </c:extLst>
        </c:ser>
        <c:ser>
          <c:idx val="1"/>
          <c:order val="1"/>
          <c:tx>
            <c:strRef>
              <c:f>'Result and figures'!$B$35</c:f>
              <c:strCache>
                <c:ptCount val="1"/>
                <c:pt idx="0">
                  <c:v>For conversion</c:v>
                </c:pt>
              </c:strCache>
            </c:strRef>
          </c:tx>
          <c:spPr>
            <a:solidFill>
              <a:schemeClr val="accent2"/>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figures'!$D$35:$G$35</c:f>
              <c:numCache>
                <c:formatCode>0</c:formatCode>
                <c:ptCount val="4"/>
                <c:pt idx="0">
                  <c:v>1705.5144344363616</c:v>
                </c:pt>
                <c:pt idx="1">
                  <c:v>2006.2345450036146</c:v>
                </c:pt>
                <c:pt idx="2">
                  <c:v>1537.6937665081396</c:v>
                </c:pt>
                <c:pt idx="3">
                  <c:v>1714.1810680038755</c:v>
                </c:pt>
              </c:numCache>
            </c:numRef>
          </c:val>
          <c:extLst>
            <c:ext xmlns:c16="http://schemas.microsoft.com/office/drawing/2014/chart" uri="{C3380CC4-5D6E-409C-BE32-E72D297353CC}">
              <c16:uniqueId val="{00000001-A90C-4EFF-8052-6AE5E0A8C2A6}"/>
            </c:ext>
          </c:extLst>
        </c:ser>
        <c:dLbls>
          <c:showLegendKey val="0"/>
          <c:showVal val="0"/>
          <c:showCatName val="0"/>
          <c:showSerName val="0"/>
          <c:showPercent val="0"/>
          <c:showBubbleSize val="0"/>
        </c:dLbls>
        <c:gapWidth val="219"/>
        <c:overlap val="100"/>
        <c:axId val="1351541119"/>
        <c:axId val="1351552159"/>
      </c:barChart>
      <c:catAx>
        <c:axId val="13515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52159"/>
        <c:crosses val="autoZero"/>
        <c:auto val="1"/>
        <c:lblAlgn val="ctr"/>
        <c:lblOffset val="100"/>
        <c:noMultiLvlLbl val="0"/>
      </c:catAx>
      <c:valAx>
        <c:axId val="13515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4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 and figures'!$T$10:$U$10</c:f>
              <c:strCache>
                <c:ptCount val="2"/>
                <c:pt idx="0">
                  <c:v>Imports</c:v>
                </c:pt>
                <c:pt idx="1">
                  <c:v>Methane</c:v>
                </c:pt>
              </c:strCache>
            </c:strRef>
          </c:tx>
          <c:spPr>
            <a:solidFill>
              <a:schemeClr val="accent1"/>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figures'!$V$10:$Y$10</c:f>
              <c:numCache>
                <c:formatCode>0</c:formatCode>
                <c:ptCount val="4"/>
                <c:pt idx="0">
                  <c:v>1245.3431466313177</c:v>
                </c:pt>
                <c:pt idx="1">
                  <c:v>126.5396292812502</c:v>
                </c:pt>
                <c:pt idx="2">
                  <c:v>1348.0309724988449</c:v>
                </c:pt>
                <c:pt idx="3">
                  <c:v>193.48896126456293</c:v>
                </c:pt>
              </c:numCache>
            </c:numRef>
          </c:val>
          <c:extLst>
            <c:ext xmlns:c16="http://schemas.microsoft.com/office/drawing/2014/chart" uri="{C3380CC4-5D6E-409C-BE32-E72D297353CC}">
              <c16:uniqueId val="{00000000-5C3A-4737-9149-CA14C227E14E}"/>
            </c:ext>
          </c:extLst>
        </c:ser>
        <c:ser>
          <c:idx val="1"/>
          <c:order val="1"/>
          <c:tx>
            <c:strRef>
              <c:f>'Result and figures'!$T$11:$U$11</c:f>
              <c:strCache>
                <c:ptCount val="2"/>
                <c:pt idx="0">
                  <c:v>Imports</c:v>
                </c:pt>
                <c:pt idx="1">
                  <c:v>Biomethane</c:v>
                </c:pt>
              </c:strCache>
            </c:strRef>
          </c:tx>
          <c:spPr>
            <a:solidFill>
              <a:schemeClr val="accent2"/>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figures'!$V$11:$Y$11</c:f>
              <c:numCache>
                <c:formatCode>0</c:formatCode>
                <c:ptCount val="4"/>
                <c:pt idx="0">
                  <c:v>45</c:v>
                </c:pt>
                <c:pt idx="1">
                  <c:v>90</c:v>
                </c:pt>
                <c:pt idx="2">
                  <c:v>45</c:v>
                </c:pt>
                <c:pt idx="3">
                  <c:v>90</c:v>
                </c:pt>
              </c:numCache>
            </c:numRef>
          </c:val>
          <c:extLst>
            <c:ext xmlns:c16="http://schemas.microsoft.com/office/drawing/2014/chart" uri="{C3380CC4-5D6E-409C-BE32-E72D297353CC}">
              <c16:uniqueId val="{00000001-5C3A-4737-9149-CA14C227E14E}"/>
            </c:ext>
          </c:extLst>
        </c:ser>
        <c:ser>
          <c:idx val="2"/>
          <c:order val="2"/>
          <c:tx>
            <c:strRef>
              <c:f>'Result and figures'!$T$12:$U$12</c:f>
              <c:strCache>
                <c:ptCount val="2"/>
                <c:pt idx="0">
                  <c:v>Imports</c:v>
                </c:pt>
                <c:pt idx="1">
                  <c:v>Synthetic Methane</c:v>
                </c:pt>
              </c:strCache>
            </c:strRef>
          </c:tx>
          <c:spPr>
            <a:solidFill>
              <a:schemeClr val="accent3"/>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figures'!$V$12:$Y$12</c:f>
              <c:numCache>
                <c:formatCode>0</c:formatCode>
                <c:ptCount val="4"/>
                <c:pt idx="0">
                  <c:v>50</c:v>
                </c:pt>
                <c:pt idx="1">
                  <c:v>100</c:v>
                </c:pt>
                <c:pt idx="2">
                  <c:v>50</c:v>
                </c:pt>
                <c:pt idx="3">
                  <c:v>100</c:v>
                </c:pt>
              </c:numCache>
            </c:numRef>
          </c:val>
          <c:extLst>
            <c:ext xmlns:c16="http://schemas.microsoft.com/office/drawing/2014/chart" uri="{C3380CC4-5D6E-409C-BE32-E72D297353CC}">
              <c16:uniqueId val="{00000002-5C3A-4737-9149-CA14C227E14E}"/>
            </c:ext>
          </c:extLst>
        </c:ser>
        <c:ser>
          <c:idx val="3"/>
          <c:order val="3"/>
          <c:tx>
            <c:strRef>
              <c:f>'Result and figures'!$T$13:$U$13</c:f>
              <c:strCache>
                <c:ptCount val="2"/>
                <c:pt idx="0">
                  <c:v>EU production</c:v>
                </c:pt>
                <c:pt idx="1">
                  <c:v>Methane</c:v>
                </c:pt>
              </c:strCache>
            </c:strRef>
          </c:tx>
          <c:spPr>
            <a:solidFill>
              <a:schemeClr val="accent4"/>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figures'!$V$13:$Y$13</c:f>
              <c:numCache>
                <c:formatCode>0</c:formatCode>
                <c:ptCount val="4"/>
                <c:pt idx="0">
                  <c:v>104.5082528864171</c:v>
                </c:pt>
                <c:pt idx="1">
                  <c:v>9.5671458889679428</c:v>
                </c:pt>
                <c:pt idx="2">
                  <c:v>104.5082528864171</c:v>
                </c:pt>
                <c:pt idx="3">
                  <c:v>9.5671458889679428</c:v>
                </c:pt>
              </c:numCache>
            </c:numRef>
          </c:val>
          <c:extLst>
            <c:ext xmlns:c16="http://schemas.microsoft.com/office/drawing/2014/chart" uri="{C3380CC4-5D6E-409C-BE32-E72D297353CC}">
              <c16:uniqueId val="{00000003-5C3A-4737-9149-CA14C227E14E}"/>
            </c:ext>
          </c:extLst>
        </c:ser>
        <c:ser>
          <c:idx val="4"/>
          <c:order val="4"/>
          <c:tx>
            <c:strRef>
              <c:f>'Result and figures'!$T$14:$U$14</c:f>
              <c:strCache>
                <c:ptCount val="2"/>
                <c:pt idx="0">
                  <c:v>EU production</c:v>
                </c:pt>
                <c:pt idx="1">
                  <c:v>Biomethane</c:v>
                </c:pt>
              </c:strCache>
            </c:strRef>
          </c:tx>
          <c:spPr>
            <a:solidFill>
              <a:schemeClr val="accent5"/>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figures'!$V$14:$Y$14</c:f>
              <c:numCache>
                <c:formatCode>0</c:formatCode>
                <c:ptCount val="4"/>
                <c:pt idx="0">
                  <c:v>766.73052032659996</c:v>
                </c:pt>
                <c:pt idx="1">
                  <c:v>1070.1682549899999</c:v>
                </c:pt>
                <c:pt idx="2">
                  <c:v>651.72094227760999</c:v>
                </c:pt>
                <c:pt idx="3">
                  <c:v>856.13460399199994</c:v>
                </c:pt>
              </c:numCache>
            </c:numRef>
          </c:val>
          <c:extLst>
            <c:ext xmlns:c16="http://schemas.microsoft.com/office/drawing/2014/chart" uri="{C3380CC4-5D6E-409C-BE32-E72D297353CC}">
              <c16:uniqueId val="{00000004-5C3A-4737-9149-CA14C227E14E}"/>
            </c:ext>
          </c:extLst>
        </c:ser>
        <c:ser>
          <c:idx val="5"/>
          <c:order val="5"/>
          <c:tx>
            <c:strRef>
              <c:f>'Result and figures'!$T$15:$U$15</c:f>
              <c:strCache>
                <c:ptCount val="2"/>
                <c:pt idx="0">
                  <c:v>EU production</c:v>
                </c:pt>
                <c:pt idx="1">
                  <c:v>P2Methane</c:v>
                </c:pt>
              </c:strCache>
            </c:strRef>
          </c:tx>
          <c:spPr>
            <a:solidFill>
              <a:schemeClr val="accent6"/>
            </a:solidFill>
            <a:ln>
              <a:noFill/>
            </a:ln>
            <a:effectLst/>
          </c:spPr>
          <c:invertIfNegative val="0"/>
          <c:cat>
            <c:multiLvlStrRef>
              <c:f>'Result and figures'!$V$8:$Y$9</c:f>
              <c:multiLvlStrCache>
                <c:ptCount val="4"/>
                <c:lvl>
                  <c:pt idx="0">
                    <c:v>2040</c:v>
                  </c:pt>
                  <c:pt idx="1">
                    <c:v>2050</c:v>
                  </c:pt>
                  <c:pt idx="2">
                    <c:v>2040</c:v>
                  </c:pt>
                  <c:pt idx="3">
                    <c:v>2050</c:v>
                  </c:pt>
                </c:lvl>
                <c:lvl>
                  <c:pt idx="0">
                    <c:v>DE</c:v>
                  </c:pt>
                  <c:pt idx="2">
                    <c:v>GA</c:v>
                  </c:pt>
                </c:lvl>
              </c:multiLvlStrCache>
            </c:multiLvlStrRef>
          </c:cat>
          <c:val>
            <c:numRef>
              <c:f>'Result and figures'!$V$15:$Y$15</c:f>
              <c:numCache>
                <c:formatCode>0</c:formatCode>
                <c:ptCount val="4"/>
                <c:pt idx="0">
                  <c:v>62.336933782166732</c:v>
                </c:pt>
                <c:pt idx="1">
                  <c:v>74.804320538600081</c:v>
                </c:pt>
                <c:pt idx="2">
                  <c:v>46.075124969427591</c:v>
                </c:pt>
                <c:pt idx="3">
                  <c:v>36.860099975542077</c:v>
                </c:pt>
              </c:numCache>
            </c:numRef>
          </c:val>
          <c:extLst>
            <c:ext xmlns:c16="http://schemas.microsoft.com/office/drawing/2014/chart" uri="{C3380CC4-5D6E-409C-BE32-E72D297353CC}">
              <c16:uniqueId val="{00000005-5C3A-4737-9149-CA14C227E14E}"/>
            </c:ext>
          </c:extLst>
        </c:ser>
        <c:dLbls>
          <c:showLegendKey val="0"/>
          <c:showVal val="0"/>
          <c:showCatName val="0"/>
          <c:showSerName val="0"/>
          <c:showPercent val="0"/>
          <c:showBubbleSize val="0"/>
        </c:dLbls>
        <c:gapWidth val="219"/>
        <c:overlap val="-27"/>
        <c:axId val="1762890463"/>
        <c:axId val="1762880863"/>
      </c:barChart>
      <c:catAx>
        <c:axId val="176289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80863"/>
        <c:crosses val="autoZero"/>
        <c:auto val="1"/>
        <c:lblAlgn val="ctr"/>
        <c:lblOffset val="100"/>
        <c:noMultiLvlLbl val="0"/>
      </c:catAx>
      <c:valAx>
        <c:axId val="1762880863"/>
        <c:scaling>
          <c:orientation val="minMax"/>
          <c:max val="1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layout>
            <c:manualLayout>
              <c:xMode val="edge"/>
              <c:yMode val="edge"/>
              <c:x val="2.3024594453165882E-2"/>
              <c:y val="0.331958161684821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9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Hydrogen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 and figures'!$T$20:$U$20</c:f>
              <c:strCache>
                <c:ptCount val="2"/>
                <c:pt idx="0">
                  <c:v>Imports</c:v>
                </c:pt>
                <c:pt idx="1">
                  <c:v>Decarbonised Hydrogen</c:v>
                </c:pt>
              </c:strCache>
            </c:strRef>
          </c:tx>
          <c:spPr>
            <a:solidFill>
              <a:schemeClr val="accent1"/>
            </a:solidFill>
            <a:ln>
              <a:noFill/>
            </a:ln>
            <a:effectLst/>
          </c:spPr>
          <c:invertIfNegative val="0"/>
          <c:cat>
            <c:multiLvlStrRef>
              <c:f>'Result and figures'!$V$18:$Y$19</c:f>
              <c:multiLvlStrCache>
                <c:ptCount val="4"/>
                <c:lvl>
                  <c:pt idx="0">
                    <c:v>2040</c:v>
                  </c:pt>
                  <c:pt idx="1">
                    <c:v>2050</c:v>
                  </c:pt>
                  <c:pt idx="2">
                    <c:v>2040</c:v>
                  </c:pt>
                  <c:pt idx="3">
                    <c:v>2050</c:v>
                  </c:pt>
                </c:lvl>
                <c:lvl>
                  <c:pt idx="0">
                    <c:v>DE</c:v>
                  </c:pt>
                  <c:pt idx="2">
                    <c:v>GA</c:v>
                  </c:pt>
                </c:lvl>
              </c:multiLvlStrCache>
            </c:multiLvlStrRef>
          </c:cat>
          <c:val>
            <c:numRef>
              <c:f>'Result and figures'!$V$20:$Y$20</c:f>
              <c:numCache>
                <c:formatCode>0</c:formatCode>
                <c:ptCount val="4"/>
                <c:pt idx="0">
                  <c:v>468.60405229702383</c:v>
                </c:pt>
                <c:pt idx="1">
                  <c:v>223.45256481907882</c:v>
                </c:pt>
                <c:pt idx="2">
                  <c:v>474.8694838274364</c:v>
                </c:pt>
                <c:pt idx="3">
                  <c:v>457.10804500834865</c:v>
                </c:pt>
              </c:numCache>
            </c:numRef>
          </c:val>
          <c:extLst>
            <c:ext xmlns:c16="http://schemas.microsoft.com/office/drawing/2014/chart" uri="{C3380CC4-5D6E-409C-BE32-E72D297353CC}">
              <c16:uniqueId val="{00000000-C939-4B46-97C0-703923EADEEE}"/>
            </c:ext>
          </c:extLst>
        </c:ser>
        <c:ser>
          <c:idx val="1"/>
          <c:order val="1"/>
          <c:tx>
            <c:strRef>
              <c:f>'Result and figures'!$T$21:$U$21</c:f>
              <c:strCache>
                <c:ptCount val="2"/>
                <c:pt idx="0">
                  <c:v>Imports</c:v>
                </c:pt>
                <c:pt idx="1">
                  <c:v>Renewable Hydrogen</c:v>
                </c:pt>
              </c:strCache>
            </c:strRef>
          </c:tx>
          <c:spPr>
            <a:solidFill>
              <a:schemeClr val="accent2"/>
            </a:solidFill>
            <a:ln>
              <a:noFill/>
            </a:ln>
            <a:effectLst/>
          </c:spPr>
          <c:invertIfNegative val="0"/>
          <c:cat>
            <c:multiLvlStrRef>
              <c:f>'Result and figures'!$V$18:$Y$19</c:f>
              <c:multiLvlStrCache>
                <c:ptCount val="4"/>
                <c:lvl>
                  <c:pt idx="0">
                    <c:v>2040</c:v>
                  </c:pt>
                  <c:pt idx="1">
                    <c:v>2050</c:v>
                  </c:pt>
                  <c:pt idx="2">
                    <c:v>2040</c:v>
                  </c:pt>
                  <c:pt idx="3">
                    <c:v>2050</c:v>
                  </c:pt>
                </c:lvl>
                <c:lvl>
                  <c:pt idx="0">
                    <c:v>DE</c:v>
                  </c:pt>
                  <c:pt idx="2">
                    <c:v>GA</c:v>
                  </c:pt>
                </c:lvl>
              </c:multiLvlStrCache>
            </c:multiLvlStrRef>
          </c:cat>
          <c:val>
            <c:numRef>
              <c:f>'Result and figures'!$V$21:$Y$21</c:f>
              <c:numCache>
                <c:formatCode>0</c:formatCode>
                <c:ptCount val="4"/>
                <c:pt idx="0">
                  <c:v>340</c:v>
                </c:pt>
                <c:pt idx="1">
                  <c:v>684</c:v>
                </c:pt>
                <c:pt idx="2">
                  <c:v>550</c:v>
                </c:pt>
                <c:pt idx="3">
                  <c:v>1000</c:v>
                </c:pt>
              </c:numCache>
            </c:numRef>
          </c:val>
          <c:extLst>
            <c:ext xmlns:c16="http://schemas.microsoft.com/office/drawing/2014/chart" uri="{C3380CC4-5D6E-409C-BE32-E72D297353CC}">
              <c16:uniqueId val="{00000001-C939-4B46-97C0-703923EADEEE}"/>
            </c:ext>
          </c:extLst>
        </c:ser>
        <c:ser>
          <c:idx val="2"/>
          <c:order val="2"/>
          <c:tx>
            <c:strRef>
              <c:f>'Result and figures'!$T$22:$U$22</c:f>
              <c:strCache>
                <c:ptCount val="2"/>
                <c:pt idx="0">
                  <c:v>EU production</c:v>
                </c:pt>
                <c:pt idx="1">
                  <c:v>SMR</c:v>
                </c:pt>
              </c:strCache>
            </c:strRef>
          </c:tx>
          <c:spPr>
            <a:solidFill>
              <a:schemeClr val="accent3"/>
            </a:solidFill>
            <a:ln>
              <a:noFill/>
            </a:ln>
            <a:effectLst/>
          </c:spPr>
          <c:invertIfNegative val="0"/>
          <c:cat>
            <c:multiLvlStrRef>
              <c:f>'Result and figures'!$V$18:$Y$19</c:f>
              <c:multiLvlStrCache>
                <c:ptCount val="4"/>
                <c:lvl>
                  <c:pt idx="0">
                    <c:v>2040</c:v>
                  </c:pt>
                  <c:pt idx="1">
                    <c:v>2050</c:v>
                  </c:pt>
                  <c:pt idx="2">
                    <c:v>2040</c:v>
                  </c:pt>
                  <c:pt idx="3">
                    <c:v>2050</c:v>
                  </c:pt>
                </c:lvl>
                <c:lvl>
                  <c:pt idx="0">
                    <c:v>DE</c:v>
                  </c:pt>
                  <c:pt idx="2">
                    <c:v>GA</c:v>
                  </c:pt>
                </c:lvl>
              </c:multiLvlStrCache>
            </c:multiLvlStrRef>
          </c:cat>
          <c:val>
            <c:numRef>
              <c:f>'Result and figures'!$V$22:$Y$22</c:f>
              <c:numCache>
                <c:formatCode>0</c:formatCode>
                <c:ptCount val="4"/>
                <c:pt idx="0">
                  <c:v>0</c:v>
                </c:pt>
                <c:pt idx="1">
                  <c:v>0</c:v>
                </c:pt>
                <c:pt idx="2">
                  <c:v>0</c:v>
                </c:pt>
                <c:pt idx="3">
                  <c:v>0</c:v>
                </c:pt>
              </c:numCache>
            </c:numRef>
          </c:val>
          <c:extLst>
            <c:ext xmlns:c16="http://schemas.microsoft.com/office/drawing/2014/chart" uri="{C3380CC4-5D6E-409C-BE32-E72D297353CC}">
              <c16:uniqueId val="{00000002-C939-4B46-97C0-703923EADEEE}"/>
            </c:ext>
          </c:extLst>
        </c:ser>
        <c:ser>
          <c:idx val="3"/>
          <c:order val="3"/>
          <c:tx>
            <c:strRef>
              <c:f>'Result and figures'!$T$23:$U$23</c:f>
              <c:strCache>
                <c:ptCount val="2"/>
                <c:pt idx="0">
                  <c:v>EU production</c:v>
                </c:pt>
                <c:pt idx="1">
                  <c:v>SMR+CCS</c:v>
                </c:pt>
              </c:strCache>
            </c:strRef>
          </c:tx>
          <c:spPr>
            <a:solidFill>
              <a:schemeClr val="accent4"/>
            </a:solidFill>
            <a:ln>
              <a:noFill/>
            </a:ln>
            <a:effectLst/>
          </c:spPr>
          <c:invertIfNegative val="0"/>
          <c:cat>
            <c:multiLvlStrRef>
              <c:f>'Result and figures'!$V$18:$Y$19</c:f>
              <c:multiLvlStrCache>
                <c:ptCount val="4"/>
                <c:lvl>
                  <c:pt idx="0">
                    <c:v>2040</c:v>
                  </c:pt>
                  <c:pt idx="1">
                    <c:v>2050</c:v>
                  </c:pt>
                  <c:pt idx="2">
                    <c:v>2040</c:v>
                  </c:pt>
                  <c:pt idx="3">
                    <c:v>2050</c:v>
                  </c:pt>
                </c:lvl>
                <c:lvl>
                  <c:pt idx="0">
                    <c:v>DE</c:v>
                  </c:pt>
                  <c:pt idx="2">
                    <c:v>GA</c:v>
                  </c:pt>
                </c:lvl>
              </c:multiLvlStrCache>
            </c:multiLvlStrRef>
          </c:cat>
          <c:val>
            <c:numRef>
              <c:f>'Result and figures'!$V$23:$Y$23</c:f>
              <c:numCache>
                <c:formatCode>0</c:formatCode>
                <c:ptCount val="4"/>
                <c:pt idx="0">
                  <c:v>87</c:v>
                </c:pt>
                <c:pt idx="1">
                  <c:v>0</c:v>
                </c:pt>
                <c:pt idx="2">
                  <c:v>184</c:v>
                </c:pt>
                <c:pt idx="3">
                  <c:v>138</c:v>
                </c:pt>
              </c:numCache>
            </c:numRef>
          </c:val>
          <c:extLst>
            <c:ext xmlns:c16="http://schemas.microsoft.com/office/drawing/2014/chart" uri="{C3380CC4-5D6E-409C-BE32-E72D297353CC}">
              <c16:uniqueId val="{00000003-C939-4B46-97C0-703923EADEEE}"/>
            </c:ext>
          </c:extLst>
        </c:ser>
        <c:ser>
          <c:idx val="4"/>
          <c:order val="4"/>
          <c:tx>
            <c:strRef>
              <c:f>'Result and figures'!$T$24:$U$24</c:f>
              <c:strCache>
                <c:ptCount val="2"/>
                <c:pt idx="0">
                  <c:v>EU production</c:v>
                </c:pt>
                <c:pt idx="1">
                  <c:v>P2G</c:v>
                </c:pt>
              </c:strCache>
            </c:strRef>
          </c:tx>
          <c:spPr>
            <a:solidFill>
              <a:schemeClr val="accent5"/>
            </a:solidFill>
            <a:ln>
              <a:noFill/>
            </a:ln>
            <a:effectLst/>
          </c:spPr>
          <c:invertIfNegative val="0"/>
          <c:cat>
            <c:multiLvlStrRef>
              <c:f>'Result and figures'!$V$18:$Y$19</c:f>
              <c:multiLvlStrCache>
                <c:ptCount val="4"/>
                <c:lvl>
                  <c:pt idx="0">
                    <c:v>2040</c:v>
                  </c:pt>
                  <c:pt idx="1">
                    <c:v>2050</c:v>
                  </c:pt>
                  <c:pt idx="2">
                    <c:v>2040</c:v>
                  </c:pt>
                  <c:pt idx="3">
                    <c:v>2050</c:v>
                  </c:pt>
                </c:lvl>
                <c:lvl>
                  <c:pt idx="0">
                    <c:v>DE</c:v>
                  </c:pt>
                  <c:pt idx="2">
                    <c:v>GA</c:v>
                  </c:pt>
                </c:lvl>
              </c:multiLvlStrCache>
            </c:multiLvlStrRef>
          </c:cat>
          <c:val>
            <c:numRef>
              <c:f>'Result and figures'!$V$24:$Y$24</c:f>
              <c:numCache>
                <c:formatCode>0</c:formatCode>
                <c:ptCount val="4"/>
                <c:pt idx="0">
                  <c:v>913</c:v>
                </c:pt>
                <c:pt idx="1">
                  <c:v>1385</c:v>
                </c:pt>
                <c:pt idx="2">
                  <c:v>804</c:v>
                </c:pt>
                <c:pt idx="3">
                  <c:v>1388</c:v>
                </c:pt>
              </c:numCache>
            </c:numRef>
          </c:val>
          <c:extLst>
            <c:ext xmlns:c16="http://schemas.microsoft.com/office/drawing/2014/chart" uri="{C3380CC4-5D6E-409C-BE32-E72D297353CC}">
              <c16:uniqueId val="{00000004-C939-4B46-97C0-703923EADEEE}"/>
            </c:ext>
          </c:extLst>
        </c:ser>
        <c:dLbls>
          <c:showLegendKey val="0"/>
          <c:showVal val="0"/>
          <c:showCatName val="0"/>
          <c:showSerName val="0"/>
          <c:showPercent val="0"/>
          <c:showBubbleSize val="0"/>
        </c:dLbls>
        <c:gapWidth val="219"/>
        <c:overlap val="-27"/>
        <c:axId val="1027435967"/>
        <c:axId val="1027438847"/>
      </c:barChart>
      <c:catAx>
        <c:axId val="10274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38847"/>
        <c:crosses val="autoZero"/>
        <c:auto val="1"/>
        <c:lblAlgn val="ctr"/>
        <c:lblOffset val="100"/>
        <c:noMultiLvlLbl val="0"/>
      </c:catAx>
      <c:valAx>
        <c:axId val="1027438847"/>
        <c:scaling>
          <c:orientation val="minMax"/>
          <c:max val="1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Liquids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 and figures'!$T$29:$U$29</c:f>
              <c:strCache>
                <c:ptCount val="2"/>
                <c:pt idx="0">
                  <c:v>Imports</c:v>
                </c:pt>
                <c:pt idx="1">
                  <c:v>Liquids (Oil)</c:v>
                </c:pt>
              </c:strCache>
            </c:strRef>
          </c:tx>
          <c:spPr>
            <a:solidFill>
              <a:schemeClr val="accent1"/>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figures'!$V$29:$Y$29</c:f>
              <c:numCache>
                <c:formatCode>0</c:formatCode>
                <c:ptCount val="4"/>
                <c:pt idx="0">
                  <c:v>1333.9522990986948</c:v>
                </c:pt>
                <c:pt idx="1">
                  <c:v>395.73849455802451</c:v>
                </c:pt>
                <c:pt idx="2">
                  <c:v>1594.2626476871726</c:v>
                </c:pt>
                <c:pt idx="3">
                  <c:v>459.79688876947671</c:v>
                </c:pt>
              </c:numCache>
            </c:numRef>
          </c:val>
          <c:extLst>
            <c:ext xmlns:c16="http://schemas.microsoft.com/office/drawing/2014/chart" uri="{C3380CC4-5D6E-409C-BE32-E72D297353CC}">
              <c16:uniqueId val="{00000000-F051-473E-A7A9-CCC81177D197}"/>
            </c:ext>
          </c:extLst>
        </c:ser>
        <c:ser>
          <c:idx val="1"/>
          <c:order val="1"/>
          <c:tx>
            <c:strRef>
              <c:f>'Result and figures'!$T$30:$U$30</c:f>
              <c:strCache>
                <c:ptCount val="2"/>
                <c:pt idx="0">
                  <c:v>Imports</c:v>
                </c:pt>
                <c:pt idx="1">
                  <c:v>E-Liquids (Decarbonised)</c:v>
                </c:pt>
              </c:strCache>
            </c:strRef>
          </c:tx>
          <c:spPr>
            <a:solidFill>
              <a:schemeClr val="accent2"/>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figures'!$V$30:$Y$30</c:f>
              <c:numCache>
                <c:formatCode>0</c:formatCode>
                <c:ptCount val="4"/>
                <c:pt idx="0">
                  <c:v>106.36853103069524</c:v>
                </c:pt>
                <c:pt idx="1">
                  <c:v>110.99324977116025</c:v>
                </c:pt>
                <c:pt idx="2">
                  <c:v>157.24043717581034</c:v>
                </c:pt>
                <c:pt idx="3">
                  <c:v>188.68852461097239</c:v>
                </c:pt>
              </c:numCache>
            </c:numRef>
          </c:val>
          <c:extLst>
            <c:ext xmlns:c16="http://schemas.microsoft.com/office/drawing/2014/chart" uri="{C3380CC4-5D6E-409C-BE32-E72D297353CC}">
              <c16:uniqueId val="{00000001-F051-473E-A7A9-CCC81177D197}"/>
            </c:ext>
          </c:extLst>
        </c:ser>
        <c:ser>
          <c:idx val="2"/>
          <c:order val="2"/>
          <c:tx>
            <c:strRef>
              <c:f>'Result and figures'!$T$31:$U$31</c:f>
              <c:strCache>
                <c:ptCount val="2"/>
                <c:pt idx="0">
                  <c:v>EU production</c:v>
                </c:pt>
                <c:pt idx="1">
                  <c:v>Biofuels</c:v>
                </c:pt>
              </c:strCache>
            </c:strRef>
          </c:tx>
          <c:spPr>
            <a:solidFill>
              <a:schemeClr val="accent3"/>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figures'!$V$31:$Y$31</c:f>
              <c:numCache>
                <c:formatCode>0</c:formatCode>
                <c:ptCount val="4"/>
                <c:pt idx="0">
                  <c:v>84</c:v>
                </c:pt>
                <c:pt idx="1">
                  <c:v>83</c:v>
                </c:pt>
                <c:pt idx="2">
                  <c:v>100</c:v>
                </c:pt>
                <c:pt idx="3">
                  <c:v>100</c:v>
                </c:pt>
              </c:numCache>
            </c:numRef>
          </c:val>
          <c:extLst>
            <c:ext xmlns:c16="http://schemas.microsoft.com/office/drawing/2014/chart" uri="{C3380CC4-5D6E-409C-BE32-E72D297353CC}">
              <c16:uniqueId val="{00000002-F051-473E-A7A9-CCC81177D197}"/>
            </c:ext>
          </c:extLst>
        </c:ser>
        <c:ser>
          <c:idx val="3"/>
          <c:order val="3"/>
          <c:tx>
            <c:strRef>
              <c:f>'Result and figures'!$T$32:$U$32</c:f>
              <c:strCache>
                <c:ptCount val="2"/>
                <c:pt idx="0">
                  <c:v>EU production</c:v>
                </c:pt>
                <c:pt idx="1">
                  <c:v>P2L - see share in right box</c:v>
                </c:pt>
              </c:strCache>
            </c:strRef>
          </c:tx>
          <c:spPr>
            <a:solidFill>
              <a:schemeClr val="accent4"/>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figures'!$V$32:$Y$32</c:f>
              <c:numCache>
                <c:formatCode>0</c:formatCode>
                <c:ptCount val="4"/>
                <c:pt idx="0">
                  <c:v>319.10559309208571</c:v>
                </c:pt>
                <c:pt idx="1">
                  <c:v>332.97974931348074</c:v>
                </c:pt>
                <c:pt idx="2">
                  <c:v>157.24043717581034</c:v>
                </c:pt>
                <c:pt idx="3">
                  <c:v>188.68852461097239</c:v>
                </c:pt>
              </c:numCache>
            </c:numRef>
          </c:val>
          <c:extLst>
            <c:ext xmlns:c16="http://schemas.microsoft.com/office/drawing/2014/chart" uri="{C3380CC4-5D6E-409C-BE32-E72D297353CC}">
              <c16:uniqueId val="{00000003-F051-473E-A7A9-CCC81177D197}"/>
            </c:ext>
          </c:extLst>
        </c:ser>
        <c:ser>
          <c:idx val="4"/>
          <c:order val="4"/>
          <c:tx>
            <c:strRef>
              <c:f>'Result and figures'!$T$33:$U$33</c:f>
              <c:strCache>
                <c:ptCount val="2"/>
                <c:pt idx="0">
                  <c:v>EU production</c:v>
                </c:pt>
                <c:pt idx="1">
                  <c:v>Oil</c:v>
                </c:pt>
              </c:strCache>
            </c:strRef>
          </c:tx>
          <c:spPr>
            <a:solidFill>
              <a:schemeClr val="accent5"/>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figures'!$V$33:$Y$33</c:f>
              <c:numCache>
                <c:formatCode>0</c:formatCode>
                <c:ptCount val="4"/>
                <c:pt idx="0">
                  <c:v>161</c:v>
                </c:pt>
                <c:pt idx="1">
                  <c:v>108</c:v>
                </c:pt>
                <c:pt idx="2">
                  <c:v>161</c:v>
                </c:pt>
                <c:pt idx="3">
                  <c:v>108</c:v>
                </c:pt>
              </c:numCache>
            </c:numRef>
          </c:val>
          <c:extLst>
            <c:ext xmlns:c16="http://schemas.microsoft.com/office/drawing/2014/chart" uri="{C3380CC4-5D6E-409C-BE32-E72D297353CC}">
              <c16:uniqueId val="{00000004-F051-473E-A7A9-CCC81177D197}"/>
            </c:ext>
          </c:extLst>
        </c:ser>
        <c:dLbls>
          <c:showLegendKey val="0"/>
          <c:showVal val="0"/>
          <c:showCatName val="0"/>
          <c:showSerName val="0"/>
          <c:showPercent val="0"/>
          <c:showBubbleSize val="0"/>
        </c:dLbls>
        <c:gapWidth val="219"/>
        <c:overlap val="-27"/>
        <c:axId val="1620918847"/>
        <c:axId val="1620924607"/>
      </c:barChart>
      <c:catAx>
        <c:axId val="16209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24607"/>
        <c:crosses val="autoZero"/>
        <c:auto val="1"/>
        <c:lblAlgn val="ctr"/>
        <c:lblOffset val="100"/>
        <c:noMultiLvlLbl val="0"/>
      </c:catAx>
      <c:valAx>
        <c:axId val="1620924607"/>
        <c:scaling>
          <c:orientation val="minMax"/>
          <c:max val="1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layout>
            <c:manualLayout>
              <c:xMode val="edge"/>
              <c:yMode val="edge"/>
              <c:x val="1.8794043915909234E-2"/>
              <c:y val="0.338514072923068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18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 and figures'!$T$38:$U$38</c:f>
              <c:strCache>
                <c:ptCount val="2"/>
                <c:pt idx="0">
                  <c:v>Imports</c:v>
                </c:pt>
                <c:pt idx="1">
                  <c:v>Methane</c:v>
                </c:pt>
              </c:strCache>
            </c:strRef>
          </c:tx>
          <c:spPr>
            <a:solidFill>
              <a:schemeClr val="accent1"/>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figures'!$V$38:$Y$38</c:f>
              <c:numCache>
                <c:formatCode>0</c:formatCode>
                <c:ptCount val="4"/>
                <c:pt idx="0">
                  <c:v>1340.3431466313177</c:v>
                </c:pt>
                <c:pt idx="1">
                  <c:v>316.5396292812502</c:v>
                </c:pt>
                <c:pt idx="2">
                  <c:v>1443.0309724988449</c:v>
                </c:pt>
                <c:pt idx="3">
                  <c:v>383.48896126456293</c:v>
                </c:pt>
              </c:numCache>
            </c:numRef>
          </c:val>
          <c:extLst>
            <c:ext xmlns:c16="http://schemas.microsoft.com/office/drawing/2014/chart" uri="{C3380CC4-5D6E-409C-BE32-E72D297353CC}">
              <c16:uniqueId val="{00000000-DED8-4D0C-B101-4E40567FAB35}"/>
            </c:ext>
          </c:extLst>
        </c:ser>
        <c:ser>
          <c:idx val="1"/>
          <c:order val="1"/>
          <c:tx>
            <c:strRef>
              <c:f>'Result and figures'!$T$39:$U$39</c:f>
              <c:strCache>
                <c:ptCount val="2"/>
                <c:pt idx="0">
                  <c:v>Imports</c:v>
                </c:pt>
                <c:pt idx="1">
                  <c:v>Hydrogen </c:v>
                </c:pt>
              </c:strCache>
            </c:strRef>
          </c:tx>
          <c:spPr>
            <a:solidFill>
              <a:schemeClr val="accent2"/>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figures'!$V$39:$Y$39</c:f>
              <c:numCache>
                <c:formatCode>0</c:formatCode>
                <c:ptCount val="4"/>
                <c:pt idx="0">
                  <c:v>808.60405229702383</c:v>
                </c:pt>
                <c:pt idx="1">
                  <c:v>907.45256481907882</c:v>
                </c:pt>
                <c:pt idx="2">
                  <c:v>1024.8694838274364</c:v>
                </c:pt>
                <c:pt idx="3">
                  <c:v>1457.1080450083487</c:v>
                </c:pt>
              </c:numCache>
            </c:numRef>
          </c:val>
          <c:extLst>
            <c:ext xmlns:c16="http://schemas.microsoft.com/office/drawing/2014/chart" uri="{C3380CC4-5D6E-409C-BE32-E72D297353CC}">
              <c16:uniqueId val="{00000001-DED8-4D0C-B101-4E40567FAB35}"/>
            </c:ext>
          </c:extLst>
        </c:ser>
        <c:ser>
          <c:idx val="2"/>
          <c:order val="2"/>
          <c:tx>
            <c:strRef>
              <c:f>'Result and figures'!$T$40:$U$40</c:f>
              <c:strCache>
                <c:ptCount val="2"/>
                <c:pt idx="0">
                  <c:v>Imports</c:v>
                </c:pt>
                <c:pt idx="1">
                  <c:v>Liquids</c:v>
                </c:pt>
              </c:strCache>
            </c:strRef>
          </c:tx>
          <c:spPr>
            <a:solidFill>
              <a:schemeClr val="accent3"/>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figures'!$V$40:$Y$40</c:f>
              <c:numCache>
                <c:formatCode>0</c:formatCode>
                <c:ptCount val="4"/>
                <c:pt idx="0">
                  <c:v>1440.3208301293901</c:v>
                </c:pt>
                <c:pt idx="1">
                  <c:v>506.73174432918478</c:v>
                </c:pt>
                <c:pt idx="2">
                  <c:v>1751.5030848629829</c:v>
                </c:pt>
                <c:pt idx="3">
                  <c:v>648.48541338044913</c:v>
                </c:pt>
              </c:numCache>
            </c:numRef>
          </c:val>
          <c:extLst>
            <c:ext xmlns:c16="http://schemas.microsoft.com/office/drawing/2014/chart" uri="{C3380CC4-5D6E-409C-BE32-E72D297353CC}">
              <c16:uniqueId val="{00000002-DED8-4D0C-B101-4E40567FAB35}"/>
            </c:ext>
          </c:extLst>
        </c:ser>
        <c:dLbls>
          <c:showLegendKey val="0"/>
          <c:showVal val="0"/>
          <c:showCatName val="0"/>
          <c:showSerName val="0"/>
          <c:showPercent val="0"/>
          <c:showBubbleSize val="0"/>
        </c:dLbls>
        <c:gapWidth val="219"/>
        <c:overlap val="100"/>
        <c:axId val="1620918847"/>
        <c:axId val="1620924607"/>
      </c:barChart>
      <c:catAx>
        <c:axId val="16209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24607"/>
        <c:crosses val="autoZero"/>
        <c:auto val="1"/>
        <c:lblAlgn val="ctr"/>
        <c:lblOffset val="100"/>
        <c:noMultiLvlLbl val="0"/>
      </c:catAx>
      <c:valAx>
        <c:axId val="1620924607"/>
        <c:scaling>
          <c:orientation val="minMax"/>
          <c:max val="3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layout>
            <c:manualLayout>
              <c:xMode val="edge"/>
              <c:yMode val="edge"/>
              <c:x val="1.8794043915909234E-2"/>
              <c:y val="0.338514072923068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18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Final energy</a:t>
            </a:r>
            <a:r>
              <a:rPr lang="en-US" baseline="0"/>
              <a:t>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 and figures'!$B$10</c:f>
              <c:strCache>
                <c:ptCount val="1"/>
                <c:pt idx="0">
                  <c:v>Methane</c:v>
                </c:pt>
              </c:strCache>
            </c:strRef>
          </c:tx>
          <c:spPr>
            <a:solidFill>
              <a:schemeClr val="accent1"/>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figures'!$D$10:$G$10</c:f>
              <c:numCache>
                <c:formatCode>0</c:formatCode>
                <c:ptCount val="4"/>
                <c:pt idx="0">
                  <c:v>1316.8613621275163</c:v>
                </c:pt>
                <c:pt idx="1">
                  <c:v>782.24465857616326</c:v>
                </c:pt>
                <c:pt idx="2">
                  <c:v>1638.4879950973555</c:v>
                </c:pt>
                <c:pt idx="3">
                  <c:v>972.95095688419644</c:v>
                </c:pt>
              </c:numCache>
            </c:numRef>
          </c:val>
          <c:extLst>
            <c:ext xmlns:c16="http://schemas.microsoft.com/office/drawing/2014/chart" uri="{C3380CC4-5D6E-409C-BE32-E72D297353CC}">
              <c16:uniqueId val="{00000000-4A26-441C-A822-C2B623125FB1}"/>
            </c:ext>
          </c:extLst>
        </c:ser>
        <c:ser>
          <c:idx val="1"/>
          <c:order val="1"/>
          <c:tx>
            <c:strRef>
              <c:f>'Result and figures'!$B$11</c:f>
              <c:strCache>
                <c:ptCount val="1"/>
                <c:pt idx="0">
                  <c:v>Hydrogen</c:v>
                </c:pt>
              </c:strCache>
            </c:strRef>
          </c:tx>
          <c:spPr>
            <a:solidFill>
              <a:schemeClr val="accent2"/>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figures'!$D$11:$G$11</c:f>
              <c:numCache>
                <c:formatCode>0</c:formatCode>
                <c:ptCount val="4"/>
                <c:pt idx="0">
                  <c:v>965.34732532899841</c:v>
                </c:pt>
                <c:pt idx="1">
                  <c:v>1354.7247849623343</c:v>
                </c:pt>
                <c:pt idx="2">
                  <c:v>1387.3036396445905</c:v>
                </c:pt>
                <c:pt idx="3">
                  <c:v>2048.9309224943636</c:v>
                </c:pt>
              </c:numCache>
            </c:numRef>
          </c:val>
          <c:extLst>
            <c:ext xmlns:c16="http://schemas.microsoft.com/office/drawing/2014/chart" uri="{C3380CC4-5D6E-409C-BE32-E72D297353CC}">
              <c16:uniqueId val="{00000001-4A26-441C-A822-C2B623125FB1}"/>
            </c:ext>
          </c:extLst>
        </c:ser>
        <c:ser>
          <c:idx val="2"/>
          <c:order val="2"/>
          <c:tx>
            <c:strRef>
              <c:f>'Result and figures'!$B$12</c:f>
              <c:strCache>
                <c:ptCount val="1"/>
                <c:pt idx="0">
                  <c:v>Liquids</c:v>
                </c:pt>
              </c:strCache>
            </c:strRef>
          </c:tx>
          <c:spPr>
            <a:solidFill>
              <a:schemeClr val="accent3"/>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figures'!$D$12:$G$12</c:f>
              <c:numCache>
                <c:formatCode>0</c:formatCode>
                <c:ptCount val="4"/>
                <c:pt idx="0">
                  <c:v>1973.4264232214757</c:v>
                </c:pt>
                <c:pt idx="1">
                  <c:v>1000.7114936426656</c:v>
                </c:pt>
                <c:pt idx="2">
                  <c:v>2141.7435220387933</c:v>
                </c:pt>
                <c:pt idx="3">
                  <c:v>1016.1739379914214</c:v>
                </c:pt>
              </c:numCache>
            </c:numRef>
          </c:val>
          <c:extLst>
            <c:ext xmlns:c16="http://schemas.microsoft.com/office/drawing/2014/chart" uri="{C3380CC4-5D6E-409C-BE32-E72D297353CC}">
              <c16:uniqueId val="{00000002-4A26-441C-A822-C2B623125FB1}"/>
            </c:ext>
          </c:extLst>
        </c:ser>
        <c:ser>
          <c:idx val="3"/>
          <c:order val="3"/>
          <c:tx>
            <c:strRef>
              <c:f>'Result and figures'!$B$13</c:f>
              <c:strCache>
                <c:ptCount val="1"/>
                <c:pt idx="0">
                  <c:v>Solids</c:v>
                </c:pt>
              </c:strCache>
            </c:strRef>
          </c:tx>
          <c:spPr>
            <a:solidFill>
              <a:schemeClr val="accent4"/>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figures'!$D$13:$G$13</c:f>
              <c:numCache>
                <c:formatCode>0</c:formatCode>
                <c:ptCount val="4"/>
                <c:pt idx="0">
                  <c:v>73.32303896150782</c:v>
                </c:pt>
                <c:pt idx="1">
                  <c:v>32.290596733155319</c:v>
                </c:pt>
                <c:pt idx="2">
                  <c:v>103.5151456660337</c:v>
                </c:pt>
                <c:pt idx="3">
                  <c:v>32.491370390504137</c:v>
                </c:pt>
              </c:numCache>
            </c:numRef>
          </c:val>
          <c:extLst>
            <c:ext xmlns:c16="http://schemas.microsoft.com/office/drawing/2014/chart" uri="{C3380CC4-5D6E-409C-BE32-E72D297353CC}">
              <c16:uniqueId val="{00000003-4A26-441C-A822-C2B623125FB1}"/>
            </c:ext>
          </c:extLst>
        </c:ser>
        <c:ser>
          <c:idx val="4"/>
          <c:order val="4"/>
          <c:tx>
            <c:strRef>
              <c:f>'Result and figures'!$B$14</c:f>
              <c:strCache>
                <c:ptCount val="1"/>
                <c:pt idx="0">
                  <c:v>Biomass</c:v>
                </c:pt>
              </c:strCache>
            </c:strRef>
          </c:tx>
          <c:spPr>
            <a:solidFill>
              <a:schemeClr val="accent5"/>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figures'!$D$14:$G$14</c:f>
              <c:numCache>
                <c:formatCode>0</c:formatCode>
                <c:ptCount val="4"/>
                <c:pt idx="0">
                  <c:v>606.52553589999945</c:v>
                </c:pt>
                <c:pt idx="1">
                  <c:v>448.03283643428227</c:v>
                </c:pt>
                <c:pt idx="2">
                  <c:v>701.07233511828076</c:v>
                </c:pt>
                <c:pt idx="3">
                  <c:v>586.36089304452298</c:v>
                </c:pt>
              </c:numCache>
            </c:numRef>
          </c:val>
          <c:extLst>
            <c:ext xmlns:c16="http://schemas.microsoft.com/office/drawing/2014/chart" uri="{C3380CC4-5D6E-409C-BE32-E72D297353CC}">
              <c16:uniqueId val="{00000004-4A26-441C-A822-C2B623125FB1}"/>
            </c:ext>
          </c:extLst>
        </c:ser>
        <c:ser>
          <c:idx val="5"/>
          <c:order val="5"/>
          <c:tx>
            <c:strRef>
              <c:f>'Result and figures'!$B$15</c:f>
              <c:strCache>
                <c:ptCount val="1"/>
                <c:pt idx="0">
                  <c:v>Ellectricity</c:v>
                </c:pt>
              </c:strCache>
            </c:strRef>
          </c:tx>
          <c:spPr>
            <a:solidFill>
              <a:schemeClr val="accent6"/>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figures'!$D$15:$G$15</c:f>
              <c:numCache>
                <c:formatCode>0</c:formatCode>
                <c:ptCount val="4"/>
                <c:pt idx="0">
                  <c:v>3815.8425340823451</c:v>
                </c:pt>
                <c:pt idx="1">
                  <c:v>4040.6026450304498</c:v>
                </c:pt>
                <c:pt idx="2">
                  <c:v>3359.835977651348</c:v>
                </c:pt>
                <c:pt idx="3">
                  <c:v>3534.5731661757873</c:v>
                </c:pt>
              </c:numCache>
            </c:numRef>
          </c:val>
          <c:extLst>
            <c:ext xmlns:c16="http://schemas.microsoft.com/office/drawing/2014/chart" uri="{C3380CC4-5D6E-409C-BE32-E72D297353CC}">
              <c16:uniqueId val="{00000005-4A26-441C-A822-C2B623125FB1}"/>
            </c:ext>
          </c:extLst>
        </c:ser>
        <c:ser>
          <c:idx val="6"/>
          <c:order val="6"/>
          <c:tx>
            <c:strRef>
              <c:f>'Result and figures'!$B$16</c:f>
              <c:strCache>
                <c:ptCount val="1"/>
                <c:pt idx="0">
                  <c:v>Heat</c:v>
                </c:pt>
              </c:strCache>
            </c:strRef>
          </c:tx>
          <c:spPr>
            <a:solidFill>
              <a:schemeClr val="accent1">
                <a:lumMod val="60000"/>
              </a:schemeClr>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figures'!$D$16:$G$16</c:f>
              <c:numCache>
                <c:formatCode>0</c:formatCode>
                <c:ptCount val="4"/>
                <c:pt idx="0">
                  <c:v>694.9112484622575</c:v>
                </c:pt>
                <c:pt idx="1">
                  <c:v>616.4900952627346</c:v>
                </c:pt>
                <c:pt idx="2">
                  <c:v>690.86920511945652</c:v>
                </c:pt>
                <c:pt idx="3">
                  <c:v>599.19381162720435</c:v>
                </c:pt>
              </c:numCache>
            </c:numRef>
          </c:val>
          <c:extLst>
            <c:ext xmlns:c16="http://schemas.microsoft.com/office/drawing/2014/chart" uri="{C3380CC4-5D6E-409C-BE32-E72D297353CC}">
              <c16:uniqueId val="{00000006-4A26-441C-A822-C2B623125FB1}"/>
            </c:ext>
          </c:extLst>
        </c:ser>
        <c:dLbls>
          <c:showLegendKey val="0"/>
          <c:showVal val="0"/>
          <c:showCatName val="0"/>
          <c:showSerName val="0"/>
          <c:showPercent val="0"/>
          <c:showBubbleSize val="0"/>
        </c:dLbls>
        <c:gapWidth val="219"/>
        <c:overlap val="100"/>
        <c:axId val="1351541119"/>
        <c:axId val="1351552159"/>
      </c:barChart>
      <c:catAx>
        <c:axId val="13515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52159"/>
        <c:crosses val="autoZero"/>
        <c:auto val="1"/>
        <c:lblAlgn val="ctr"/>
        <c:lblOffset val="100"/>
        <c:noMultiLvlLbl val="0"/>
      </c:catAx>
      <c:valAx>
        <c:axId val="13515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4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EU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 and figures'!$T$45:$U$45</c:f>
              <c:strCache>
                <c:ptCount val="2"/>
                <c:pt idx="0">
                  <c:v>EU production</c:v>
                </c:pt>
                <c:pt idx="1">
                  <c:v>Methane</c:v>
                </c:pt>
              </c:strCache>
            </c:strRef>
          </c:tx>
          <c:spPr>
            <a:solidFill>
              <a:schemeClr val="accent1"/>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figures'!$V$45:$Y$45</c:f>
              <c:numCache>
                <c:formatCode>0</c:formatCode>
                <c:ptCount val="4"/>
                <c:pt idx="0">
                  <c:v>933.57570699518385</c:v>
                </c:pt>
                <c:pt idx="1">
                  <c:v>1154.5397214175678</c:v>
                </c:pt>
                <c:pt idx="2">
                  <c:v>802.30432013345467</c:v>
                </c:pt>
                <c:pt idx="3">
                  <c:v>902.56184985650998</c:v>
                </c:pt>
              </c:numCache>
            </c:numRef>
          </c:val>
          <c:extLst>
            <c:ext xmlns:c16="http://schemas.microsoft.com/office/drawing/2014/chart" uri="{C3380CC4-5D6E-409C-BE32-E72D297353CC}">
              <c16:uniqueId val="{00000000-CCEE-40F0-8C36-6B6226895649}"/>
            </c:ext>
          </c:extLst>
        </c:ser>
        <c:ser>
          <c:idx val="1"/>
          <c:order val="1"/>
          <c:tx>
            <c:strRef>
              <c:f>'Result and figures'!$T$46:$U$46</c:f>
              <c:strCache>
                <c:ptCount val="2"/>
                <c:pt idx="0">
                  <c:v>EU production</c:v>
                </c:pt>
                <c:pt idx="1">
                  <c:v>Hydrogen </c:v>
                </c:pt>
              </c:strCache>
            </c:strRef>
          </c:tx>
          <c:spPr>
            <a:solidFill>
              <a:schemeClr val="accent2"/>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figures'!$V$46:$Y$46</c:f>
              <c:numCache>
                <c:formatCode>0</c:formatCode>
                <c:ptCount val="4"/>
                <c:pt idx="0">
                  <c:v>1000</c:v>
                </c:pt>
                <c:pt idx="1">
                  <c:v>1385</c:v>
                </c:pt>
                <c:pt idx="2">
                  <c:v>988</c:v>
                </c:pt>
                <c:pt idx="3">
                  <c:v>1526</c:v>
                </c:pt>
              </c:numCache>
            </c:numRef>
          </c:val>
          <c:extLst>
            <c:ext xmlns:c16="http://schemas.microsoft.com/office/drawing/2014/chart" uri="{C3380CC4-5D6E-409C-BE32-E72D297353CC}">
              <c16:uniqueId val="{00000001-CCEE-40F0-8C36-6B6226895649}"/>
            </c:ext>
          </c:extLst>
        </c:ser>
        <c:ser>
          <c:idx val="2"/>
          <c:order val="2"/>
          <c:tx>
            <c:strRef>
              <c:f>'Result and figures'!$T$47:$U$47</c:f>
              <c:strCache>
                <c:ptCount val="2"/>
                <c:pt idx="0">
                  <c:v>EU production</c:v>
                </c:pt>
                <c:pt idx="1">
                  <c:v>Liquids</c:v>
                </c:pt>
              </c:strCache>
            </c:strRef>
          </c:tx>
          <c:spPr>
            <a:solidFill>
              <a:schemeClr val="accent3"/>
            </a:solidFill>
            <a:ln>
              <a:noFill/>
            </a:ln>
            <a:effectLst/>
          </c:spPr>
          <c:invertIfNegative val="0"/>
          <c:cat>
            <c:multiLvlStrRef>
              <c:f>'Result and figures'!$V$27:$Y$28</c:f>
              <c:multiLvlStrCache>
                <c:ptCount val="4"/>
                <c:lvl>
                  <c:pt idx="0">
                    <c:v>2040</c:v>
                  </c:pt>
                  <c:pt idx="1">
                    <c:v>2050</c:v>
                  </c:pt>
                  <c:pt idx="2">
                    <c:v>2040</c:v>
                  </c:pt>
                  <c:pt idx="3">
                    <c:v>2050</c:v>
                  </c:pt>
                </c:lvl>
                <c:lvl>
                  <c:pt idx="0">
                    <c:v>DE</c:v>
                  </c:pt>
                  <c:pt idx="2">
                    <c:v>GA</c:v>
                  </c:pt>
                </c:lvl>
              </c:multiLvlStrCache>
            </c:multiLvlStrRef>
          </c:cat>
          <c:val>
            <c:numRef>
              <c:f>'Result and figures'!$V$47:$Y$47</c:f>
              <c:numCache>
                <c:formatCode>0</c:formatCode>
                <c:ptCount val="4"/>
                <c:pt idx="0">
                  <c:v>564.10559309208566</c:v>
                </c:pt>
                <c:pt idx="1">
                  <c:v>523.97974931348074</c:v>
                </c:pt>
                <c:pt idx="2">
                  <c:v>418.24043717581037</c:v>
                </c:pt>
                <c:pt idx="3">
                  <c:v>396.68852461097242</c:v>
                </c:pt>
              </c:numCache>
            </c:numRef>
          </c:val>
          <c:extLst>
            <c:ext xmlns:c16="http://schemas.microsoft.com/office/drawing/2014/chart" uri="{C3380CC4-5D6E-409C-BE32-E72D297353CC}">
              <c16:uniqueId val="{00000002-CCEE-40F0-8C36-6B6226895649}"/>
            </c:ext>
          </c:extLst>
        </c:ser>
        <c:dLbls>
          <c:showLegendKey val="0"/>
          <c:showVal val="0"/>
          <c:showCatName val="0"/>
          <c:showSerName val="0"/>
          <c:showPercent val="0"/>
          <c:showBubbleSize val="0"/>
        </c:dLbls>
        <c:gapWidth val="219"/>
        <c:overlap val="100"/>
        <c:axId val="1620918847"/>
        <c:axId val="1620924607"/>
      </c:barChart>
      <c:catAx>
        <c:axId val="16209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24607"/>
        <c:crosses val="autoZero"/>
        <c:auto val="1"/>
        <c:lblAlgn val="ctr"/>
        <c:lblOffset val="100"/>
        <c:noMultiLvlLbl val="0"/>
      </c:catAx>
      <c:valAx>
        <c:axId val="1620924607"/>
        <c:scaling>
          <c:orientation val="minMax"/>
          <c:max val="3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layout>
            <c:manualLayout>
              <c:xMode val="edge"/>
              <c:yMode val="edge"/>
              <c:x val="1.8794043915909234E-2"/>
              <c:y val="0.338514072923068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18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methane </a:t>
            </a:r>
            <a:r>
              <a:rPr lang="en-US" baseline="0"/>
              <a:t>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 and figures'!$B$22</c:f>
              <c:strCache>
                <c:ptCount val="1"/>
                <c:pt idx="0">
                  <c:v>Final demand</c:v>
                </c:pt>
              </c:strCache>
            </c:strRef>
          </c:tx>
          <c:spPr>
            <a:solidFill>
              <a:schemeClr val="accent1"/>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figures'!$D$22:$G$22</c:f>
              <c:numCache>
                <c:formatCode>0</c:formatCode>
                <c:ptCount val="4"/>
                <c:pt idx="0">
                  <c:v>1316.8613621275163</c:v>
                </c:pt>
                <c:pt idx="1">
                  <c:v>782.24465857616326</c:v>
                </c:pt>
                <c:pt idx="2">
                  <c:v>1638.4879950973555</c:v>
                </c:pt>
                <c:pt idx="3">
                  <c:v>972.95095688419644</c:v>
                </c:pt>
              </c:numCache>
            </c:numRef>
          </c:val>
          <c:extLst>
            <c:ext xmlns:c16="http://schemas.microsoft.com/office/drawing/2014/chart" uri="{C3380CC4-5D6E-409C-BE32-E72D297353CC}">
              <c16:uniqueId val="{00000000-61F9-476C-BC04-ECA03E610E25}"/>
            </c:ext>
          </c:extLst>
        </c:ser>
        <c:ser>
          <c:idx val="1"/>
          <c:order val="1"/>
          <c:tx>
            <c:strRef>
              <c:f>'Result and figures'!$B$23</c:f>
              <c:strCache>
                <c:ptCount val="1"/>
                <c:pt idx="0">
                  <c:v>For conversion</c:v>
                </c:pt>
              </c:strCache>
            </c:strRef>
          </c:tx>
          <c:spPr>
            <a:solidFill>
              <a:schemeClr val="accent2"/>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figures'!$D$23:$G$23</c:f>
              <c:numCache>
                <c:formatCode>0</c:formatCode>
                <c:ptCount val="4"/>
                <c:pt idx="0">
                  <c:v>957.05749149898543</c:v>
                </c:pt>
                <c:pt idx="1">
                  <c:v>688.83469212265516</c:v>
                </c:pt>
                <c:pt idx="2">
                  <c:v>606.84729753494423</c:v>
                </c:pt>
                <c:pt idx="3">
                  <c:v>313.09985423687641</c:v>
                </c:pt>
              </c:numCache>
            </c:numRef>
          </c:val>
          <c:extLst>
            <c:ext xmlns:c16="http://schemas.microsoft.com/office/drawing/2014/chart" uri="{C3380CC4-5D6E-409C-BE32-E72D297353CC}">
              <c16:uniqueId val="{00000001-61F9-476C-BC04-ECA03E610E25}"/>
            </c:ext>
          </c:extLst>
        </c:ser>
        <c:dLbls>
          <c:showLegendKey val="0"/>
          <c:showVal val="0"/>
          <c:showCatName val="0"/>
          <c:showSerName val="0"/>
          <c:showPercent val="0"/>
          <c:showBubbleSize val="0"/>
        </c:dLbls>
        <c:gapWidth val="219"/>
        <c:overlap val="100"/>
        <c:axId val="1351541119"/>
        <c:axId val="1351552159"/>
      </c:barChart>
      <c:catAx>
        <c:axId val="13515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52159"/>
        <c:crosses val="autoZero"/>
        <c:auto val="1"/>
        <c:lblAlgn val="ctr"/>
        <c:lblOffset val="100"/>
        <c:noMultiLvlLbl val="0"/>
      </c:catAx>
      <c:valAx>
        <c:axId val="13515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4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hydrogen </a:t>
            </a:r>
            <a:r>
              <a:rPr lang="en-US" baseline="0"/>
              <a:t>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22356398275327"/>
          <c:y val="0.12962860529326278"/>
          <c:w val="0.86986711862810873"/>
          <c:h val="0.65098606440825268"/>
        </c:manualLayout>
      </c:layout>
      <c:barChart>
        <c:barDir val="col"/>
        <c:grouping val="stacked"/>
        <c:varyColors val="0"/>
        <c:ser>
          <c:idx val="0"/>
          <c:order val="0"/>
          <c:tx>
            <c:strRef>
              <c:f>'Result and figures'!$B$28</c:f>
              <c:strCache>
                <c:ptCount val="1"/>
                <c:pt idx="0">
                  <c:v>Final demand</c:v>
                </c:pt>
              </c:strCache>
            </c:strRef>
          </c:tx>
          <c:spPr>
            <a:solidFill>
              <a:schemeClr val="accent1"/>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figures'!$D$28:$G$28</c:f>
              <c:numCache>
                <c:formatCode>0</c:formatCode>
                <c:ptCount val="4"/>
                <c:pt idx="0">
                  <c:v>965.34732532899841</c:v>
                </c:pt>
                <c:pt idx="1">
                  <c:v>1354.7247849623343</c:v>
                </c:pt>
                <c:pt idx="2">
                  <c:v>1387.3036396445905</c:v>
                </c:pt>
                <c:pt idx="3">
                  <c:v>2048.9309224943636</c:v>
                </c:pt>
              </c:numCache>
            </c:numRef>
          </c:val>
          <c:extLst>
            <c:ext xmlns:c16="http://schemas.microsoft.com/office/drawing/2014/chart" uri="{C3380CC4-5D6E-409C-BE32-E72D297353CC}">
              <c16:uniqueId val="{00000000-3DE5-4126-81BA-11CCE55BEC5E}"/>
            </c:ext>
          </c:extLst>
        </c:ser>
        <c:ser>
          <c:idx val="1"/>
          <c:order val="1"/>
          <c:tx>
            <c:strRef>
              <c:f>'Result and figures'!$B$29</c:f>
              <c:strCache>
                <c:ptCount val="1"/>
                <c:pt idx="0">
                  <c:v>For conversion</c:v>
                </c:pt>
              </c:strCache>
            </c:strRef>
          </c:tx>
          <c:spPr>
            <a:solidFill>
              <a:schemeClr val="accent2"/>
            </a:solidFill>
            <a:ln>
              <a:noFill/>
            </a:ln>
            <a:effectLst/>
          </c:spPr>
          <c:invertIfNegative val="0"/>
          <c:cat>
            <c:multiLvlStrRef>
              <c:f>'Result and figures'!$D$8:$G$9</c:f>
              <c:multiLvlStrCache>
                <c:ptCount val="4"/>
                <c:lvl>
                  <c:pt idx="0">
                    <c:v>2040</c:v>
                  </c:pt>
                  <c:pt idx="1">
                    <c:v>2050</c:v>
                  </c:pt>
                  <c:pt idx="2">
                    <c:v>2040</c:v>
                  </c:pt>
                  <c:pt idx="3">
                    <c:v>2050</c:v>
                  </c:pt>
                </c:lvl>
                <c:lvl>
                  <c:pt idx="0">
                    <c:v>DE</c:v>
                  </c:pt>
                  <c:pt idx="2">
                    <c:v>GA</c:v>
                  </c:pt>
                </c:lvl>
              </c:multiLvlStrCache>
            </c:multiLvlStrRef>
          </c:cat>
          <c:val>
            <c:numRef>
              <c:f>'Result and figures'!$D$29:$G$29</c:f>
              <c:numCache>
                <c:formatCode>0</c:formatCode>
                <c:ptCount val="4"/>
                <c:pt idx="0">
                  <c:v>843.2567269680253</c:v>
                </c:pt>
                <c:pt idx="1">
                  <c:v>937.72777985674452</c:v>
                </c:pt>
                <c:pt idx="2">
                  <c:v>625.56584418284592</c:v>
                </c:pt>
                <c:pt idx="3">
                  <c:v>934.17712251398507</c:v>
                </c:pt>
              </c:numCache>
            </c:numRef>
          </c:val>
          <c:extLst>
            <c:ext xmlns:c16="http://schemas.microsoft.com/office/drawing/2014/chart" uri="{C3380CC4-5D6E-409C-BE32-E72D297353CC}">
              <c16:uniqueId val="{00000001-3DE5-4126-81BA-11CCE55BEC5E}"/>
            </c:ext>
          </c:extLst>
        </c:ser>
        <c:dLbls>
          <c:showLegendKey val="0"/>
          <c:showVal val="0"/>
          <c:showCatName val="0"/>
          <c:showSerName val="0"/>
          <c:showPercent val="0"/>
          <c:showBubbleSize val="0"/>
        </c:dLbls>
        <c:gapWidth val="219"/>
        <c:overlap val="100"/>
        <c:axId val="1351541119"/>
        <c:axId val="1351552159"/>
      </c:barChart>
      <c:catAx>
        <c:axId val="13515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52159"/>
        <c:crosses val="autoZero"/>
        <c:auto val="1"/>
        <c:lblAlgn val="ctr"/>
        <c:lblOffset val="100"/>
        <c:noMultiLvlLbl val="0"/>
      </c:catAx>
      <c:valAx>
        <c:axId val="13515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TWh/year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4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180975</xdr:rowOff>
    </xdr:from>
    <xdr:to>
      <xdr:col>15</xdr:col>
      <xdr:colOff>581025</xdr:colOff>
      <xdr:row>46</xdr:row>
      <xdr:rowOff>47625</xdr:rowOff>
    </xdr:to>
    <xdr:sp macro="" textlink="">
      <xdr:nvSpPr>
        <xdr:cNvPr id="477" name="TextBox 1">
          <a:extLst>
            <a:ext uri="{FF2B5EF4-FFF2-40B4-BE49-F238E27FC236}">
              <a16:creationId xmlns:a16="http://schemas.microsoft.com/office/drawing/2014/main" id="{539467FD-D3D0-D07D-85F7-BA8E7E0949AA}"/>
            </a:ext>
          </a:extLst>
        </xdr:cNvPr>
        <xdr:cNvSpPr txBox="1"/>
      </xdr:nvSpPr>
      <xdr:spPr>
        <a:xfrm>
          <a:off x="638175" y="180975"/>
          <a:ext cx="9086850" cy="862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400"/>
            <a:t>The Supply tool is displaying the supply</a:t>
          </a:r>
          <a:r>
            <a:rPr lang="da-DK" sz="1400" baseline="0"/>
            <a:t> and demand numbers for the two scenarios Distributed Energy (DE) and Global ambition (GA). The primary data input is </a:t>
          </a:r>
          <a:r>
            <a:rPr lang="en-BE" sz="1400" baseline="0"/>
            <a:t>based on </a:t>
          </a:r>
          <a:r>
            <a:rPr lang="da-DK" sz="1400" baseline="0"/>
            <a:t>demand figures from ETM, PLEXOS model</a:t>
          </a:r>
          <a:r>
            <a:rPr lang="en-BE" sz="1400" baseline="0"/>
            <a:t>l</a:t>
          </a:r>
          <a:r>
            <a:rPr lang="da-DK" sz="1400" baseline="0"/>
            <a:t>ing, NT+ data collection, and the biomethane potential data collection. In th</a:t>
          </a:r>
          <a:r>
            <a:rPr lang="en-BE" sz="1400" baseline="0"/>
            <a:t>is</a:t>
          </a:r>
          <a:r>
            <a:rPr lang="da-DK" sz="1400" baseline="0"/>
            <a:t> tool, it is de</a:t>
          </a:r>
          <a:r>
            <a:rPr lang="en-BE" sz="1400" baseline="0"/>
            <a:t>termined</a:t>
          </a:r>
          <a:r>
            <a:rPr lang="da-DK" sz="1400" baseline="0"/>
            <a:t> how the demand is suppl</a:t>
          </a:r>
          <a:r>
            <a:rPr lang="en-BE" sz="1400" baseline="0"/>
            <a:t>ied</a:t>
          </a:r>
          <a:r>
            <a:rPr lang="da-DK" sz="1400" baseline="0"/>
            <a:t> </a:t>
          </a:r>
          <a:r>
            <a:rPr lang="en-BE" sz="1400" baseline="0"/>
            <a:t>per</a:t>
          </a:r>
          <a:r>
            <a:rPr lang="da-DK" sz="1400" baseline="0"/>
            <a:t> energy carrier and which conversion factors are used. Th</a:t>
          </a:r>
          <a:r>
            <a:rPr lang="en-BE" sz="1400" baseline="0"/>
            <a:t>is</a:t>
          </a:r>
          <a:r>
            <a:rPr lang="da-DK" sz="1400" baseline="0"/>
            <a:t> reflect</a:t>
          </a:r>
          <a:r>
            <a:rPr lang="en-BE" sz="1400" baseline="0"/>
            <a:t>s</a:t>
          </a:r>
          <a:r>
            <a:rPr lang="da-DK" sz="1400" baseline="0"/>
            <a:t> the storylines developed for the two scenarios for this TYNDP 2024 cycle.  </a:t>
          </a:r>
        </a:p>
        <a:p>
          <a:endParaRPr lang="da-DK" sz="1400" baseline="0"/>
        </a:p>
        <a:p>
          <a:r>
            <a:rPr lang="da-DK" sz="1400" baseline="0"/>
            <a:t>The reader should be a</a:t>
          </a:r>
          <a:r>
            <a:rPr lang="en-BE" sz="1400" baseline="0"/>
            <a:t>w</a:t>
          </a:r>
          <a:r>
            <a:rPr lang="da-DK" sz="1400" baseline="0"/>
            <a:t>are that the numbers presented in this</a:t>
          </a:r>
          <a:r>
            <a:rPr lang="en-BE" sz="1400" baseline="0"/>
            <a:t> tool are in some part</a:t>
          </a:r>
          <a:r>
            <a:rPr lang="da-DK" sz="1400" baseline="0"/>
            <a:t> </a:t>
          </a:r>
          <a:r>
            <a:rPr lang="da-DK" sz="1400" b="1" baseline="0"/>
            <a:t>preliminary results</a:t>
          </a:r>
          <a:r>
            <a:rPr lang="en-BE" sz="1400" b="1" baseline="0"/>
            <a:t>.</a:t>
          </a:r>
          <a:r>
            <a:rPr lang="da-DK" sz="1400" b="1" baseline="0"/>
            <a:t> </a:t>
          </a:r>
          <a:r>
            <a:rPr lang="en-BE" sz="1400" b="1" baseline="0"/>
            <a:t>T</a:t>
          </a:r>
          <a:r>
            <a:rPr lang="da-DK" sz="1400" baseline="0"/>
            <a:t>he final results for the TYNDP 2024 cycle </a:t>
          </a:r>
          <a:r>
            <a:rPr lang="en-BE" sz="1400" baseline="0"/>
            <a:t>might </a:t>
          </a:r>
          <a:r>
            <a:rPr lang="da-DK" sz="1400" baseline="0"/>
            <a:t>differ from the results display</a:t>
          </a:r>
          <a:r>
            <a:rPr lang="en-BE" sz="1400" baseline="0"/>
            <a:t>e</a:t>
          </a:r>
          <a:r>
            <a:rPr lang="da-DK" sz="1400" baseline="0"/>
            <a:t>d in this </a:t>
          </a:r>
          <a:r>
            <a:rPr lang="en-BE" sz="1400" baseline="0"/>
            <a:t>tool because no </a:t>
          </a:r>
          <a:r>
            <a:rPr lang="da-DK" sz="1400" baseline="0"/>
            <a:t>model</a:t>
          </a:r>
          <a:r>
            <a:rPr lang="en-BE" sz="1400" baseline="0"/>
            <a:t>l</a:t>
          </a:r>
          <a:r>
            <a:rPr lang="da-DK" sz="1400" baseline="0"/>
            <a:t>ing has been </a:t>
          </a:r>
          <a:r>
            <a:rPr lang="en-BE" sz="1400" baseline="0"/>
            <a:t>performed</a:t>
          </a:r>
          <a:r>
            <a:rPr lang="da-DK" sz="1400" baseline="0"/>
            <a:t> yet</a:t>
          </a:r>
          <a:r>
            <a:rPr lang="en-BE" sz="1400" baseline="0"/>
            <a:t>. All results linked to the electricity generation mix are taken from last cycle as a proxy for now. </a:t>
          </a:r>
          <a:r>
            <a:rPr lang="da-DK" sz="1400" baseline="0"/>
            <a:t>However, the results and the methodology used, should </a:t>
          </a:r>
          <a:r>
            <a:rPr lang="en-BE" sz="1400" baseline="0"/>
            <a:t>already provide good insights on EU27 level. </a:t>
          </a:r>
        </a:p>
        <a:p>
          <a:endParaRPr lang="da-DK" sz="1400" baseline="0"/>
        </a:p>
        <a:p>
          <a:pPr marL="0" marR="0" lvl="0" indent="0" defTabSz="914400" eaLnBrk="1" fontAlgn="auto" latinLnBrk="0" hangingPunct="1">
            <a:lnSpc>
              <a:spcPct val="100000"/>
            </a:lnSpc>
            <a:spcBef>
              <a:spcPts val="0"/>
            </a:spcBef>
            <a:spcAft>
              <a:spcPts val="0"/>
            </a:spcAft>
            <a:buClrTx/>
            <a:buSzTx/>
            <a:buFontTx/>
            <a:buNone/>
            <a:tabLst/>
            <a:defRPr/>
          </a:pPr>
          <a:r>
            <a:rPr lang="da-DK" sz="1400" baseline="0">
              <a:solidFill>
                <a:schemeClr val="dk1"/>
              </a:solidFill>
              <a:effectLst/>
              <a:latin typeface="+mn-lt"/>
              <a:ea typeface="+mn-ea"/>
              <a:cs typeface="+mn-cs"/>
            </a:rPr>
            <a:t>The preliminary results are display</a:t>
          </a:r>
          <a:r>
            <a:rPr lang="en-BE" sz="1400" baseline="0">
              <a:solidFill>
                <a:schemeClr val="dk1"/>
              </a:solidFill>
              <a:effectLst/>
              <a:latin typeface="+mn-lt"/>
              <a:ea typeface="+mn-ea"/>
              <a:cs typeface="+mn-cs"/>
            </a:rPr>
            <a:t>e</a:t>
          </a:r>
          <a:r>
            <a:rPr lang="da-DK" sz="1400" baseline="0">
              <a:solidFill>
                <a:schemeClr val="dk1"/>
              </a:solidFill>
              <a:effectLst/>
              <a:latin typeface="+mn-lt"/>
              <a:ea typeface="+mn-ea"/>
              <a:cs typeface="+mn-cs"/>
            </a:rPr>
            <a:t>d in the tab </a:t>
          </a:r>
          <a:r>
            <a:rPr lang="da-DK" sz="1400" b="1" baseline="0">
              <a:solidFill>
                <a:schemeClr val="dk1"/>
              </a:solidFill>
              <a:effectLst/>
              <a:latin typeface="+mn-lt"/>
              <a:ea typeface="+mn-ea"/>
              <a:cs typeface="+mn-cs"/>
            </a:rPr>
            <a:t>"Results and figures"</a:t>
          </a:r>
          <a:r>
            <a:rPr lang="da-DK" sz="14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da-DK" sz="1400" baseline="0">
              <a:solidFill>
                <a:schemeClr val="dk1"/>
              </a:solidFill>
              <a:effectLst/>
              <a:latin typeface="+mn-lt"/>
              <a:ea typeface="+mn-ea"/>
              <a:cs typeface="+mn-cs"/>
            </a:rPr>
            <a:t>In the tabs </a:t>
          </a:r>
          <a:r>
            <a:rPr lang="da-DK" sz="1400" b="1" baseline="0">
              <a:solidFill>
                <a:schemeClr val="dk1"/>
              </a:solidFill>
              <a:effectLst/>
              <a:latin typeface="+mn-lt"/>
              <a:ea typeface="+mn-ea"/>
              <a:cs typeface="+mn-cs"/>
            </a:rPr>
            <a:t>"DE total" </a:t>
          </a:r>
          <a:r>
            <a:rPr lang="da-DK" sz="1400" baseline="0">
              <a:solidFill>
                <a:schemeClr val="dk1"/>
              </a:solidFill>
              <a:effectLst/>
              <a:latin typeface="+mn-lt"/>
              <a:ea typeface="+mn-ea"/>
              <a:cs typeface="+mn-cs"/>
            </a:rPr>
            <a:t>and </a:t>
          </a:r>
          <a:r>
            <a:rPr lang="da-DK" sz="1400" b="1" baseline="0">
              <a:solidFill>
                <a:schemeClr val="dk1"/>
              </a:solidFill>
              <a:effectLst/>
              <a:latin typeface="+mn-lt"/>
              <a:ea typeface="+mn-ea"/>
              <a:cs typeface="+mn-cs"/>
            </a:rPr>
            <a:t>"GA total" </a:t>
          </a:r>
          <a:r>
            <a:rPr lang="da-DK" sz="1400" baseline="0">
              <a:solidFill>
                <a:schemeClr val="dk1"/>
              </a:solidFill>
              <a:effectLst/>
              <a:latin typeface="+mn-lt"/>
              <a:ea typeface="+mn-ea"/>
              <a:cs typeface="+mn-cs"/>
            </a:rPr>
            <a:t>the supply and demand are display</a:t>
          </a:r>
          <a:r>
            <a:rPr lang="en-BE" sz="1400" baseline="0">
              <a:solidFill>
                <a:schemeClr val="dk1"/>
              </a:solidFill>
              <a:effectLst/>
              <a:latin typeface="+mn-lt"/>
              <a:ea typeface="+mn-ea"/>
              <a:cs typeface="+mn-cs"/>
            </a:rPr>
            <a:t>e</a:t>
          </a:r>
          <a:r>
            <a:rPr lang="da-DK" sz="1400" baseline="0">
              <a:solidFill>
                <a:schemeClr val="dk1"/>
              </a:solidFill>
              <a:effectLst/>
              <a:latin typeface="+mn-lt"/>
              <a:ea typeface="+mn-ea"/>
              <a:cs typeface="+mn-cs"/>
            </a:rPr>
            <a:t>d and some of the assumptions and calculations that lead to the results can bee seen. </a:t>
          </a:r>
        </a:p>
        <a:p>
          <a:pPr marL="0" marR="0" lvl="0" indent="0" defTabSz="914400" eaLnBrk="1" fontAlgn="auto" latinLnBrk="0" hangingPunct="1">
            <a:lnSpc>
              <a:spcPct val="100000"/>
            </a:lnSpc>
            <a:spcBef>
              <a:spcPts val="0"/>
            </a:spcBef>
            <a:spcAft>
              <a:spcPts val="0"/>
            </a:spcAft>
            <a:buClrTx/>
            <a:buSzTx/>
            <a:buFontTx/>
            <a:buNone/>
            <a:tabLst/>
            <a:defRPr/>
          </a:pPr>
          <a:r>
            <a:rPr lang="da-DK" sz="14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da-DK" sz="1400" baseline="0">
              <a:solidFill>
                <a:schemeClr val="dk1"/>
              </a:solidFill>
              <a:effectLst/>
              <a:latin typeface="+mn-lt"/>
              <a:ea typeface="+mn-ea"/>
              <a:cs typeface="+mn-cs"/>
            </a:rPr>
            <a:t>In the tab </a:t>
          </a:r>
          <a:r>
            <a:rPr lang="da-DK" sz="1400" b="1" baseline="0">
              <a:solidFill>
                <a:schemeClr val="dk1"/>
              </a:solidFill>
              <a:effectLst/>
              <a:latin typeface="+mn-lt"/>
              <a:ea typeface="+mn-ea"/>
              <a:cs typeface="+mn-cs"/>
            </a:rPr>
            <a:t>"EU" </a:t>
          </a:r>
          <a:r>
            <a:rPr lang="da-DK" sz="1400" baseline="0">
              <a:solidFill>
                <a:schemeClr val="dk1"/>
              </a:solidFill>
              <a:effectLst/>
              <a:latin typeface="+mn-lt"/>
              <a:ea typeface="+mn-ea"/>
              <a:cs typeface="+mn-cs"/>
            </a:rPr>
            <a:t>the data for the EU is gathered from the different sources. This </a:t>
          </a:r>
          <a:r>
            <a:rPr lang="en-BE" sz="1400" baseline="0">
              <a:solidFill>
                <a:schemeClr val="dk1"/>
              </a:solidFill>
              <a:effectLst/>
              <a:latin typeface="+mn-lt"/>
              <a:ea typeface="+mn-ea"/>
              <a:cs typeface="+mn-cs"/>
            </a:rPr>
            <a:t>t</a:t>
          </a:r>
          <a:r>
            <a:rPr lang="da-DK" sz="1400" baseline="0">
              <a:solidFill>
                <a:schemeClr val="dk1"/>
              </a:solidFill>
              <a:effectLst/>
              <a:latin typeface="+mn-lt"/>
              <a:ea typeface="+mn-ea"/>
              <a:cs typeface="+mn-cs"/>
            </a:rPr>
            <a:t>ab will reflect how the country tabs will apear in the final version of the supply tool. Some of the methodology not presented in the totals tab for DE and GA will be available in this tab.    </a:t>
          </a:r>
          <a:endParaRPr lang="en-BE" sz="1400">
            <a:effectLst/>
          </a:endParaRPr>
        </a:p>
        <a:p>
          <a:endParaRPr lang="da-DK" sz="1400" baseline="0"/>
        </a:p>
        <a:p>
          <a:r>
            <a:rPr lang="da-DK" sz="1400" baseline="0"/>
            <a:t>When the final supply tool is ready, the following additional information will be available:</a:t>
          </a:r>
        </a:p>
        <a:p>
          <a:r>
            <a:rPr lang="da-DK" sz="1400" baseline="0"/>
            <a:t>Demand and supply will also be dislayd on country level</a:t>
          </a:r>
        </a:p>
        <a:p>
          <a:pPr marL="0" marR="0" lvl="0" indent="0" defTabSz="914400" eaLnBrk="1" fontAlgn="auto" latinLnBrk="0" hangingPunct="1">
            <a:lnSpc>
              <a:spcPct val="100000"/>
            </a:lnSpc>
            <a:spcBef>
              <a:spcPts val="0"/>
            </a:spcBef>
            <a:spcAft>
              <a:spcPts val="0"/>
            </a:spcAft>
            <a:buClrTx/>
            <a:buSzTx/>
            <a:buFontTx/>
            <a:buNone/>
            <a:tabLst/>
            <a:defRPr/>
          </a:pPr>
          <a:r>
            <a:rPr lang="da-DK" sz="1400" baseline="0">
              <a:solidFill>
                <a:schemeClr val="dk1"/>
              </a:solidFill>
              <a:latin typeface="+mn-lt"/>
              <a:ea typeface="+mn-ea"/>
              <a:cs typeface="+mn-cs"/>
            </a:rPr>
            <a:t>NT+ scenario will be available </a:t>
          </a:r>
        </a:p>
        <a:p>
          <a:r>
            <a:rPr lang="da-DK" sz="1400" baseline="0"/>
            <a:t>A carbon budget on EU level will be added</a:t>
          </a:r>
        </a:p>
        <a:p>
          <a:endParaRPr lang="da-DK" sz="1400" baseline="0"/>
        </a:p>
        <a:p>
          <a:endParaRPr lang="da-DK" sz="1400" baseline="0"/>
        </a:p>
        <a:p>
          <a:endParaRPr lang="da-DK" sz="1400" baseline="0"/>
        </a:p>
        <a:p>
          <a:endParaRPr lang="en-BE"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219074</xdr:colOff>
      <xdr:row>3</xdr:row>
      <xdr:rowOff>4761</xdr:rowOff>
    </xdr:from>
    <xdr:to>
      <xdr:col>17</xdr:col>
      <xdr:colOff>495299</xdr:colOff>
      <xdr:row>20</xdr:row>
      <xdr:rowOff>95250</xdr:rowOff>
    </xdr:to>
    <xdr:graphicFrame macro="">
      <xdr:nvGraphicFramePr>
        <xdr:cNvPr id="2" name="Chart 1">
          <a:extLst>
            <a:ext uri="{FF2B5EF4-FFF2-40B4-BE49-F238E27FC236}">
              <a16:creationId xmlns:a16="http://schemas.microsoft.com/office/drawing/2014/main" id="{0E363D88-C2FC-5A23-8DEA-D8ECD5E40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114299</xdr:colOff>
      <xdr:row>3</xdr:row>
      <xdr:rowOff>33336</xdr:rowOff>
    </xdr:from>
    <xdr:to>
      <xdr:col>36</xdr:col>
      <xdr:colOff>85724</xdr:colOff>
      <xdr:row>20</xdr:row>
      <xdr:rowOff>104775</xdr:rowOff>
    </xdr:to>
    <xdr:graphicFrame macro="">
      <xdr:nvGraphicFramePr>
        <xdr:cNvPr id="4" name="Chart 3">
          <a:extLst>
            <a:ext uri="{FF2B5EF4-FFF2-40B4-BE49-F238E27FC236}">
              <a16:creationId xmlns:a16="http://schemas.microsoft.com/office/drawing/2014/main" id="{BF6F20E4-E1E9-E8AC-5904-DE28D8014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95249</xdr:colOff>
      <xdr:row>21</xdr:row>
      <xdr:rowOff>33337</xdr:rowOff>
    </xdr:from>
    <xdr:to>
      <xdr:col>36</xdr:col>
      <xdr:colOff>95250</xdr:colOff>
      <xdr:row>37</xdr:row>
      <xdr:rowOff>57150</xdr:rowOff>
    </xdr:to>
    <xdr:graphicFrame macro="">
      <xdr:nvGraphicFramePr>
        <xdr:cNvPr id="5" name="Chart 4">
          <a:extLst>
            <a:ext uri="{FF2B5EF4-FFF2-40B4-BE49-F238E27FC236}">
              <a16:creationId xmlns:a16="http://schemas.microsoft.com/office/drawing/2014/main" id="{8A6CFD8A-316D-0C4A-F8CD-3269EA3BA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109536</xdr:colOff>
      <xdr:row>37</xdr:row>
      <xdr:rowOff>185737</xdr:rowOff>
    </xdr:from>
    <xdr:to>
      <xdr:col>36</xdr:col>
      <xdr:colOff>95250</xdr:colOff>
      <xdr:row>52</xdr:row>
      <xdr:rowOff>142875</xdr:rowOff>
    </xdr:to>
    <xdr:graphicFrame macro="">
      <xdr:nvGraphicFramePr>
        <xdr:cNvPr id="6" name="Chart 5">
          <a:extLst>
            <a:ext uri="{FF2B5EF4-FFF2-40B4-BE49-F238E27FC236}">
              <a16:creationId xmlns:a16="http://schemas.microsoft.com/office/drawing/2014/main" id="{64368C5C-8F8E-04A9-0251-CAC0D3EB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104775</xdr:colOff>
      <xdr:row>53</xdr:row>
      <xdr:rowOff>28575</xdr:rowOff>
    </xdr:from>
    <xdr:to>
      <xdr:col>36</xdr:col>
      <xdr:colOff>90489</xdr:colOff>
      <xdr:row>70</xdr:row>
      <xdr:rowOff>19050</xdr:rowOff>
    </xdr:to>
    <xdr:graphicFrame macro="">
      <xdr:nvGraphicFramePr>
        <xdr:cNvPr id="3" name="Chart 2">
          <a:extLst>
            <a:ext uri="{FF2B5EF4-FFF2-40B4-BE49-F238E27FC236}">
              <a16:creationId xmlns:a16="http://schemas.microsoft.com/office/drawing/2014/main" id="{02270940-97BC-475D-84F2-046F0E886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219075</xdr:colOff>
      <xdr:row>21</xdr:row>
      <xdr:rowOff>9526</xdr:rowOff>
    </xdr:from>
    <xdr:to>
      <xdr:col>17</xdr:col>
      <xdr:colOff>495300</xdr:colOff>
      <xdr:row>38</xdr:row>
      <xdr:rowOff>66676</xdr:rowOff>
    </xdr:to>
    <xdr:graphicFrame macro="">
      <xdr:nvGraphicFramePr>
        <xdr:cNvPr id="7" name="Chart 6">
          <a:extLst>
            <a:ext uri="{FF2B5EF4-FFF2-40B4-BE49-F238E27FC236}">
              <a16:creationId xmlns:a16="http://schemas.microsoft.com/office/drawing/2014/main" id="{A19B5280-FB32-44BB-A248-4187F6E0B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104775</xdr:colOff>
      <xdr:row>70</xdr:row>
      <xdr:rowOff>152400</xdr:rowOff>
    </xdr:from>
    <xdr:to>
      <xdr:col>36</xdr:col>
      <xdr:colOff>90489</xdr:colOff>
      <xdr:row>88</xdr:row>
      <xdr:rowOff>152400</xdr:rowOff>
    </xdr:to>
    <xdr:graphicFrame macro="">
      <xdr:nvGraphicFramePr>
        <xdr:cNvPr id="8" name="Chart 7">
          <a:extLst>
            <a:ext uri="{FF2B5EF4-FFF2-40B4-BE49-F238E27FC236}">
              <a16:creationId xmlns:a16="http://schemas.microsoft.com/office/drawing/2014/main" id="{9140E4CF-EB66-42DA-B637-161CE1985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228600</xdr:colOff>
      <xdr:row>38</xdr:row>
      <xdr:rowOff>152401</xdr:rowOff>
    </xdr:from>
    <xdr:to>
      <xdr:col>17</xdr:col>
      <xdr:colOff>504825</xdr:colOff>
      <xdr:row>54</xdr:row>
      <xdr:rowOff>152401</xdr:rowOff>
    </xdr:to>
    <xdr:graphicFrame macro="">
      <xdr:nvGraphicFramePr>
        <xdr:cNvPr id="9" name="Chart 8">
          <a:extLst>
            <a:ext uri="{FF2B5EF4-FFF2-40B4-BE49-F238E27FC236}">
              <a16:creationId xmlns:a16="http://schemas.microsoft.com/office/drawing/2014/main" id="{8A379AD2-3DBE-4FC7-B771-033B8EE86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238125</xdr:colOff>
      <xdr:row>55</xdr:row>
      <xdr:rowOff>104776</xdr:rowOff>
    </xdr:from>
    <xdr:to>
      <xdr:col>17</xdr:col>
      <xdr:colOff>514350</xdr:colOff>
      <xdr:row>72</xdr:row>
      <xdr:rowOff>28576</xdr:rowOff>
    </xdr:to>
    <xdr:graphicFrame macro="">
      <xdr:nvGraphicFramePr>
        <xdr:cNvPr id="10" name="Chart 9">
          <a:extLst>
            <a:ext uri="{FF2B5EF4-FFF2-40B4-BE49-F238E27FC236}">
              <a16:creationId xmlns:a16="http://schemas.microsoft.com/office/drawing/2014/main" id="{C1A22C10-605C-411F-8FF3-EF176DF5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247650</xdr:colOff>
      <xdr:row>72</xdr:row>
      <xdr:rowOff>142875</xdr:rowOff>
    </xdr:from>
    <xdr:to>
      <xdr:col>17</xdr:col>
      <xdr:colOff>523875</xdr:colOff>
      <xdr:row>89</xdr:row>
      <xdr:rowOff>152400</xdr:rowOff>
    </xdr:to>
    <xdr:graphicFrame macro="">
      <xdr:nvGraphicFramePr>
        <xdr:cNvPr id="11" name="Chart 10">
          <a:extLst>
            <a:ext uri="{FF2B5EF4-FFF2-40B4-BE49-F238E27FC236}">
              <a16:creationId xmlns:a16="http://schemas.microsoft.com/office/drawing/2014/main" id="{1C39C874-DEB6-496C-B498-9312E3E7A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a.fernandez/Downloads/200608_Ambition%20Tool_v2.1_propsoal%20for%20input%20paramet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uzz.grid.ie/sites/FG/ESA/Temporary%20File%20Store/TYNDP%202020/PEMMDB%20Work%20in%20Progress/ERAA%20TYNDP%20and%20Scenario%20Building%20Jan%202021/IE00/PEMMDB_IE00_NationalTrends_Batteries_and_Demand.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ommon%20Reporting%20Format%20V1.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hales.entsoe.eu/sites/tyndp2018/TF%20SB%202020/Ambition%20Tool/Finalisation%20of%20Scenarios%20in%20AT/190924_Finalisation_GA_v5_editable.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entsogeu.sharepoint.com/sites/ExternalCollaboration/WG%20Scenario%20Building/2024%20Scenarios/WGSB%20Subteams/Energy%20system%20scenario%20model%20team/030_ETM/ETM_Scenario_interface.xlsb" TargetMode="External"/><Relationship Id="rId1" Type="http://schemas.openxmlformats.org/officeDocument/2006/relationships/externalLinkPath" Target="/sites/ExternalCollaboration/WG%20Scenario%20Building/2024%20Scenarios/WGSB%20Subteams/Energy%20system%20scenario%20model%20team/030_ETM/ETM_Scenario_interface.xlsb"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sion Factors"/>
      <sheetName val="Reference Year 2018 - Input"/>
      <sheetName val="1) Sector Final Use Input Sheet"/>
      <sheetName val="Industrial Demand"/>
      <sheetName val="Residential Demand"/>
      <sheetName val="New Tertiary Demand"/>
      <sheetName val="Transport"/>
      <sheetName val="EUROSTAT (2015 TWh)"/>
      <sheetName val="How to Guide"/>
      <sheetName val="Countries"/>
      <sheetName val="2)Electricity &amp; Gas input sheet"/>
      <sheetName val="4) Sankey output"/>
      <sheetName val="3) Storyline Summary"/>
      <sheetName val="Generation"/>
      <sheetName val="Gas Supply"/>
      <sheetName val="Emissions (Comparison)"/>
      <sheetName val="EU28"/>
      <sheetName val="Austria"/>
      <sheetName val="Belgium"/>
      <sheetName val="Bosnia"/>
      <sheetName val="Bulgaria"/>
      <sheetName val="Croatia"/>
      <sheetName val="Cyprus"/>
      <sheetName val="CzechRepublic"/>
      <sheetName val="Denmark"/>
      <sheetName val="Estonia"/>
      <sheetName val="Finland"/>
      <sheetName val="France"/>
      <sheetName val="FYROM"/>
      <sheetName val="Germany"/>
      <sheetName val="Greece"/>
      <sheetName val="Hungary"/>
      <sheetName val="Iceland"/>
      <sheetName val="Ireland"/>
      <sheetName val="Italy"/>
      <sheetName val="Kosovo"/>
      <sheetName val="Latvia"/>
      <sheetName val="Lithuania"/>
      <sheetName val="Luxembourg"/>
      <sheetName val="Malta"/>
      <sheetName val="Moldova"/>
      <sheetName val="Montenegro"/>
      <sheetName val="Netherlands"/>
      <sheetName val="NorthernIreland"/>
      <sheetName val="Norway"/>
      <sheetName val="Poland"/>
      <sheetName val="Portugal"/>
      <sheetName val="Romania"/>
      <sheetName val="Serbia"/>
      <sheetName val="Slovakia"/>
      <sheetName val="Slovenia"/>
      <sheetName val="Spain"/>
      <sheetName val="Sweden"/>
      <sheetName val="Turkey"/>
      <sheetName val="Ukraine"/>
      <sheetName val="UnitedKing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values"/>
      <sheetName val="ZoneList"/>
      <sheetName val="Common Data"/>
      <sheetName val="Info &amp; General"/>
      <sheetName val="MarketNodeSummary"/>
      <sheetName val="Demand"/>
      <sheetName val="Batteries"/>
      <sheetName val="DSR"/>
      <sheetName val="Trajectories Demand Flexibility"/>
      <sheetName val="Trajectory Technolog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rbon Budget"/>
      <sheetName val="SUPPLY"/>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issions_Summary"/>
      <sheetName val="TOTAL"/>
      <sheetName val="2)Electricity &amp; Gas input sheet"/>
      <sheetName val="SUPPLY"/>
      <sheetName val="GENERATION"/>
      <sheetName val="Conversion Factors"/>
      <sheetName val="EUROSTAT (2015 TWh)"/>
      <sheetName val="EU28"/>
      <sheetName val="Estonia"/>
      <sheetName val="Finland"/>
      <sheetName val="Latvia"/>
      <sheetName val="Lithuania"/>
      <sheetName val="Sweden"/>
      <sheetName val="Croatia"/>
      <sheetName val="Czechia"/>
      <sheetName val="Germany"/>
      <sheetName val="Hungary"/>
      <sheetName val="Poland"/>
      <sheetName val="Slovakia"/>
      <sheetName val="Italy"/>
      <sheetName val="Austria"/>
      <sheetName val="Malta"/>
      <sheetName val="Slovenia"/>
      <sheetName val="Bulgaria"/>
      <sheetName val="Cyprus"/>
      <sheetName val="Greece"/>
      <sheetName val="Romania"/>
      <sheetName val="France"/>
      <sheetName val="Portugal"/>
      <sheetName val="Spain"/>
      <sheetName val="Belgium"/>
      <sheetName val="Ireland"/>
      <sheetName val="Denmark"/>
      <sheetName val="Luxembourg"/>
      <sheetName val="United Kingdom"/>
      <sheetName val="Netherlands"/>
      <sheetName val="Generation_EE"/>
      <sheetName val="Generation_FI"/>
      <sheetName val="Generation_LV"/>
      <sheetName val="Generation_LT"/>
      <sheetName val="Generation_SE"/>
      <sheetName val="Generation_HR"/>
      <sheetName val="Generation_CZ"/>
      <sheetName val="Generation_DE"/>
      <sheetName val="Generation_HU"/>
      <sheetName val="Generation_PL"/>
      <sheetName val="Generation_SK"/>
      <sheetName val="Generation_IT"/>
      <sheetName val="Generation_AT"/>
      <sheetName val="Generation_MT"/>
      <sheetName val="Generation_SI"/>
      <sheetName val="Generation_BG"/>
      <sheetName val="Generation_CY"/>
      <sheetName val="Generation_GR"/>
      <sheetName val="Generation_RO"/>
      <sheetName val="Generation_FR"/>
      <sheetName val="Generation_PT"/>
      <sheetName val="Generation_ES"/>
      <sheetName val="Generation_BE"/>
      <sheetName val="Generation_IE"/>
      <sheetName val="Generation_DK"/>
      <sheetName val="Generation_LU"/>
      <sheetName val="Generation_UK"/>
      <sheetName val="Generation_NL"/>
      <sheetName val="Supply_EE"/>
      <sheetName val="Supply_FI"/>
      <sheetName val="Supply_LV"/>
      <sheetName val="Supply_LT"/>
      <sheetName val="Supply_SE"/>
      <sheetName val="Supply_HR"/>
      <sheetName val="Supply_CZ"/>
      <sheetName val="Supply_DE"/>
      <sheetName val="Supply_HU"/>
      <sheetName val="Supply_PL"/>
      <sheetName val="Supply_SK"/>
      <sheetName val="Supply_IT"/>
      <sheetName val="Supply_AT"/>
      <sheetName val="Supply_MT"/>
      <sheetName val="Supply_SI"/>
      <sheetName val="Supply_BG"/>
      <sheetName val="Supply_CY"/>
      <sheetName val="Supply_GR"/>
      <sheetName val="Supply_RO"/>
      <sheetName val="Supply_FR"/>
      <sheetName val="Supply_PT"/>
      <sheetName val="Supply_ES"/>
      <sheetName val="Supply_BE"/>
      <sheetName val="Supply_IE"/>
      <sheetName val="Supply_DK"/>
      <sheetName val="Supply_LU"/>
      <sheetName val="Supply_UK"/>
      <sheetName val="Supply_NL"/>
      <sheetName val="190924_Finalisation_GA_v5_edi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SCENARIO_OVERVIEW"/>
      <sheetName val="INPUT_change_log"/>
      <sheetName val="ETM_INPUT"/>
      <sheetName val="ETM_OUTPUT"/>
      <sheetName val="DASHBOARD"/>
      <sheetName val="COUNTRY_OUTPUT"/>
      <sheetName val="INTERFACES&gt;"/>
      <sheetName val="INT_SUPPLY_TOOL"/>
      <sheetName val="Market_area_split_factors"/>
      <sheetName val="Market_area_split_factors_long"/>
      <sheetName val="INT_PLEXOS_EV"/>
      <sheetName val="INT_PLEXOS_HHP"/>
      <sheetName val="INT_DFT_CONVERSION"/>
      <sheetName val="INT_DFT_DEMAND"/>
      <sheetName val="INT_DFT_DEMAND_NON RESID"/>
      <sheetName val="INT_DFT_CONVERSION_EVs"/>
      <sheetName val="INT_DFT_EV"/>
      <sheetName val="GAS_PEAKS&gt;"/>
      <sheetName val="DATA_GASPD"/>
      <sheetName val="CALC_GASPD_STDAPPROACH"/>
      <sheetName val="CALC_GASPD_ALTAPPROACH"/>
      <sheetName val="DATA&gt;"/>
      <sheetName val="ADDITIONAL_DATA"/>
      <sheetName val="DATA_TYNDP2022"/>
      <sheetName val="DATA_EC"/>
      <sheetName val="DATA_NT+"/>
      <sheetName val="####"/>
      <sheetName val="Drop_down"/>
      <sheetName val="Mapping_ETM_input_keys"/>
      <sheetName val="Mapping_ETM_output_keys"/>
      <sheetName val="Country list"/>
      <sheetName val="ETM_OUTPUT_Te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Carbon Budget"/>
    </sheetNames>
    <sheetDataSet>
      <sheetData sheetId="0"/>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Mads Boesen" id="{2ADE6443-6B24-45B3-9A90-D88F2AD899A6}" userId="S::Mads.Boesen@entsog.eu::002a7bc9-9d9e-490b-b96a-985059553d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4" dT="2023-06-13T08:27:48.75" personId="{2ADE6443-6B24-45B3-9A90-D88F2AD899A6}" id="{9D160C9F-2510-41D8-8C11-0CD95605B68E}">
    <text xml:space="preserve">These shares shall be defined
</text>
  </threadedComment>
  <threadedComment ref="D65" dT="2023-06-13T08:28:06.48" personId="{2ADE6443-6B24-45B3-9A90-D88F2AD899A6}" id="{617FDE77-91A5-447F-8110-3B662D1DD393}">
    <text>These shares needs to be defined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12BCE-822D-491E-BAC8-B3B9439DBDE8}">
  <sheetPr>
    <tabColor rgb="FF00B050"/>
  </sheetPr>
  <dimension ref="A1"/>
  <sheetViews>
    <sheetView workbookViewId="0">
      <selection activeCell="W15" sqref="W15"/>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F0FCF-A7D1-4111-9DA3-E7483E675C9C}">
  <sheetPr>
    <tabColor rgb="FF00B050"/>
  </sheetPr>
  <dimension ref="A1:AL109"/>
  <sheetViews>
    <sheetView showGridLines="0" topLeftCell="K1" workbookViewId="0">
      <selection activeCell="D44" sqref="D44"/>
    </sheetView>
  </sheetViews>
  <sheetFormatPr defaultRowHeight="15"/>
  <cols>
    <col min="2" max="2" width="11.7109375" customWidth="1"/>
    <col min="18" max="18" width="9.140625" style="322"/>
    <col min="19" max="19" width="9.140625" style="321"/>
    <col min="20" max="20" width="13.5703125" bestFit="1" customWidth="1"/>
    <col min="21" max="21" width="24.85546875" customWidth="1"/>
    <col min="38" max="38" width="9.140625" style="321"/>
  </cols>
  <sheetData>
    <row r="1" spans="1:38">
      <c r="A1" s="314"/>
      <c r="B1" s="314"/>
      <c r="C1" s="314"/>
      <c r="D1" s="314"/>
      <c r="E1" s="314"/>
      <c r="F1" s="314"/>
      <c r="G1" s="314"/>
      <c r="H1" s="314"/>
      <c r="I1" s="314"/>
      <c r="J1" s="314"/>
      <c r="K1" s="314"/>
      <c r="L1" s="314"/>
      <c r="M1" s="314"/>
      <c r="N1" s="314"/>
      <c r="O1" s="314"/>
      <c r="P1" s="314"/>
      <c r="Q1" s="314"/>
      <c r="R1" s="319"/>
      <c r="S1" s="320"/>
      <c r="T1" s="315"/>
      <c r="U1" s="315"/>
      <c r="V1" s="315"/>
      <c r="W1" s="315"/>
      <c r="X1" s="315"/>
      <c r="Y1" s="315"/>
      <c r="Z1" s="315"/>
      <c r="AA1" s="315"/>
      <c r="AB1" s="315"/>
      <c r="AC1" s="315"/>
      <c r="AD1" s="315"/>
      <c r="AE1" s="315"/>
      <c r="AF1" s="315"/>
      <c r="AG1" s="315"/>
      <c r="AH1" s="315"/>
      <c r="AI1" s="315"/>
      <c r="AJ1" s="315"/>
      <c r="AK1" s="315"/>
    </row>
    <row r="2" spans="1:38" s="330" customFormat="1" ht="26.25">
      <c r="A2" s="314"/>
      <c r="B2" s="326" t="s">
        <v>0</v>
      </c>
      <c r="C2" s="327"/>
      <c r="D2" s="327"/>
      <c r="E2" s="327"/>
      <c r="F2" s="327"/>
      <c r="G2" s="327"/>
      <c r="H2" s="327"/>
      <c r="I2" s="327"/>
      <c r="J2" s="327"/>
      <c r="K2" s="327"/>
      <c r="L2" s="327"/>
      <c r="M2" s="327"/>
      <c r="N2" s="327"/>
      <c r="O2" s="327"/>
      <c r="P2" s="327"/>
      <c r="Q2" s="327"/>
      <c r="R2" s="328"/>
      <c r="S2" s="320"/>
      <c r="T2" s="335" t="s">
        <v>1</v>
      </c>
      <c r="U2" s="329"/>
      <c r="V2" s="329"/>
      <c r="W2" s="329"/>
      <c r="X2" s="329"/>
      <c r="Y2" s="329"/>
      <c r="Z2" s="329"/>
      <c r="AA2" s="329"/>
      <c r="AB2" s="329"/>
      <c r="AC2" s="329"/>
      <c r="AD2" s="329"/>
      <c r="AE2" s="329"/>
      <c r="AF2" s="329"/>
      <c r="AG2" s="329"/>
      <c r="AH2" s="329"/>
      <c r="AI2" s="329"/>
      <c r="AJ2" s="329"/>
      <c r="AK2" s="329"/>
      <c r="AL2" s="334"/>
    </row>
    <row r="3" spans="1:38">
      <c r="A3" s="314"/>
      <c r="B3" s="314"/>
      <c r="C3" s="314"/>
      <c r="D3" s="314"/>
      <c r="E3" s="314"/>
      <c r="F3" s="314"/>
      <c r="G3" s="314"/>
      <c r="H3" s="314"/>
      <c r="I3" s="314"/>
      <c r="J3" s="314"/>
      <c r="K3" s="314"/>
      <c r="L3" s="314"/>
      <c r="M3" s="314"/>
      <c r="N3" s="314"/>
      <c r="O3" s="314"/>
      <c r="P3" s="314"/>
      <c r="Q3" s="314"/>
      <c r="R3" s="319"/>
      <c r="S3" s="320"/>
      <c r="T3" s="315"/>
      <c r="U3" s="315"/>
      <c r="V3" s="315"/>
      <c r="W3" s="315"/>
      <c r="X3" s="315"/>
      <c r="Y3" s="315"/>
      <c r="Z3" s="315"/>
      <c r="AA3" s="315"/>
      <c r="AB3" s="315"/>
      <c r="AC3" s="315"/>
      <c r="AD3" s="315"/>
      <c r="AE3" s="315"/>
      <c r="AF3" s="315"/>
      <c r="AG3" s="315"/>
      <c r="AH3" s="315"/>
      <c r="AI3" s="315"/>
      <c r="AJ3" s="315"/>
      <c r="AK3" s="315"/>
    </row>
    <row r="4" spans="1:38">
      <c r="A4" s="314"/>
      <c r="H4" s="314"/>
      <c r="I4" s="314"/>
      <c r="J4" s="314"/>
      <c r="K4" s="314"/>
      <c r="L4" s="314"/>
      <c r="M4" s="314"/>
      <c r="N4" s="314"/>
      <c r="O4" s="314"/>
      <c r="P4" s="314"/>
      <c r="Q4" s="314"/>
      <c r="R4" s="319"/>
      <c r="S4" s="320"/>
      <c r="AA4" s="315"/>
      <c r="AB4" s="315"/>
      <c r="AC4" s="315"/>
      <c r="AD4" s="315"/>
      <c r="AE4" s="315"/>
      <c r="AF4" s="315"/>
      <c r="AG4" s="315"/>
      <c r="AH4" s="315"/>
      <c r="AI4" s="315"/>
      <c r="AJ4" s="315"/>
      <c r="AK4" s="315"/>
    </row>
    <row r="5" spans="1:38">
      <c r="A5" s="314"/>
      <c r="D5" s="126"/>
      <c r="H5" s="314"/>
      <c r="I5" s="314"/>
      <c r="J5" s="314"/>
      <c r="K5" s="314"/>
      <c r="L5" s="314"/>
      <c r="M5" s="314"/>
      <c r="N5" s="314"/>
      <c r="O5" s="314"/>
      <c r="P5" s="314"/>
      <c r="Q5" s="314"/>
      <c r="R5" s="319"/>
      <c r="S5" s="320"/>
      <c r="AA5" s="315"/>
      <c r="AB5" s="315"/>
      <c r="AC5" s="315"/>
      <c r="AD5" s="315"/>
      <c r="AE5" s="315"/>
      <c r="AF5" s="315"/>
      <c r="AG5" s="315"/>
      <c r="AH5" s="315"/>
      <c r="AI5" s="315"/>
      <c r="AJ5" s="315"/>
      <c r="AK5" s="315"/>
    </row>
    <row r="6" spans="1:38">
      <c r="A6" s="314"/>
      <c r="H6" s="314"/>
      <c r="I6" s="314"/>
      <c r="J6" s="314"/>
      <c r="K6" s="314"/>
      <c r="L6" s="314"/>
      <c r="M6" s="314"/>
      <c r="N6" s="314"/>
      <c r="O6" s="314"/>
      <c r="P6" s="314"/>
      <c r="Q6" s="314"/>
      <c r="R6" s="319"/>
      <c r="S6" s="320"/>
      <c r="AA6" s="315"/>
      <c r="AB6" s="315"/>
      <c r="AC6" s="315"/>
      <c r="AD6" s="315"/>
      <c r="AE6" s="315"/>
      <c r="AF6" s="315"/>
      <c r="AG6" s="315"/>
      <c r="AH6" s="315"/>
      <c r="AI6" s="315"/>
      <c r="AJ6" s="315"/>
      <c r="AK6" s="315"/>
    </row>
    <row r="7" spans="1:38">
      <c r="A7" s="314"/>
      <c r="B7" s="317" t="s">
        <v>2</v>
      </c>
      <c r="C7" s="317"/>
      <c r="D7" s="317"/>
      <c r="E7" s="317"/>
      <c r="F7" s="317"/>
      <c r="G7" s="317"/>
      <c r="H7" s="314"/>
      <c r="I7" s="314"/>
      <c r="J7" s="314"/>
      <c r="K7" s="314"/>
      <c r="L7" s="314"/>
      <c r="M7" s="314"/>
      <c r="N7" s="314"/>
      <c r="O7" s="314"/>
      <c r="P7" s="314"/>
      <c r="Q7" s="314"/>
      <c r="R7" s="319"/>
      <c r="S7" s="320"/>
      <c r="T7" s="317" t="s">
        <v>3</v>
      </c>
      <c r="U7" s="317"/>
      <c r="V7" s="316"/>
      <c r="W7" s="316"/>
      <c r="X7" s="316"/>
      <c r="Y7" s="316"/>
      <c r="AA7" s="315"/>
      <c r="AB7" s="315"/>
      <c r="AC7" s="315"/>
      <c r="AD7" s="315"/>
      <c r="AE7" s="315"/>
      <c r="AF7" s="315"/>
      <c r="AG7" s="315"/>
      <c r="AH7" s="315"/>
      <c r="AI7" s="315"/>
      <c r="AJ7" s="315"/>
      <c r="AK7" s="315"/>
    </row>
    <row r="8" spans="1:38">
      <c r="A8" s="314"/>
      <c r="D8" s="336" t="s">
        <v>4</v>
      </c>
      <c r="E8" s="336"/>
      <c r="F8" s="337" t="s">
        <v>5</v>
      </c>
      <c r="G8" s="337"/>
      <c r="H8" s="314"/>
      <c r="I8" s="314"/>
      <c r="J8" s="314"/>
      <c r="K8" s="314"/>
      <c r="L8" s="314"/>
      <c r="M8" s="314"/>
      <c r="N8" s="314"/>
      <c r="O8" s="314"/>
      <c r="P8" s="314"/>
      <c r="Q8" s="314"/>
      <c r="R8" s="319"/>
      <c r="S8" s="320"/>
      <c r="V8" s="336" t="s">
        <v>4</v>
      </c>
      <c r="W8" s="336"/>
      <c r="X8" s="337" t="s">
        <v>5</v>
      </c>
      <c r="Y8" s="337"/>
      <c r="AA8" s="315"/>
      <c r="AB8" s="315"/>
      <c r="AC8" s="315"/>
      <c r="AD8" s="315"/>
      <c r="AE8" s="315"/>
      <c r="AF8" s="315"/>
      <c r="AG8" s="315"/>
      <c r="AH8" s="315"/>
      <c r="AI8" s="315"/>
      <c r="AJ8" s="315"/>
      <c r="AK8" s="315"/>
    </row>
    <row r="9" spans="1:38">
      <c r="A9" s="314"/>
      <c r="B9" s="65"/>
      <c r="C9" s="65"/>
      <c r="D9" s="323">
        <v>2040</v>
      </c>
      <c r="E9" s="323">
        <v>2050</v>
      </c>
      <c r="F9" s="324">
        <v>2040</v>
      </c>
      <c r="G9" s="324">
        <v>2050</v>
      </c>
      <c r="H9" s="314"/>
      <c r="I9" s="314"/>
      <c r="J9" s="314"/>
      <c r="K9" s="314"/>
      <c r="L9" s="314"/>
      <c r="M9" s="314"/>
      <c r="N9" s="314"/>
      <c r="O9" s="314"/>
      <c r="P9" s="314"/>
      <c r="Q9" s="314"/>
      <c r="R9" s="319"/>
      <c r="S9" s="320"/>
      <c r="T9" s="65"/>
      <c r="U9" s="65"/>
      <c r="V9" s="323">
        <v>2040</v>
      </c>
      <c r="W9" s="323">
        <v>2050</v>
      </c>
      <c r="X9" s="324">
        <v>2040</v>
      </c>
      <c r="Y9" s="324">
        <v>2050</v>
      </c>
      <c r="AA9" s="315"/>
      <c r="AB9" s="315"/>
      <c r="AC9" s="315"/>
      <c r="AD9" s="315"/>
      <c r="AE9" s="315"/>
      <c r="AF9" s="315"/>
      <c r="AG9" s="315"/>
      <c r="AH9" s="315"/>
      <c r="AI9" s="315"/>
      <c r="AJ9" s="315"/>
      <c r="AK9" s="315"/>
    </row>
    <row r="10" spans="1:38">
      <c r="A10" s="314"/>
      <c r="B10" t="s">
        <v>6</v>
      </c>
      <c r="D10" s="118">
        <f>'DE Total'!D5</f>
        <v>1316.8613621275163</v>
      </c>
      <c r="E10" s="118">
        <f>'DE Total'!E5</f>
        <v>782.24465857616326</v>
      </c>
      <c r="F10" s="118">
        <f>'GA Total'!D5</f>
        <v>1638.4879950973555</v>
      </c>
      <c r="G10" s="118">
        <f>'GA Total'!E5</f>
        <v>972.95095688419644</v>
      </c>
      <c r="H10" s="314"/>
      <c r="I10" s="314"/>
      <c r="J10" s="314"/>
      <c r="K10" s="314"/>
      <c r="L10" s="314"/>
      <c r="M10" s="314"/>
      <c r="N10" s="314"/>
      <c r="O10" s="314"/>
      <c r="P10" s="314"/>
      <c r="Q10" s="314"/>
      <c r="R10" s="319"/>
      <c r="S10" s="320"/>
      <c r="T10" s="341" t="s">
        <v>7</v>
      </c>
      <c r="U10" s="40" t="s">
        <v>6</v>
      </c>
      <c r="V10" s="325">
        <f>'DE Total'!J4</f>
        <v>1245.3431466313177</v>
      </c>
      <c r="W10" s="325">
        <f>'DE Total'!K4</f>
        <v>126.5396292812502</v>
      </c>
      <c r="X10" s="325">
        <f>'GA Total'!J4</f>
        <v>1348.0309724988449</v>
      </c>
      <c r="Y10" s="325">
        <f>'GA Total'!K4</f>
        <v>193.48896126456293</v>
      </c>
      <c r="AA10" s="315"/>
      <c r="AB10" s="315"/>
      <c r="AC10" s="315"/>
      <c r="AD10" s="315"/>
      <c r="AE10" s="315"/>
      <c r="AF10" s="315"/>
      <c r="AG10" s="315"/>
      <c r="AH10" s="315"/>
      <c r="AI10" s="315"/>
      <c r="AJ10" s="315"/>
      <c r="AK10" s="315"/>
    </row>
    <row r="11" spans="1:38">
      <c r="A11" s="314"/>
      <c r="B11" t="s">
        <v>8</v>
      </c>
      <c r="D11" s="118">
        <f>'DE Total'!D13</f>
        <v>965.34732532899841</v>
      </c>
      <c r="E11" s="118">
        <f>'DE Total'!E13</f>
        <v>1354.7247849623343</v>
      </c>
      <c r="F11" s="118">
        <f>'GA Total'!D13</f>
        <v>1387.3036396445905</v>
      </c>
      <c r="G11" s="118">
        <f>'GA Total'!E13</f>
        <v>2048.9309224943636</v>
      </c>
      <c r="H11" s="314"/>
      <c r="I11" s="314"/>
      <c r="J11" s="314"/>
      <c r="K11" s="314"/>
      <c r="L11" s="314"/>
      <c r="M11" s="314"/>
      <c r="N11" s="314"/>
      <c r="O11" s="314"/>
      <c r="P11" s="314"/>
      <c r="Q11" s="314"/>
      <c r="R11" s="319"/>
      <c r="S11" s="320"/>
      <c r="T11" s="342"/>
      <c r="U11" t="s">
        <v>9</v>
      </c>
      <c r="V11" s="118">
        <f>'DE Total'!J5</f>
        <v>45</v>
      </c>
      <c r="W11" s="118">
        <f>'DE Total'!K5</f>
        <v>90</v>
      </c>
      <c r="X11" s="118">
        <f>'GA Total'!J5</f>
        <v>45</v>
      </c>
      <c r="Y11" s="118">
        <f>'GA Total'!K5</f>
        <v>90</v>
      </c>
      <c r="AA11" s="315"/>
      <c r="AB11" s="315"/>
      <c r="AC11" s="315"/>
      <c r="AD11" s="315"/>
      <c r="AE11" s="315"/>
      <c r="AF11" s="315"/>
      <c r="AG11" s="315"/>
      <c r="AH11" s="315"/>
      <c r="AI11" s="315"/>
      <c r="AJ11" s="315"/>
      <c r="AK11" s="315"/>
    </row>
    <row r="12" spans="1:38">
      <c r="A12" s="314"/>
      <c r="B12" t="s">
        <v>10</v>
      </c>
      <c r="D12" s="118">
        <f>'DE Total'!D21</f>
        <v>1973.4264232214757</v>
      </c>
      <c r="E12" s="118">
        <f>'DE Total'!E21</f>
        <v>1000.7114936426656</v>
      </c>
      <c r="F12" s="118">
        <f>'GA Total'!D21</f>
        <v>2141.7435220387933</v>
      </c>
      <c r="G12" s="118">
        <f>'GA Total'!E21</f>
        <v>1016.1739379914214</v>
      </c>
      <c r="H12" s="314"/>
      <c r="I12" s="314"/>
      <c r="J12" s="314"/>
      <c r="K12" s="314"/>
      <c r="L12" s="314"/>
      <c r="M12" s="314"/>
      <c r="N12" s="314"/>
      <c r="O12" s="314"/>
      <c r="P12" s="314"/>
      <c r="Q12" s="314"/>
      <c r="R12" s="319"/>
      <c r="S12" s="320"/>
      <c r="T12" s="343"/>
      <c r="U12" s="65" t="s">
        <v>11</v>
      </c>
      <c r="V12" s="318">
        <f>'DE Total'!J6</f>
        <v>50</v>
      </c>
      <c r="W12" s="318">
        <f>'DE Total'!K6</f>
        <v>100</v>
      </c>
      <c r="X12" s="318">
        <f>'GA Total'!J6</f>
        <v>50</v>
      </c>
      <c r="Y12" s="318">
        <f>'GA Total'!K6</f>
        <v>100</v>
      </c>
      <c r="AA12" s="315"/>
      <c r="AB12" s="315"/>
      <c r="AC12" s="315"/>
      <c r="AD12" s="315"/>
      <c r="AE12" s="315"/>
      <c r="AF12" s="315"/>
      <c r="AG12" s="315"/>
      <c r="AH12" s="315"/>
      <c r="AI12" s="315"/>
      <c r="AJ12" s="315"/>
      <c r="AK12" s="315"/>
    </row>
    <row r="13" spans="1:38">
      <c r="A13" s="314"/>
      <c r="B13" t="s">
        <v>12</v>
      </c>
      <c r="D13" s="118">
        <f>'DE Total'!D28</f>
        <v>73.32303896150782</v>
      </c>
      <c r="E13" s="118">
        <f>'DE Total'!E28</f>
        <v>32.290596733155319</v>
      </c>
      <c r="F13" s="118">
        <f>'GA Total'!D28</f>
        <v>103.5151456660337</v>
      </c>
      <c r="G13" s="118">
        <f>'GA Total'!E28</f>
        <v>32.491370390504137</v>
      </c>
      <c r="H13" s="314"/>
      <c r="I13" s="314"/>
      <c r="J13" s="314"/>
      <c r="K13" s="314"/>
      <c r="L13" s="314"/>
      <c r="M13" s="314"/>
      <c r="N13" s="314"/>
      <c r="O13" s="314"/>
      <c r="P13" s="314"/>
      <c r="Q13" s="314"/>
      <c r="R13" s="319"/>
      <c r="S13" s="320"/>
      <c r="T13" s="342" t="s">
        <v>13</v>
      </c>
      <c r="U13" t="s">
        <v>6</v>
      </c>
      <c r="V13" s="118">
        <f>'DE Total'!J7</f>
        <v>104.5082528864171</v>
      </c>
      <c r="W13" s="118">
        <f>'DE Total'!K7</f>
        <v>9.5671458889679428</v>
      </c>
      <c r="X13" s="118">
        <f>'GA Total'!J7</f>
        <v>104.5082528864171</v>
      </c>
      <c r="Y13" s="118">
        <f>'GA Total'!K7</f>
        <v>9.5671458889679428</v>
      </c>
      <c r="AA13" s="315"/>
      <c r="AB13" s="315"/>
      <c r="AC13" s="315"/>
      <c r="AD13" s="315"/>
      <c r="AE13" s="315"/>
      <c r="AF13" s="315"/>
      <c r="AG13" s="315"/>
      <c r="AH13" s="315"/>
      <c r="AI13" s="315"/>
      <c r="AJ13" s="315"/>
      <c r="AK13" s="315"/>
    </row>
    <row r="14" spans="1:38">
      <c r="A14" s="314"/>
      <c r="B14" t="s">
        <v>14</v>
      </c>
      <c r="D14" s="118">
        <f>'DE Total'!D34</f>
        <v>606.52553589999945</v>
      </c>
      <c r="E14" s="118">
        <f>'DE Total'!E34</f>
        <v>448.03283643428227</v>
      </c>
      <c r="F14" s="118">
        <f>'GA Total'!D34</f>
        <v>701.07233511828076</v>
      </c>
      <c r="G14" s="118">
        <f>'GA Total'!E34</f>
        <v>586.36089304452298</v>
      </c>
      <c r="H14" s="314"/>
      <c r="I14" s="314"/>
      <c r="J14" s="314"/>
      <c r="K14" s="314"/>
      <c r="L14" s="314"/>
      <c r="M14" s="314"/>
      <c r="N14" s="314"/>
      <c r="O14" s="314"/>
      <c r="P14" s="314"/>
      <c r="Q14" s="314"/>
      <c r="R14" s="319"/>
      <c r="S14" s="320"/>
      <c r="T14" s="342"/>
      <c r="U14" t="s">
        <v>9</v>
      </c>
      <c r="V14" s="118">
        <f>'DE Total'!J8</f>
        <v>766.73052032659996</v>
      </c>
      <c r="W14" s="118">
        <f>'DE Total'!K8</f>
        <v>1070.1682549899999</v>
      </c>
      <c r="X14" s="118">
        <f>'GA Total'!J8</f>
        <v>651.72094227760999</v>
      </c>
      <c r="Y14" s="118">
        <f>'GA Total'!K8</f>
        <v>856.13460399199994</v>
      </c>
      <c r="AA14" s="315"/>
      <c r="AB14" s="315"/>
      <c r="AC14" s="315"/>
      <c r="AD14" s="315"/>
      <c r="AE14" s="315"/>
      <c r="AF14" s="315"/>
      <c r="AG14" s="315"/>
      <c r="AH14" s="315"/>
      <c r="AI14" s="315"/>
      <c r="AJ14" s="315"/>
      <c r="AK14" s="315"/>
    </row>
    <row r="15" spans="1:38">
      <c r="A15" s="314"/>
      <c r="B15" t="s">
        <v>15</v>
      </c>
      <c r="D15" s="118">
        <f>'DE Total'!D42</f>
        <v>3815.8425340823451</v>
      </c>
      <c r="E15" s="118">
        <f>'DE Total'!E42</f>
        <v>4040.6026450304498</v>
      </c>
      <c r="F15" s="118">
        <f>'GA Total'!D42</f>
        <v>3359.835977651348</v>
      </c>
      <c r="G15" s="118">
        <f>'GA Total'!E42</f>
        <v>3534.5731661757873</v>
      </c>
      <c r="H15" s="314"/>
      <c r="I15" s="314"/>
      <c r="J15" s="314"/>
      <c r="K15" s="314"/>
      <c r="L15" s="314"/>
      <c r="M15" s="314"/>
      <c r="N15" s="314"/>
      <c r="O15" s="314"/>
      <c r="P15" s="314"/>
      <c r="Q15" s="314"/>
      <c r="R15" s="319"/>
      <c r="S15" s="320"/>
      <c r="T15" s="343"/>
      <c r="U15" s="65" t="s">
        <v>16</v>
      </c>
      <c r="V15" s="318">
        <f>'DE Total'!J9</f>
        <v>62.336933782166732</v>
      </c>
      <c r="W15" s="318">
        <f>'DE Total'!K9</f>
        <v>74.804320538600081</v>
      </c>
      <c r="X15" s="318">
        <f>'GA Total'!J9</f>
        <v>46.075124969427591</v>
      </c>
      <c r="Y15" s="318">
        <f>'GA Total'!K9</f>
        <v>36.860099975542077</v>
      </c>
      <c r="AA15" s="315"/>
      <c r="AB15" s="315"/>
      <c r="AC15" s="315"/>
      <c r="AD15" s="315"/>
      <c r="AE15" s="315"/>
      <c r="AF15" s="315"/>
      <c r="AG15" s="315"/>
      <c r="AH15" s="315"/>
      <c r="AI15" s="315"/>
      <c r="AJ15" s="315"/>
      <c r="AK15" s="315"/>
    </row>
    <row r="16" spans="1:38">
      <c r="A16" s="314"/>
      <c r="B16" s="65" t="s">
        <v>17</v>
      </c>
      <c r="C16" s="65"/>
      <c r="D16" s="318">
        <f>'DE Total'!D46</f>
        <v>694.9112484622575</v>
      </c>
      <c r="E16" s="318">
        <f>'DE Total'!E46</f>
        <v>616.4900952627346</v>
      </c>
      <c r="F16" s="318">
        <f>'GA Total'!D46</f>
        <v>690.86920511945652</v>
      </c>
      <c r="G16" s="318">
        <f>'GA Total'!E46</f>
        <v>599.19381162720435</v>
      </c>
      <c r="H16" s="314"/>
      <c r="I16" s="314"/>
      <c r="J16" s="314"/>
      <c r="K16" s="314"/>
      <c r="L16" s="314"/>
      <c r="M16" s="314"/>
      <c r="N16" s="314"/>
      <c r="O16" s="314"/>
      <c r="P16" s="314"/>
      <c r="Q16" s="314"/>
      <c r="R16" s="319"/>
      <c r="S16" s="320"/>
      <c r="AA16" s="315"/>
      <c r="AB16" s="315"/>
      <c r="AC16" s="315"/>
      <c r="AD16" s="315"/>
      <c r="AE16" s="315"/>
      <c r="AF16" s="315"/>
      <c r="AG16" s="315"/>
      <c r="AH16" s="315"/>
      <c r="AI16" s="315"/>
      <c r="AJ16" s="315"/>
      <c r="AK16" s="315"/>
    </row>
    <row r="17" spans="1:37">
      <c r="A17" s="314"/>
      <c r="B17" s="126" t="s">
        <v>18</v>
      </c>
      <c r="C17" s="126"/>
      <c r="D17" s="332">
        <f>SUM(D10:D16)</f>
        <v>9446.2374680841003</v>
      </c>
      <c r="E17" s="332">
        <f t="shared" ref="E17:G17" si="0">SUM(E10:E16)</f>
        <v>8275.0971106417855</v>
      </c>
      <c r="F17" s="332">
        <f t="shared" si="0"/>
        <v>10022.827820335857</v>
      </c>
      <c r="G17" s="332">
        <f t="shared" si="0"/>
        <v>8790.6750586079997</v>
      </c>
      <c r="H17" s="314"/>
      <c r="I17" s="314"/>
      <c r="J17" s="314"/>
      <c r="K17" s="314"/>
      <c r="L17" s="314"/>
      <c r="M17" s="314"/>
      <c r="N17" s="314"/>
      <c r="O17" s="314"/>
      <c r="P17" s="314"/>
      <c r="Q17" s="314"/>
      <c r="R17" s="319"/>
      <c r="S17" s="320"/>
      <c r="T17" s="317" t="s">
        <v>19</v>
      </c>
      <c r="U17" s="317"/>
      <c r="V17" s="316"/>
      <c r="W17" s="316"/>
      <c r="X17" s="316"/>
      <c r="Y17" s="316"/>
      <c r="AA17" s="315"/>
      <c r="AB17" s="315"/>
      <c r="AC17" s="315"/>
      <c r="AD17" s="315"/>
      <c r="AE17" s="315"/>
      <c r="AF17" s="315"/>
      <c r="AG17" s="315"/>
      <c r="AH17" s="315"/>
      <c r="AI17" s="315"/>
      <c r="AJ17" s="315"/>
      <c r="AK17" s="315"/>
    </row>
    <row r="18" spans="1:37">
      <c r="A18" s="314"/>
      <c r="H18" s="314"/>
      <c r="I18" s="314"/>
      <c r="J18" s="314"/>
      <c r="K18" s="314"/>
      <c r="L18" s="314"/>
      <c r="M18" s="314"/>
      <c r="N18" s="314"/>
      <c r="O18" s="314"/>
      <c r="P18" s="314"/>
      <c r="Q18" s="314"/>
      <c r="R18" s="319"/>
      <c r="S18" s="320"/>
      <c r="V18" s="336" t="s">
        <v>4</v>
      </c>
      <c r="W18" s="336"/>
      <c r="X18" s="337" t="s">
        <v>5</v>
      </c>
      <c r="Y18" s="337"/>
      <c r="AA18" s="315"/>
      <c r="AB18" s="315"/>
      <c r="AC18" s="315"/>
      <c r="AD18" s="315"/>
      <c r="AE18" s="315"/>
      <c r="AF18" s="315"/>
      <c r="AG18" s="315"/>
      <c r="AH18" s="315"/>
      <c r="AI18" s="315"/>
      <c r="AJ18" s="315"/>
      <c r="AK18" s="315"/>
    </row>
    <row r="19" spans="1:37">
      <c r="A19" s="314"/>
      <c r="B19" s="317" t="s">
        <v>20</v>
      </c>
      <c r="C19" s="317"/>
      <c r="D19" s="317"/>
      <c r="E19" s="317"/>
      <c r="F19" s="317"/>
      <c r="G19" s="317"/>
      <c r="H19" s="314"/>
      <c r="I19" s="314"/>
      <c r="J19" s="314"/>
      <c r="K19" s="314"/>
      <c r="L19" s="314"/>
      <c r="M19" s="314"/>
      <c r="N19" s="314"/>
      <c r="O19" s="314"/>
      <c r="P19" s="314"/>
      <c r="Q19" s="314"/>
      <c r="R19" s="319"/>
      <c r="S19" s="320"/>
      <c r="T19" s="65"/>
      <c r="U19" s="65"/>
      <c r="V19" s="323">
        <v>2040</v>
      </c>
      <c r="W19" s="323">
        <v>2050</v>
      </c>
      <c r="X19" s="324">
        <v>2040</v>
      </c>
      <c r="Y19" s="324">
        <v>2050</v>
      </c>
      <c r="AA19" s="315"/>
      <c r="AB19" s="315"/>
      <c r="AC19" s="315"/>
      <c r="AD19" s="315"/>
      <c r="AE19" s="315"/>
      <c r="AF19" s="315"/>
      <c r="AG19" s="315"/>
      <c r="AH19" s="315"/>
      <c r="AI19" s="315"/>
      <c r="AJ19" s="315"/>
      <c r="AK19" s="315"/>
    </row>
    <row r="20" spans="1:37">
      <c r="A20" s="314"/>
      <c r="D20" s="336" t="s">
        <v>4</v>
      </c>
      <c r="E20" s="336"/>
      <c r="F20" s="337" t="s">
        <v>5</v>
      </c>
      <c r="G20" s="337"/>
      <c r="H20" s="314"/>
      <c r="I20" s="314"/>
      <c r="J20" s="314"/>
      <c r="K20" s="314"/>
      <c r="L20" s="314"/>
      <c r="M20" s="314"/>
      <c r="N20" s="314"/>
      <c r="O20" s="314"/>
      <c r="P20" s="314"/>
      <c r="Q20" s="314"/>
      <c r="R20" s="319"/>
      <c r="S20" s="320"/>
      <c r="T20" s="338" t="s">
        <v>7</v>
      </c>
      <c r="U20" s="40" t="s">
        <v>21</v>
      </c>
      <c r="V20" s="325">
        <f>'DE Total'!J12</f>
        <v>468.60405229702383</v>
      </c>
      <c r="W20" s="325">
        <f>'DE Total'!K12</f>
        <v>223.45256481907882</v>
      </c>
      <c r="X20" s="325">
        <f>'GA Total'!J12</f>
        <v>474.8694838274364</v>
      </c>
      <c r="Y20" s="325">
        <f>'GA Total'!K12</f>
        <v>457.10804500834865</v>
      </c>
      <c r="AA20" s="315"/>
      <c r="AB20" s="315"/>
      <c r="AC20" s="315"/>
      <c r="AD20" s="315"/>
      <c r="AE20" s="315"/>
      <c r="AF20" s="315"/>
      <c r="AG20" s="315"/>
      <c r="AH20" s="315"/>
      <c r="AI20" s="315"/>
      <c r="AJ20" s="315"/>
      <c r="AK20" s="315"/>
    </row>
    <row r="21" spans="1:37">
      <c r="A21" s="314"/>
      <c r="B21" s="65"/>
      <c r="C21" s="65"/>
      <c r="D21" s="323">
        <v>2040</v>
      </c>
      <c r="E21" s="323">
        <v>2050</v>
      </c>
      <c r="F21" s="324">
        <v>2040</v>
      </c>
      <c r="G21" s="324">
        <v>2050</v>
      </c>
      <c r="H21" s="314"/>
      <c r="I21" s="314"/>
      <c r="J21" s="314"/>
      <c r="K21" s="314"/>
      <c r="L21" s="314"/>
      <c r="M21" s="314"/>
      <c r="N21" s="314"/>
      <c r="O21" s="314"/>
      <c r="P21" s="314"/>
      <c r="Q21" s="314"/>
      <c r="R21" s="319"/>
      <c r="S21" s="320"/>
      <c r="T21" s="340"/>
      <c r="U21" s="65" t="s">
        <v>22</v>
      </c>
      <c r="V21" s="318">
        <f>'DE Total'!J13</f>
        <v>340</v>
      </c>
      <c r="W21" s="318">
        <f>'DE Total'!K13</f>
        <v>684</v>
      </c>
      <c r="X21" s="318">
        <f>'GA Total'!J13</f>
        <v>550</v>
      </c>
      <c r="Y21" s="318">
        <f>'GA Total'!K13</f>
        <v>1000</v>
      </c>
      <c r="AA21" s="315"/>
      <c r="AB21" s="315"/>
      <c r="AC21" s="315"/>
      <c r="AD21" s="315"/>
      <c r="AE21" s="315"/>
      <c r="AF21" s="315"/>
      <c r="AG21" s="315"/>
      <c r="AH21" s="315"/>
      <c r="AI21" s="315"/>
      <c r="AJ21" s="315"/>
      <c r="AK21" s="315"/>
    </row>
    <row r="22" spans="1:37">
      <c r="A22" s="314"/>
      <c r="B22" s="40" t="s">
        <v>23</v>
      </c>
      <c r="C22" s="40"/>
      <c r="D22" s="325">
        <f>'DE Total'!D5</f>
        <v>1316.8613621275163</v>
      </c>
      <c r="E22" s="325">
        <f>'DE Total'!E5</f>
        <v>782.24465857616326</v>
      </c>
      <c r="F22" s="325">
        <f>'GA Total'!D5</f>
        <v>1638.4879950973555</v>
      </c>
      <c r="G22" s="325">
        <f>'GA Total'!E5</f>
        <v>972.95095688419644</v>
      </c>
      <c r="H22" s="314"/>
      <c r="I22" s="314"/>
      <c r="J22" s="314"/>
      <c r="K22" s="314"/>
      <c r="L22" s="314"/>
      <c r="M22" s="314"/>
      <c r="N22" s="314"/>
      <c r="O22" s="314"/>
      <c r="P22" s="314"/>
      <c r="Q22" s="314"/>
      <c r="R22" s="319"/>
      <c r="S22" s="320"/>
      <c r="T22" s="339" t="s">
        <v>13</v>
      </c>
      <c r="U22" t="s">
        <v>24</v>
      </c>
      <c r="V22" s="118">
        <f>'DE Total'!J14</f>
        <v>0</v>
      </c>
      <c r="W22" s="118">
        <f>'DE Total'!K14</f>
        <v>0</v>
      </c>
      <c r="X22" s="118">
        <f>'GA Total'!J14</f>
        <v>0</v>
      </c>
      <c r="Y22" s="118">
        <f>'GA Total'!K14</f>
        <v>0</v>
      </c>
      <c r="AA22" s="315"/>
      <c r="AB22" s="315"/>
      <c r="AC22" s="315"/>
      <c r="AD22" s="315"/>
      <c r="AE22" s="315"/>
      <c r="AF22" s="315"/>
      <c r="AG22" s="315"/>
      <c r="AH22" s="315"/>
      <c r="AI22" s="315"/>
      <c r="AJ22" s="315"/>
      <c r="AK22" s="315"/>
    </row>
    <row r="23" spans="1:37">
      <c r="A23" s="314"/>
      <c r="B23" s="65" t="s">
        <v>25</v>
      </c>
      <c r="C23" s="65"/>
      <c r="D23" s="318">
        <f>'DE Total'!D6+'DE Total'!D7</f>
        <v>957.05749149898543</v>
      </c>
      <c r="E23" s="318">
        <f>'DE Total'!E6+'DE Total'!E7</f>
        <v>688.83469212265516</v>
      </c>
      <c r="F23" s="318">
        <f>'GA Total'!D6+'GA Total'!D7</f>
        <v>606.84729753494423</v>
      </c>
      <c r="G23" s="318">
        <f>'GA Total'!E6+'GA Total'!E7</f>
        <v>313.09985423687641</v>
      </c>
      <c r="H23" s="314"/>
      <c r="I23" s="314"/>
      <c r="J23" s="314"/>
      <c r="K23" s="314"/>
      <c r="L23" s="314"/>
      <c r="M23" s="314"/>
      <c r="N23" s="314"/>
      <c r="O23" s="314"/>
      <c r="P23" s="314"/>
      <c r="Q23" s="314"/>
      <c r="R23" s="319"/>
      <c r="S23" s="320"/>
      <c r="T23" s="339"/>
      <c r="U23" t="s">
        <v>26</v>
      </c>
      <c r="V23" s="118">
        <f>'DE Total'!J15</f>
        <v>87</v>
      </c>
      <c r="W23" s="118">
        <f>'DE Total'!K15</f>
        <v>0</v>
      </c>
      <c r="X23" s="118">
        <f>'GA Total'!J15</f>
        <v>184</v>
      </c>
      <c r="Y23" s="118">
        <f>'GA Total'!K15</f>
        <v>138</v>
      </c>
      <c r="AA23" s="315"/>
      <c r="AB23" s="315"/>
      <c r="AC23" s="315"/>
      <c r="AD23" s="315"/>
      <c r="AE23" s="315"/>
      <c r="AF23" s="315"/>
      <c r="AG23" s="315"/>
      <c r="AH23" s="315"/>
      <c r="AI23" s="315"/>
      <c r="AJ23" s="315"/>
      <c r="AK23" s="315"/>
    </row>
    <row r="24" spans="1:37">
      <c r="A24" s="314"/>
      <c r="D24" s="118"/>
      <c r="E24" s="118"/>
      <c r="F24" s="118"/>
      <c r="G24" s="118"/>
      <c r="H24" s="314"/>
      <c r="I24" s="314"/>
      <c r="J24" s="314"/>
      <c r="K24" s="314"/>
      <c r="L24" s="314"/>
      <c r="M24" s="314"/>
      <c r="N24" s="314"/>
      <c r="O24" s="314"/>
      <c r="P24" s="314"/>
      <c r="Q24" s="314"/>
      <c r="R24" s="319"/>
      <c r="S24" s="320"/>
      <c r="T24" s="340"/>
      <c r="U24" s="65" t="s">
        <v>27</v>
      </c>
      <c r="V24" s="318">
        <f>'DE Total'!J16</f>
        <v>913</v>
      </c>
      <c r="W24" s="318">
        <f>'DE Total'!K16</f>
        <v>1385</v>
      </c>
      <c r="X24" s="318">
        <f>'GA Total'!J16</f>
        <v>804</v>
      </c>
      <c r="Y24" s="318">
        <f>'GA Total'!K16</f>
        <v>1388</v>
      </c>
      <c r="AA24" s="315"/>
      <c r="AB24" s="315"/>
      <c r="AC24" s="315"/>
      <c r="AD24" s="315"/>
      <c r="AE24" s="315"/>
      <c r="AF24" s="315"/>
      <c r="AG24" s="315"/>
      <c r="AH24" s="315"/>
      <c r="AI24" s="315"/>
      <c r="AJ24" s="315"/>
      <c r="AK24" s="315"/>
    </row>
    <row r="25" spans="1:37">
      <c r="A25" s="314"/>
      <c r="B25" s="317" t="s">
        <v>28</v>
      </c>
      <c r="C25" s="317"/>
      <c r="D25" s="317"/>
      <c r="E25" s="317"/>
      <c r="F25" s="317"/>
      <c r="G25" s="317"/>
      <c r="H25" s="314"/>
      <c r="I25" s="314"/>
      <c r="J25" s="314"/>
      <c r="K25" s="314"/>
      <c r="L25" s="314"/>
      <c r="M25" s="314"/>
      <c r="N25" s="314"/>
      <c r="O25" s="314"/>
      <c r="P25" s="314"/>
      <c r="Q25" s="314"/>
      <c r="R25" s="319"/>
      <c r="S25" s="320"/>
      <c r="AA25" s="315"/>
      <c r="AB25" s="315"/>
      <c r="AC25" s="315"/>
      <c r="AD25" s="315"/>
      <c r="AE25" s="315"/>
      <c r="AF25" s="315"/>
      <c r="AG25" s="315"/>
      <c r="AH25" s="315"/>
      <c r="AI25" s="315"/>
      <c r="AJ25" s="315"/>
      <c r="AK25" s="315"/>
    </row>
    <row r="26" spans="1:37">
      <c r="A26" s="314"/>
      <c r="D26" s="336" t="s">
        <v>4</v>
      </c>
      <c r="E26" s="336"/>
      <c r="F26" s="337" t="s">
        <v>5</v>
      </c>
      <c r="G26" s="337"/>
      <c r="H26" s="314"/>
      <c r="I26" s="314"/>
      <c r="J26" s="314"/>
      <c r="K26" s="314"/>
      <c r="L26" s="314"/>
      <c r="M26" s="314"/>
      <c r="N26" s="314"/>
      <c r="O26" s="314"/>
      <c r="P26" s="314"/>
      <c r="Q26" s="314"/>
      <c r="R26" s="319"/>
      <c r="S26" s="320"/>
      <c r="T26" s="317" t="s">
        <v>29</v>
      </c>
      <c r="U26" s="317"/>
      <c r="V26" s="316"/>
      <c r="W26" s="316"/>
      <c r="X26" s="316"/>
      <c r="Y26" s="316"/>
      <c r="AA26" s="315"/>
      <c r="AB26" s="315"/>
      <c r="AC26" s="315"/>
      <c r="AD26" s="315"/>
      <c r="AE26" s="315"/>
      <c r="AF26" s="315"/>
      <c r="AG26" s="315"/>
      <c r="AH26" s="315"/>
      <c r="AI26" s="315"/>
      <c r="AJ26" s="315"/>
      <c r="AK26" s="315"/>
    </row>
    <row r="27" spans="1:37">
      <c r="A27" s="314"/>
      <c r="B27" s="65"/>
      <c r="C27" s="65"/>
      <c r="D27" s="323">
        <v>2040</v>
      </c>
      <c r="E27" s="323">
        <v>2050</v>
      </c>
      <c r="F27" s="324">
        <v>2040</v>
      </c>
      <c r="G27" s="324">
        <v>2050</v>
      </c>
      <c r="H27" s="314"/>
      <c r="I27" s="314"/>
      <c r="J27" s="314"/>
      <c r="K27" s="314"/>
      <c r="L27" s="314"/>
      <c r="M27" s="314"/>
      <c r="N27" s="314"/>
      <c r="O27" s="314"/>
      <c r="P27" s="314"/>
      <c r="Q27" s="314"/>
      <c r="R27" s="319"/>
      <c r="S27" s="320"/>
      <c r="V27" s="336" t="s">
        <v>4</v>
      </c>
      <c r="W27" s="336"/>
      <c r="X27" s="337" t="s">
        <v>5</v>
      </c>
      <c r="Y27" s="337"/>
      <c r="AA27" s="315"/>
      <c r="AB27" s="315"/>
      <c r="AC27" s="315"/>
      <c r="AD27" s="315"/>
      <c r="AE27" s="315"/>
      <c r="AF27" s="315"/>
      <c r="AG27" s="315"/>
      <c r="AH27" s="315"/>
      <c r="AI27" s="315"/>
      <c r="AJ27" s="315"/>
      <c r="AK27" s="315"/>
    </row>
    <row r="28" spans="1:37">
      <c r="A28" s="314"/>
      <c r="B28" s="40" t="s">
        <v>23</v>
      </c>
      <c r="C28" s="40"/>
      <c r="D28" s="325">
        <f>'DE Total'!D13</f>
        <v>965.34732532899841</v>
      </c>
      <c r="E28" s="325">
        <f>'DE Total'!E13</f>
        <v>1354.7247849623343</v>
      </c>
      <c r="F28" s="325">
        <f>'GA Total'!D13</f>
        <v>1387.3036396445905</v>
      </c>
      <c r="G28" s="325">
        <f>'GA Total'!E13</f>
        <v>2048.9309224943636</v>
      </c>
      <c r="H28" s="314"/>
      <c r="I28" s="314"/>
      <c r="J28" s="314"/>
      <c r="K28" s="314"/>
      <c r="L28" s="314"/>
      <c r="M28" s="314"/>
      <c r="N28" s="314"/>
      <c r="O28" s="314"/>
      <c r="P28" s="314"/>
      <c r="Q28" s="314"/>
      <c r="R28" s="319"/>
      <c r="S28" s="320"/>
      <c r="T28" s="65"/>
      <c r="U28" s="65"/>
      <c r="V28" s="323">
        <v>2040</v>
      </c>
      <c r="W28" s="323">
        <v>2050</v>
      </c>
      <c r="X28" s="324">
        <v>2040</v>
      </c>
      <c r="Y28" s="324">
        <v>2050</v>
      </c>
      <c r="AA28" s="315"/>
      <c r="AB28" s="315"/>
      <c r="AC28" s="315"/>
      <c r="AD28" s="315"/>
      <c r="AE28" s="315"/>
      <c r="AF28" s="315"/>
      <c r="AG28" s="315"/>
      <c r="AH28" s="315"/>
      <c r="AI28" s="315"/>
      <c r="AJ28" s="315"/>
      <c r="AK28" s="315"/>
    </row>
    <row r="29" spans="1:37">
      <c r="A29" s="314"/>
      <c r="B29" s="65" t="s">
        <v>25</v>
      </c>
      <c r="C29" s="65"/>
      <c r="D29" s="318">
        <f>'DE Total'!D14+'DE Total'!D17+'DE Total'!D15+'DE Total'!D16</f>
        <v>843.2567269680253</v>
      </c>
      <c r="E29" s="318">
        <f>'DE Total'!E14+'DE Total'!E17+'DE Total'!E15+'DE Total'!E16</f>
        <v>937.72777985674452</v>
      </c>
      <c r="F29" s="318">
        <f>'GA Total'!D14+'GA Total'!D17+'GA Total'!D15+'GA Total'!D16</f>
        <v>625.56584418284592</v>
      </c>
      <c r="G29" s="318">
        <f>'GA Total'!E14+'GA Total'!E17+'GA Total'!E15+'GA Total'!E16</f>
        <v>934.17712251398507</v>
      </c>
      <c r="H29" s="314"/>
      <c r="I29" s="314"/>
      <c r="J29" s="314"/>
      <c r="K29" s="314"/>
      <c r="L29" s="314"/>
      <c r="M29" s="314"/>
      <c r="N29" s="314"/>
      <c r="O29" s="314"/>
      <c r="P29" s="314"/>
      <c r="Q29" s="314"/>
      <c r="R29" s="319"/>
      <c r="S29" s="320"/>
      <c r="T29" s="338" t="s">
        <v>7</v>
      </c>
      <c r="U29" s="40" t="s">
        <v>30</v>
      </c>
      <c r="V29" s="325">
        <f>'DE Total'!J20</f>
        <v>1333.9522990986948</v>
      </c>
      <c r="W29" s="325">
        <f>'DE Total'!K20</f>
        <v>395.73849455802451</v>
      </c>
      <c r="X29" s="325">
        <f>'GA Total'!J20</f>
        <v>1594.2626476871726</v>
      </c>
      <c r="Y29" s="325">
        <f>'GA Total'!K20</f>
        <v>459.79688876947671</v>
      </c>
      <c r="AA29" s="315"/>
      <c r="AB29" s="315"/>
      <c r="AC29" s="315"/>
      <c r="AD29" s="315"/>
      <c r="AE29" s="315"/>
      <c r="AF29" s="315"/>
      <c r="AG29" s="315"/>
      <c r="AH29" s="315"/>
      <c r="AI29" s="315"/>
      <c r="AJ29" s="315"/>
      <c r="AK29" s="315"/>
    </row>
    <row r="30" spans="1:37">
      <c r="A30" s="314"/>
      <c r="H30" s="314"/>
      <c r="I30" s="314"/>
      <c r="J30" s="314"/>
      <c r="K30" s="314"/>
      <c r="L30" s="314"/>
      <c r="M30" s="314"/>
      <c r="N30" s="314"/>
      <c r="O30" s="314"/>
      <c r="P30" s="314"/>
      <c r="Q30" s="314"/>
      <c r="R30" s="319"/>
      <c r="S30" s="320"/>
      <c r="T30" s="340"/>
      <c r="U30" s="65" t="s">
        <v>31</v>
      </c>
      <c r="V30" s="318">
        <f>'DE Total'!J21</f>
        <v>106.36853103069524</v>
      </c>
      <c r="W30" s="318">
        <f>'DE Total'!K21</f>
        <v>110.99324977116025</v>
      </c>
      <c r="X30" s="318">
        <f>'GA Total'!J21</f>
        <v>157.24043717581034</v>
      </c>
      <c r="Y30" s="318">
        <f>'GA Total'!K21</f>
        <v>188.68852461097239</v>
      </c>
      <c r="AA30" s="315"/>
      <c r="AB30" s="315"/>
      <c r="AC30" s="315"/>
      <c r="AD30" s="315"/>
      <c r="AE30" s="315"/>
      <c r="AF30" s="315"/>
      <c r="AG30" s="315"/>
      <c r="AH30" s="315"/>
      <c r="AI30" s="315"/>
      <c r="AJ30" s="315"/>
      <c r="AK30" s="315"/>
    </row>
    <row r="31" spans="1:37">
      <c r="A31" s="314"/>
      <c r="B31" s="317" t="s">
        <v>32</v>
      </c>
      <c r="C31" s="317"/>
      <c r="D31" s="317"/>
      <c r="E31" s="317"/>
      <c r="F31" s="317"/>
      <c r="G31" s="317"/>
      <c r="H31" s="314"/>
      <c r="I31" s="314"/>
      <c r="J31" s="314"/>
      <c r="K31" s="314"/>
      <c r="L31" s="314"/>
      <c r="M31" s="314"/>
      <c r="N31" s="314"/>
      <c r="O31" s="314"/>
      <c r="P31" s="314"/>
      <c r="Q31" s="314"/>
      <c r="R31" s="319"/>
      <c r="S31" s="320"/>
      <c r="T31" s="339" t="s">
        <v>13</v>
      </c>
      <c r="U31" t="s">
        <v>33</v>
      </c>
      <c r="V31" s="118">
        <f>'DE Total'!J22</f>
        <v>84</v>
      </c>
      <c r="W31" s="118">
        <f>'DE Total'!K22</f>
        <v>83</v>
      </c>
      <c r="X31" s="118">
        <f>'GA Total'!J22</f>
        <v>100</v>
      </c>
      <c r="Y31" s="118">
        <f>'GA Total'!K22</f>
        <v>100</v>
      </c>
      <c r="AA31" s="315"/>
      <c r="AB31" s="315"/>
      <c r="AC31" s="315"/>
      <c r="AD31" s="315"/>
      <c r="AE31" s="315"/>
      <c r="AF31" s="315"/>
      <c r="AG31" s="315"/>
      <c r="AH31" s="315"/>
      <c r="AI31" s="315"/>
      <c r="AJ31" s="315"/>
      <c r="AK31" s="315"/>
    </row>
    <row r="32" spans="1:37">
      <c r="A32" s="314"/>
      <c r="D32" s="336" t="s">
        <v>4</v>
      </c>
      <c r="E32" s="336"/>
      <c r="F32" s="337" t="s">
        <v>5</v>
      </c>
      <c r="G32" s="337"/>
      <c r="H32" s="314"/>
      <c r="I32" s="314"/>
      <c r="J32" s="314"/>
      <c r="K32" s="314"/>
      <c r="L32" s="314"/>
      <c r="M32" s="314"/>
      <c r="N32" s="314"/>
      <c r="O32" s="314"/>
      <c r="P32" s="314"/>
      <c r="Q32" s="314"/>
      <c r="R32" s="319"/>
      <c r="S32" s="320"/>
      <c r="T32" s="339"/>
      <c r="U32" t="s">
        <v>34</v>
      </c>
      <c r="V32" s="118">
        <f>'DE Total'!J23</f>
        <v>319.10559309208571</v>
      </c>
      <c r="W32" s="118">
        <f>'DE Total'!K23</f>
        <v>332.97974931348074</v>
      </c>
      <c r="X32" s="118">
        <f>'GA Total'!J23</f>
        <v>157.24043717581034</v>
      </c>
      <c r="Y32" s="118">
        <f>'GA Total'!K23</f>
        <v>188.68852461097239</v>
      </c>
      <c r="AA32" s="315"/>
      <c r="AB32" s="315"/>
      <c r="AC32" s="315"/>
      <c r="AD32" s="315"/>
      <c r="AE32" s="315"/>
      <c r="AF32" s="315"/>
      <c r="AG32" s="315"/>
      <c r="AH32" s="315"/>
      <c r="AI32" s="315"/>
      <c r="AJ32" s="315"/>
      <c r="AK32" s="315"/>
    </row>
    <row r="33" spans="1:37">
      <c r="A33" s="314"/>
      <c r="B33" s="65"/>
      <c r="C33" s="65"/>
      <c r="D33" s="323">
        <v>2040</v>
      </c>
      <c r="E33" s="323">
        <v>2050</v>
      </c>
      <c r="F33" s="324">
        <v>2040</v>
      </c>
      <c r="G33" s="324">
        <v>2050</v>
      </c>
      <c r="H33" s="314"/>
      <c r="I33" s="314"/>
      <c r="J33" s="314"/>
      <c r="K33" s="314"/>
      <c r="L33" s="314"/>
      <c r="M33" s="314"/>
      <c r="N33" s="314"/>
      <c r="O33" s="314"/>
      <c r="P33" s="314"/>
      <c r="Q33" s="314"/>
      <c r="R33" s="319"/>
      <c r="S33" s="320"/>
      <c r="T33" s="340"/>
      <c r="U33" s="65" t="s">
        <v>35</v>
      </c>
      <c r="V33" s="318">
        <f>'DE Total'!J24</f>
        <v>161</v>
      </c>
      <c r="W33" s="318">
        <f>'DE Total'!K24</f>
        <v>108</v>
      </c>
      <c r="X33" s="318">
        <f>'GA Total'!J24</f>
        <v>161</v>
      </c>
      <c r="Y33" s="318">
        <f>'GA Total'!K24</f>
        <v>108</v>
      </c>
      <c r="AA33" s="315"/>
      <c r="AB33" s="315"/>
      <c r="AC33" s="315"/>
      <c r="AD33" s="315"/>
      <c r="AE33" s="315"/>
      <c r="AF33" s="315"/>
      <c r="AG33" s="315"/>
      <c r="AH33" s="315"/>
      <c r="AI33" s="315"/>
      <c r="AJ33" s="315"/>
      <c r="AK33" s="315"/>
    </row>
    <row r="34" spans="1:37">
      <c r="A34" s="314"/>
      <c r="B34" s="40" t="s">
        <v>23</v>
      </c>
      <c r="C34" s="40"/>
      <c r="D34" s="325">
        <f>'DE Total'!D34</f>
        <v>606.52553589999945</v>
      </c>
      <c r="E34" s="325">
        <f>'DE Total'!E34</f>
        <v>448.03283643428227</v>
      </c>
      <c r="F34" s="325">
        <f>'GA Total'!D34</f>
        <v>701.07233511828076</v>
      </c>
      <c r="G34" s="325">
        <f>'GA Total'!E34</f>
        <v>586.36089304452298</v>
      </c>
      <c r="H34" s="314"/>
      <c r="I34" s="314"/>
      <c r="J34" s="314"/>
      <c r="K34" s="314"/>
      <c r="L34" s="314"/>
      <c r="M34" s="314"/>
      <c r="N34" s="314"/>
      <c r="O34" s="314"/>
      <c r="P34" s="314"/>
      <c r="Q34" s="314"/>
      <c r="R34" s="319"/>
      <c r="S34" s="320"/>
      <c r="AA34" s="315"/>
      <c r="AB34" s="315"/>
      <c r="AC34" s="315"/>
      <c r="AD34" s="315"/>
      <c r="AE34" s="315"/>
      <c r="AF34" s="315"/>
      <c r="AG34" s="315"/>
      <c r="AH34" s="315"/>
      <c r="AI34" s="315"/>
      <c r="AJ34" s="315"/>
      <c r="AK34" s="315"/>
    </row>
    <row r="35" spans="1:37">
      <c r="A35" s="314"/>
      <c r="B35" s="65" t="s">
        <v>25</v>
      </c>
      <c r="C35" s="65"/>
      <c r="D35" s="318">
        <f>SUM('DE Total'!D35:D38)</f>
        <v>1705.5144344363616</v>
      </c>
      <c r="E35" s="318">
        <f>SUM('DE Total'!E35:E38)</f>
        <v>2006.2345450036146</v>
      </c>
      <c r="F35" s="318">
        <f>SUM('GA Total'!D35:D38)</f>
        <v>1537.6937665081396</v>
      </c>
      <c r="G35" s="318">
        <f>SUM('GA Total'!E35:E38)</f>
        <v>1714.1810680038755</v>
      </c>
      <c r="H35" s="314"/>
      <c r="I35" s="314"/>
      <c r="J35" s="314"/>
      <c r="K35" s="314"/>
      <c r="L35" s="314"/>
      <c r="M35" s="314"/>
      <c r="N35" s="314"/>
      <c r="O35" s="314"/>
      <c r="P35" s="314"/>
      <c r="Q35" s="314"/>
      <c r="R35" s="319"/>
      <c r="S35" s="320"/>
      <c r="T35" s="317" t="s">
        <v>7</v>
      </c>
      <c r="U35" s="317"/>
      <c r="V35" s="316"/>
      <c r="W35" s="316"/>
      <c r="X35" s="316"/>
      <c r="Y35" s="316"/>
      <c r="AA35" s="315"/>
      <c r="AB35" s="315"/>
      <c r="AC35" s="315"/>
      <c r="AD35" s="315"/>
      <c r="AE35" s="315"/>
      <c r="AF35" s="315"/>
      <c r="AG35" s="315"/>
      <c r="AH35" s="315"/>
      <c r="AI35" s="315"/>
      <c r="AJ35" s="315"/>
      <c r="AK35" s="315"/>
    </row>
    <row r="36" spans="1:37">
      <c r="A36" s="314"/>
      <c r="H36" s="314"/>
      <c r="I36" s="314"/>
      <c r="J36" s="314"/>
      <c r="K36" s="314"/>
      <c r="L36" s="314"/>
      <c r="M36" s="314"/>
      <c r="N36" s="314"/>
      <c r="O36" s="314"/>
      <c r="P36" s="314"/>
      <c r="Q36" s="314"/>
      <c r="R36" s="319"/>
      <c r="S36" s="320"/>
      <c r="V36" s="336" t="s">
        <v>4</v>
      </c>
      <c r="W36" s="336"/>
      <c r="X36" s="337" t="s">
        <v>5</v>
      </c>
      <c r="Y36" s="337"/>
      <c r="AA36" s="315"/>
      <c r="AB36" s="315"/>
      <c r="AC36" s="315"/>
      <c r="AD36" s="315"/>
      <c r="AE36" s="315"/>
      <c r="AF36" s="315"/>
      <c r="AG36" s="315"/>
      <c r="AH36" s="315"/>
      <c r="AI36" s="315"/>
      <c r="AJ36" s="315"/>
      <c r="AK36" s="315"/>
    </row>
    <row r="37" spans="1:37">
      <c r="A37" s="314"/>
      <c r="H37" s="314"/>
      <c r="I37" s="314"/>
      <c r="J37" s="314"/>
      <c r="K37" s="314"/>
      <c r="L37" s="314"/>
      <c r="M37" s="314"/>
      <c r="N37" s="314"/>
      <c r="O37" s="314"/>
      <c r="P37" s="314"/>
      <c r="Q37" s="314"/>
      <c r="R37" s="319"/>
      <c r="S37" s="320"/>
      <c r="T37" s="65"/>
      <c r="U37" s="65"/>
      <c r="V37" s="323">
        <v>2040</v>
      </c>
      <c r="W37" s="323">
        <v>2050</v>
      </c>
      <c r="X37" s="324">
        <v>2040</v>
      </c>
      <c r="Y37" s="324">
        <v>2050</v>
      </c>
      <c r="AA37" s="315"/>
      <c r="AB37" s="315"/>
      <c r="AC37" s="315"/>
      <c r="AD37" s="315"/>
      <c r="AE37" s="315"/>
      <c r="AF37" s="315"/>
      <c r="AG37" s="315"/>
      <c r="AH37" s="315"/>
      <c r="AI37" s="315"/>
      <c r="AJ37" s="315"/>
      <c r="AK37" s="315"/>
    </row>
    <row r="38" spans="1:37">
      <c r="A38" s="314"/>
      <c r="H38" s="314"/>
      <c r="I38" s="314"/>
      <c r="J38" s="314"/>
      <c r="K38" s="314"/>
      <c r="L38" s="314"/>
      <c r="M38" s="314"/>
      <c r="N38" s="314"/>
      <c r="O38" s="314"/>
      <c r="P38" s="314"/>
      <c r="Q38" s="314"/>
      <c r="R38" s="319"/>
      <c r="S38" s="320"/>
      <c r="T38" s="338" t="s">
        <v>7</v>
      </c>
      <c r="U38" s="40" t="s">
        <v>6</v>
      </c>
      <c r="V38" s="325">
        <f>V10+V11+V12</f>
        <v>1340.3431466313177</v>
      </c>
      <c r="W38" s="325">
        <f t="shared" ref="W38:Y38" si="1">W10+W11+W12</f>
        <v>316.5396292812502</v>
      </c>
      <c r="X38" s="325">
        <f t="shared" si="1"/>
        <v>1443.0309724988449</v>
      </c>
      <c r="Y38" s="325">
        <f t="shared" si="1"/>
        <v>383.48896126456293</v>
      </c>
      <c r="AA38" s="315"/>
      <c r="AB38" s="315"/>
      <c r="AC38" s="315"/>
      <c r="AD38" s="315"/>
      <c r="AE38" s="315"/>
      <c r="AF38" s="315"/>
      <c r="AG38" s="315"/>
      <c r="AH38" s="315"/>
      <c r="AI38" s="315"/>
      <c r="AJ38" s="315"/>
      <c r="AK38" s="315"/>
    </row>
    <row r="39" spans="1:37">
      <c r="A39" s="314"/>
      <c r="H39" s="314"/>
      <c r="I39" s="314"/>
      <c r="J39" s="314"/>
      <c r="K39" s="314"/>
      <c r="L39" s="314"/>
      <c r="M39" s="314"/>
      <c r="N39" s="314"/>
      <c r="O39" s="314"/>
      <c r="P39" s="314"/>
      <c r="Q39" s="314"/>
      <c r="R39" s="319"/>
      <c r="S39" s="320"/>
      <c r="T39" s="339"/>
      <c r="U39" t="s">
        <v>36</v>
      </c>
      <c r="V39" s="118">
        <f>V20+V21</f>
        <v>808.60405229702383</v>
      </c>
      <c r="W39" s="118">
        <f t="shared" ref="W39:Y39" si="2">W20+W21</f>
        <v>907.45256481907882</v>
      </c>
      <c r="X39" s="118">
        <f t="shared" si="2"/>
        <v>1024.8694838274364</v>
      </c>
      <c r="Y39" s="118">
        <f t="shared" si="2"/>
        <v>1457.1080450083487</v>
      </c>
      <c r="AA39" s="315"/>
      <c r="AB39" s="315"/>
      <c r="AC39" s="315"/>
      <c r="AD39" s="315"/>
      <c r="AE39" s="315"/>
      <c r="AF39" s="315"/>
      <c r="AG39" s="315"/>
      <c r="AH39" s="315"/>
      <c r="AI39" s="315"/>
      <c r="AJ39" s="315"/>
      <c r="AK39" s="315"/>
    </row>
    <row r="40" spans="1:37">
      <c r="A40" s="314"/>
      <c r="H40" s="314"/>
      <c r="I40" s="314"/>
      <c r="J40" s="314"/>
      <c r="K40" s="314"/>
      <c r="L40" s="314"/>
      <c r="M40" s="314"/>
      <c r="N40" s="314"/>
      <c r="O40" s="314"/>
      <c r="P40" s="314"/>
      <c r="Q40" s="314"/>
      <c r="R40" s="319"/>
      <c r="S40" s="320"/>
      <c r="T40" s="340"/>
      <c r="U40" s="65" t="s">
        <v>10</v>
      </c>
      <c r="V40" s="318">
        <f>V29+V30</f>
        <v>1440.3208301293901</v>
      </c>
      <c r="W40" s="318">
        <f t="shared" ref="W40:Y40" si="3">W29+W30</f>
        <v>506.73174432918478</v>
      </c>
      <c r="X40" s="318">
        <f t="shared" si="3"/>
        <v>1751.5030848629829</v>
      </c>
      <c r="Y40" s="318">
        <f t="shared" si="3"/>
        <v>648.48541338044913</v>
      </c>
      <c r="AA40" s="315"/>
      <c r="AB40" s="315"/>
      <c r="AC40" s="315"/>
      <c r="AD40" s="315"/>
      <c r="AE40" s="315"/>
      <c r="AF40" s="315"/>
      <c r="AG40" s="315"/>
      <c r="AH40" s="315"/>
      <c r="AI40" s="315"/>
      <c r="AJ40" s="315"/>
      <c r="AK40" s="315"/>
    </row>
    <row r="41" spans="1:37">
      <c r="A41" s="314"/>
      <c r="H41" s="314"/>
      <c r="I41" s="314"/>
      <c r="J41" s="314"/>
      <c r="K41" s="314"/>
      <c r="L41" s="314"/>
      <c r="M41" s="314"/>
      <c r="N41" s="314"/>
      <c r="O41" s="314"/>
      <c r="P41" s="314"/>
      <c r="Q41" s="314"/>
      <c r="R41" s="319"/>
      <c r="S41" s="320"/>
      <c r="AA41" s="315"/>
      <c r="AB41" s="315"/>
      <c r="AC41" s="315"/>
      <c r="AD41" s="315"/>
      <c r="AE41" s="315"/>
      <c r="AF41" s="315"/>
      <c r="AG41" s="315"/>
      <c r="AH41" s="315"/>
      <c r="AI41" s="315"/>
      <c r="AJ41" s="315"/>
      <c r="AK41" s="315"/>
    </row>
    <row r="42" spans="1:37">
      <c r="A42" s="314"/>
      <c r="H42" s="314"/>
      <c r="I42" s="314"/>
      <c r="J42" s="314"/>
      <c r="K42" s="314"/>
      <c r="L42" s="314"/>
      <c r="M42" s="314"/>
      <c r="N42" s="314"/>
      <c r="O42" s="314"/>
      <c r="P42" s="314"/>
      <c r="Q42" s="314"/>
      <c r="R42" s="319"/>
      <c r="S42" s="320"/>
      <c r="T42" s="317" t="s">
        <v>13</v>
      </c>
      <c r="U42" s="317"/>
      <c r="V42" s="316"/>
      <c r="W42" s="316"/>
      <c r="X42" s="316"/>
      <c r="Y42" s="316"/>
      <c r="AA42" s="315"/>
      <c r="AB42" s="315"/>
      <c r="AC42" s="315"/>
      <c r="AD42" s="315"/>
      <c r="AE42" s="315"/>
      <c r="AF42" s="315"/>
      <c r="AG42" s="315"/>
      <c r="AH42" s="315"/>
      <c r="AI42" s="315"/>
      <c r="AJ42" s="315"/>
      <c r="AK42" s="315"/>
    </row>
    <row r="43" spans="1:37">
      <c r="A43" s="314"/>
      <c r="H43" s="314"/>
      <c r="I43" s="314"/>
      <c r="J43" s="314"/>
      <c r="K43" s="314"/>
      <c r="L43" s="314"/>
      <c r="M43" s="314"/>
      <c r="N43" s="314"/>
      <c r="O43" s="314"/>
      <c r="P43" s="314"/>
      <c r="Q43" s="314"/>
      <c r="R43" s="319"/>
      <c r="S43" s="320"/>
      <c r="V43" s="336" t="s">
        <v>4</v>
      </c>
      <c r="W43" s="336"/>
      <c r="X43" s="337" t="s">
        <v>5</v>
      </c>
      <c r="Y43" s="337"/>
      <c r="AA43" s="315"/>
      <c r="AB43" s="315"/>
      <c r="AC43" s="315"/>
      <c r="AD43" s="315"/>
      <c r="AE43" s="315"/>
      <c r="AF43" s="315"/>
      <c r="AG43" s="315"/>
      <c r="AH43" s="315"/>
      <c r="AI43" s="315"/>
      <c r="AJ43" s="315"/>
      <c r="AK43" s="315"/>
    </row>
    <row r="44" spans="1:37">
      <c r="A44" s="314"/>
      <c r="H44" s="314"/>
      <c r="I44" s="314"/>
      <c r="J44" s="314"/>
      <c r="K44" s="314"/>
      <c r="L44" s="314"/>
      <c r="M44" s="314"/>
      <c r="N44" s="314"/>
      <c r="O44" s="314"/>
      <c r="P44" s="314"/>
      <c r="Q44" s="314"/>
      <c r="R44" s="319"/>
      <c r="S44" s="320"/>
      <c r="T44" s="65"/>
      <c r="U44" s="65"/>
      <c r="V44" s="323">
        <v>2040</v>
      </c>
      <c r="W44" s="323">
        <v>2050</v>
      </c>
      <c r="X44" s="324">
        <v>2040</v>
      </c>
      <c r="Y44" s="324">
        <v>2050</v>
      </c>
      <c r="AA44" s="315"/>
      <c r="AB44" s="315"/>
      <c r="AC44" s="315"/>
      <c r="AD44" s="315"/>
      <c r="AE44" s="315"/>
      <c r="AF44" s="315"/>
      <c r="AG44" s="315"/>
      <c r="AH44" s="315"/>
      <c r="AI44" s="315"/>
      <c r="AJ44" s="315"/>
      <c r="AK44" s="315"/>
    </row>
    <row r="45" spans="1:37">
      <c r="A45" s="314"/>
      <c r="H45" s="314"/>
      <c r="I45" s="314"/>
      <c r="J45" s="314"/>
      <c r="K45" s="314"/>
      <c r="L45" s="314"/>
      <c r="M45" s="314"/>
      <c r="N45" s="314"/>
      <c r="O45" s="314"/>
      <c r="P45" s="314"/>
      <c r="Q45" s="314"/>
      <c r="R45" s="319"/>
      <c r="S45" s="320"/>
      <c r="T45" s="338" t="s">
        <v>13</v>
      </c>
      <c r="U45" s="40" t="s">
        <v>6</v>
      </c>
      <c r="V45" s="325">
        <f>SUM(V13:V15)</f>
        <v>933.57570699518385</v>
      </c>
      <c r="W45" s="325">
        <f t="shared" ref="W45:Y45" si="4">SUM(W13:W15)</f>
        <v>1154.5397214175678</v>
      </c>
      <c r="X45" s="325">
        <f t="shared" si="4"/>
        <v>802.30432013345467</v>
      </c>
      <c r="Y45" s="325">
        <f t="shared" si="4"/>
        <v>902.56184985650998</v>
      </c>
      <c r="AA45" s="315"/>
      <c r="AB45" s="315"/>
      <c r="AC45" s="315"/>
      <c r="AD45" s="315"/>
      <c r="AE45" s="315"/>
      <c r="AF45" s="315"/>
      <c r="AG45" s="315"/>
      <c r="AH45" s="315"/>
      <c r="AI45" s="315"/>
      <c r="AJ45" s="315"/>
      <c r="AK45" s="315"/>
    </row>
    <row r="46" spans="1:37">
      <c r="A46" s="314"/>
      <c r="H46" s="314"/>
      <c r="I46" s="314"/>
      <c r="J46" s="314"/>
      <c r="K46" s="314"/>
      <c r="L46" s="314"/>
      <c r="M46" s="314"/>
      <c r="N46" s="314"/>
      <c r="O46" s="314"/>
      <c r="P46" s="314"/>
      <c r="Q46" s="314"/>
      <c r="R46" s="319"/>
      <c r="S46" s="320"/>
      <c r="T46" s="339"/>
      <c r="U46" t="s">
        <v>36</v>
      </c>
      <c r="V46" s="118">
        <f>SUM(V22:V24)</f>
        <v>1000</v>
      </c>
      <c r="W46" s="118">
        <f t="shared" ref="W46:Y46" si="5">SUM(W22:W24)</f>
        <v>1385</v>
      </c>
      <c r="X46" s="118">
        <f t="shared" si="5"/>
        <v>988</v>
      </c>
      <c r="Y46" s="118">
        <f t="shared" si="5"/>
        <v>1526</v>
      </c>
      <c r="AA46" s="315"/>
      <c r="AB46" s="315"/>
      <c r="AC46" s="315"/>
      <c r="AD46" s="315"/>
      <c r="AE46" s="315"/>
      <c r="AF46" s="315"/>
      <c r="AG46" s="315"/>
      <c r="AH46" s="315"/>
      <c r="AI46" s="315"/>
      <c r="AJ46" s="315"/>
      <c r="AK46" s="315"/>
    </row>
    <row r="47" spans="1:37">
      <c r="A47" s="314"/>
      <c r="H47" s="314"/>
      <c r="I47" s="314"/>
      <c r="J47" s="314"/>
      <c r="K47" s="314"/>
      <c r="L47" s="314"/>
      <c r="M47" s="314"/>
      <c r="N47" s="314"/>
      <c r="O47" s="314"/>
      <c r="P47" s="314"/>
      <c r="Q47" s="314"/>
      <c r="R47" s="319"/>
      <c r="S47" s="320"/>
      <c r="T47" s="340"/>
      <c r="U47" s="65" t="s">
        <v>10</v>
      </c>
      <c r="V47" s="318">
        <f>SUM(V31:V33)</f>
        <v>564.10559309208566</v>
      </c>
      <c r="W47" s="318">
        <f t="shared" ref="W47:Y47" si="6">SUM(W31:W33)</f>
        <v>523.97974931348074</v>
      </c>
      <c r="X47" s="318">
        <f t="shared" si="6"/>
        <v>418.24043717581037</v>
      </c>
      <c r="Y47" s="318">
        <f t="shared" si="6"/>
        <v>396.68852461097242</v>
      </c>
      <c r="AA47" s="315"/>
      <c r="AB47" s="315"/>
      <c r="AC47" s="315"/>
      <c r="AD47" s="315"/>
      <c r="AE47" s="315"/>
      <c r="AF47" s="315"/>
      <c r="AG47" s="315"/>
      <c r="AH47" s="315"/>
      <c r="AI47" s="315"/>
      <c r="AJ47" s="315"/>
      <c r="AK47" s="315"/>
    </row>
    <row r="48" spans="1:37">
      <c r="A48" s="314"/>
      <c r="H48" s="314"/>
      <c r="I48" s="314"/>
      <c r="J48" s="314"/>
      <c r="K48" s="314"/>
      <c r="L48" s="314"/>
      <c r="M48" s="314"/>
      <c r="N48" s="314"/>
      <c r="O48" s="314"/>
      <c r="P48" s="314"/>
      <c r="Q48" s="314"/>
      <c r="R48" s="319"/>
      <c r="S48" s="320"/>
      <c r="AA48" s="315"/>
      <c r="AB48" s="315"/>
      <c r="AC48" s="315"/>
      <c r="AD48" s="315"/>
      <c r="AE48" s="315"/>
      <c r="AF48" s="315"/>
      <c r="AG48" s="315"/>
      <c r="AH48" s="315"/>
      <c r="AI48" s="315"/>
      <c r="AJ48" s="315"/>
      <c r="AK48" s="315"/>
    </row>
    <row r="49" spans="1:37">
      <c r="A49" s="314"/>
      <c r="H49" s="314"/>
      <c r="I49" s="314"/>
      <c r="J49" s="314"/>
      <c r="K49" s="314"/>
      <c r="L49" s="314"/>
      <c r="M49" s="314"/>
      <c r="N49" s="314"/>
      <c r="O49" s="314"/>
      <c r="P49" s="314"/>
      <c r="Q49" s="314"/>
      <c r="R49" s="319"/>
      <c r="S49" s="320"/>
      <c r="AA49" s="315"/>
      <c r="AB49" s="315"/>
      <c r="AC49" s="315"/>
      <c r="AD49" s="315"/>
      <c r="AE49" s="315"/>
      <c r="AF49" s="315"/>
      <c r="AG49" s="315"/>
      <c r="AH49" s="315"/>
      <c r="AI49" s="315"/>
      <c r="AJ49" s="315"/>
      <c r="AK49" s="315"/>
    </row>
    <row r="50" spans="1:37">
      <c r="A50" s="314"/>
      <c r="H50" s="314"/>
      <c r="I50" s="314"/>
      <c r="J50" s="314"/>
      <c r="K50" s="314"/>
      <c r="L50" s="314"/>
      <c r="M50" s="314"/>
      <c r="N50" s="314"/>
      <c r="O50" s="314"/>
      <c r="P50" s="314"/>
      <c r="Q50" s="314"/>
      <c r="R50" s="319"/>
      <c r="S50" s="320"/>
      <c r="AA50" s="315"/>
      <c r="AB50" s="315"/>
      <c r="AC50" s="315"/>
      <c r="AD50" s="315"/>
      <c r="AE50" s="315"/>
      <c r="AF50" s="315"/>
      <c r="AG50" s="315"/>
      <c r="AH50" s="315"/>
      <c r="AI50" s="315"/>
      <c r="AJ50" s="315"/>
      <c r="AK50" s="315"/>
    </row>
    <row r="51" spans="1:37">
      <c r="A51" s="314"/>
      <c r="H51" s="314"/>
      <c r="I51" s="314"/>
      <c r="J51" s="314"/>
      <c r="K51" s="314"/>
      <c r="L51" s="314"/>
      <c r="M51" s="314"/>
      <c r="N51" s="314"/>
      <c r="O51" s="314"/>
      <c r="P51" s="314"/>
      <c r="Q51" s="314"/>
      <c r="R51" s="319"/>
      <c r="S51" s="320"/>
      <c r="AA51" s="315"/>
      <c r="AB51" s="315"/>
      <c r="AC51" s="315"/>
      <c r="AD51" s="315"/>
      <c r="AE51" s="315"/>
      <c r="AF51" s="315"/>
      <c r="AG51" s="315"/>
      <c r="AH51" s="315"/>
      <c r="AI51" s="315"/>
      <c r="AJ51" s="315"/>
      <c r="AK51" s="315"/>
    </row>
    <row r="52" spans="1:37">
      <c r="A52" s="314"/>
      <c r="H52" s="314"/>
      <c r="I52" s="314"/>
      <c r="J52" s="314"/>
      <c r="K52" s="314"/>
      <c r="L52" s="314"/>
      <c r="M52" s="314"/>
      <c r="N52" s="314"/>
      <c r="O52" s="314"/>
      <c r="P52" s="314"/>
      <c r="Q52" s="314"/>
      <c r="R52" s="319"/>
      <c r="S52" s="320"/>
      <c r="AA52" s="315"/>
      <c r="AB52" s="315"/>
      <c r="AC52" s="315"/>
      <c r="AD52" s="315"/>
      <c r="AE52" s="315"/>
      <c r="AF52" s="315"/>
      <c r="AG52" s="315"/>
      <c r="AH52" s="315"/>
      <c r="AI52" s="315"/>
      <c r="AJ52" s="315"/>
      <c r="AK52" s="315"/>
    </row>
    <row r="53" spans="1:37">
      <c r="A53" s="314"/>
      <c r="H53" s="314"/>
      <c r="I53" s="314"/>
      <c r="J53" s="314"/>
      <c r="K53" s="314"/>
      <c r="L53" s="314"/>
      <c r="M53" s="314"/>
      <c r="N53" s="314"/>
      <c r="O53" s="314"/>
      <c r="P53" s="314"/>
      <c r="Q53" s="314"/>
      <c r="R53" s="319"/>
      <c r="S53" s="320"/>
      <c r="AA53" s="315"/>
      <c r="AB53" s="315"/>
      <c r="AC53" s="315"/>
      <c r="AD53" s="315"/>
      <c r="AE53" s="315"/>
      <c r="AF53" s="315"/>
      <c r="AG53" s="315"/>
      <c r="AH53" s="315"/>
      <c r="AI53" s="315"/>
      <c r="AJ53" s="315"/>
      <c r="AK53" s="315"/>
    </row>
    <row r="54" spans="1:37">
      <c r="A54" s="314"/>
      <c r="H54" s="314"/>
      <c r="I54" s="314"/>
      <c r="J54" s="314"/>
      <c r="K54" s="314"/>
      <c r="L54" s="314"/>
      <c r="M54" s="314"/>
      <c r="N54" s="314"/>
      <c r="O54" s="314"/>
      <c r="P54" s="314"/>
      <c r="Q54" s="314"/>
      <c r="R54" s="319"/>
      <c r="S54" s="320"/>
      <c r="AA54" s="315"/>
      <c r="AB54" s="315"/>
      <c r="AC54" s="315"/>
      <c r="AD54" s="315"/>
      <c r="AE54" s="315"/>
      <c r="AF54" s="315"/>
      <c r="AG54" s="315"/>
      <c r="AH54" s="315"/>
      <c r="AI54" s="315"/>
      <c r="AJ54" s="315"/>
      <c r="AK54" s="315"/>
    </row>
    <row r="55" spans="1:37">
      <c r="A55" s="314"/>
      <c r="H55" s="314"/>
      <c r="I55" s="314"/>
      <c r="J55" s="314"/>
      <c r="K55" s="314"/>
      <c r="L55" s="314"/>
      <c r="M55" s="314"/>
      <c r="N55" s="314"/>
      <c r="O55" s="314"/>
      <c r="P55" s="314"/>
      <c r="Q55" s="314"/>
      <c r="R55" s="319"/>
      <c r="S55" s="320"/>
      <c r="AA55" s="315"/>
      <c r="AB55" s="315"/>
      <c r="AC55" s="315"/>
      <c r="AD55" s="315"/>
      <c r="AE55" s="315"/>
      <c r="AF55" s="315"/>
      <c r="AG55" s="315"/>
      <c r="AH55" s="315"/>
      <c r="AI55" s="315"/>
      <c r="AJ55" s="315"/>
      <c r="AK55" s="315"/>
    </row>
    <row r="56" spans="1:37">
      <c r="A56" s="314"/>
      <c r="H56" s="314"/>
      <c r="I56" s="314"/>
      <c r="J56" s="314"/>
      <c r="K56" s="314"/>
      <c r="L56" s="314"/>
      <c r="M56" s="314"/>
      <c r="N56" s="314"/>
      <c r="O56" s="314"/>
      <c r="P56" s="314"/>
      <c r="Q56" s="314"/>
      <c r="R56" s="319"/>
      <c r="S56" s="320"/>
      <c r="AA56" s="315"/>
      <c r="AB56" s="315"/>
      <c r="AC56" s="315"/>
      <c r="AD56" s="315"/>
      <c r="AE56" s="315"/>
      <c r="AF56" s="315"/>
      <c r="AG56" s="315"/>
      <c r="AH56" s="315"/>
      <c r="AI56" s="315"/>
      <c r="AJ56" s="315"/>
      <c r="AK56" s="315"/>
    </row>
    <row r="57" spans="1:37">
      <c r="A57" s="314"/>
      <c r="H57" s="314"/>
      <c r="I57" s="314"/>
      <c r="J57" s="314"/>
      <c r="K57" s="314"/>
      <c r="L57" s="314"/>
      <c r="M57" s="314"/>
      <c r="N57" s="314"/>
      <c r="O57" s="314"/>
      <c r="P57" s="314"/>
      <c r="Q57" s="314"/>
      <c r="R57" s="319"/>
      <c r="S57" s="320"/>
      <c r="AA57" s="315"/>
      <c r="AB57" s="315"/>
      <c r="AC57" s="315"/>
      <c r="AD57" s="315"/>
      <c r="AE57" s="315"/>
      <c r="AF57" s="315"/>
      <c r="AG57" s="315"/>
      <c r="AH57" s="315"/>
      <c r="AI57" s="315"/>
      <c r="AJ57" s="315"/>
      <c r="AK57" s="315"/>
    </row>
    <row r="58" spans="1:37">
      <c r="A58" s="314"/>
      <c r="H58" s="314"/>
      <c r="I58" s="314"/>
      <c r="J58" s="314"/>
      <c r="K58" s="314"/>
      <c r="L58" s="314"/>
      <c r="M58" s="314"/>
      <c r="N58" s="314"/>
      <c r="O58" s="314"/>
      <c r="P58" s="314"/>
      <c r="Q58" s="314"/>
      <c r="R58" s="319"/>
      <c r="S58" s="320"/>
      <c r="AA58" s="315"/>
      <c r="AB58" s="315"/>
      <c r="AC58" s="315"/>
      <c r="AD58" s="315"/>
      <c r="AE58" s="315"/>
      <c r="AF58" s="315"/>
      <c r="AG58" s="315"/>
      <c r="AH58" s="315"/>
      <c r="AI58" s="315"/>
      <c r="AJ58" s="315"/>
      <c r="AK58" s="315"/>
    </row>
    <row r="59" spans="1:37">
      <c r="A59" s="314"/>
      <c r="H59" s="314"/>
      <c r="I59" s="314"/>
      <c r="J59" s="314"/>
      <c r="K59" s="314"/>
      <c r="L59" s="314"/>
      <c r="M59" s="314"/>
      <c r="N59" s="314"/>
      <c r="O59" s="314"/>
      <c r="P59" s="314"/>
      <c r="Q59" s="314"/>
      <c r="R59" s="319"/>
      <c r="S59" s="320"/>
      <c r="AA59" s="315"/>
      <c r="AB59" s="315"/>
      <c r="AC59" s="315"/>
      <c r="AD59" s="315"/>
      <c r="AE59" s="315"/>
      <c r="AF59" s="315"/>
      <c r="AG59" s="315"/>
      <c r="AH59" s="315"/>
      <c r="AI59" s="315"/>
      <c r="AJ59" s="315"/>
      <c r="AK59" s="315"/>
    </row>
    <row r="60" spans="1:37">
      <c r="A60" s="314"/>
      <c r="H60" s="314"/>
      <c r="I60" s="314"/>
      <c r="J60" s="314"/>
      <c r="K60" s="314"/>
      <c r="L60" s="314"/>
      <c r="M60" s="314"/>
      <c r="N60" s="314"/>
      <c r="O60" s="314"/>
      <c r="P60" s="314"/>
      <c r="Q60" s="314"/>
      <c r="R60" s="319"/>
      <c r="S60" s="320"/>
      <c r="AA60" s="315"/>
      <c r="AB60" s="315"/>
      <c r="AC60" s="315"/>
      <c r="AD60" s="315"/>
      <c r="AE60" s="315"/>
      <c r="AF60" s="315"/>
      <c r="AG60" s="315"/>
      <c r="AH60" s="315"/>
      <c r="AI60" s="315"/>
      <c r="AJ60" s="315"/>
      <c r="AK60" s="315"/>
    </row>
    <row r="61" spans="1:37">
      <c r="A61" s="314"/>
      <c r="H61" s="314"/>
      <c r="I61" s="314"/>
      <c r="J61" s="314"/>
      <c r="K61" s="314"/>
      <c r="L61" s="314"/>
      <c r="M61" s="314"/>
      <c r="N61" s="314"/>
      <c r="O61" s="314"/>
      <c r="P61" s="314"/>
      <c r="Q61" s="314"/>
      <c r="R61" s="319"/>
      <c r="S61" s="320"/>
      <c r="AA61" s="315"/>
      <c r="AB61" s="315"/>
      <c r="AC61" s="315"/>
      <c r="AD61" s="315"/>
      <c r="AE61" s="315"/>
      <c r="AF61" s="315"/>
      <c r="AG61" s="315"/>
      <c r="AH61" s="315"/>
      <c r="AI61" s="315"/>
      <c r="AJ61" s="315"/>
      <c r="AK61" s="315"/>
    </row>
    <row r="62" spans="1:37">
      <c r="A62" s="314"/>
      <c r="H62" s="314"/>
      <c r="I62" s="314"/>
      <c r="J62" s="314"/>
      <c r="K62" s="314"/>
      <c r="L62" s="314"/>
      <c r="M62" s="314"/>
      <c r="N62" s="314"/>
      <c r="O62" s="314"/>
      <c r="P62" s="314"/>
      <c r="Q62" s="314"/>
      <c r="R62" s="319"/>
      <c r="S62" s="320"/>
      <c r="AA62" s="315"/>
      <c r="AB62" s="315"/>
      <c r="AC62" s="315"/>
      <c r="AD62" s="315"/>
      <c r="AE62" s="315"/>
      <c r="AF62" s="315"/>
      <c r="AG62" s="315"/>
      <c r="AH62" s="315"/>
      <c r="AI62" s="315"/>
      <c r="AJ62" s="315"/>
      <c r="AK62" s="315"/>
    </row>
    <row r="63" spans="1:37">
      <c r="A63" s="314"/>
      <c r="H63" s="314"/>
      <c r="I63" s="314"/>
      <c r="J63" s="314"/>
      <c r="K63" s="314"/>
      <c r="L63" s="314"/>
      <c r="M63" s="314"/>
      <c r="N63" s="314"/>
      <c r="O63" s="314"/>
      <c r="P63" s="314"/>
      <c r="Q63" s="314"/>
      <c r="R63" s="319"/>
      <c r="S63" s="320"/>
      <c r="AA63" s="315"/>
      <c r="AB63" s="315"/>
      <c r="AC63" s="315"/>
      <c r="AD63" s="315"/>
      <c r="AE63" s="315"/>
      <c r="AF63" s="315"/>
      <c r="AG63" s="315"/>
      <c r="AH63" s="315"/>
      <c r="AI63" s="315"/>
      <c r="AJ63" s="315"/>
      <c r="AK63" s="315"/>
    </row>
    <row r="64" spans="1:37">
      <c r="A64" s="314"/>
      <c r="H64" s="314"/>
      <c r="I64" s="314"/>
      <c r="J64" s="314"/>
      <c r="K64" s="314"/>
      <c r="L64" s="314"/>
      <c r="M64" s="314"/>
      <c r="N64" s="314"/>
      <c r="O64" s="314"/>
      <c r="P64" s="314"/>
      <c r="Q64" s="314"/>
      <c r="R64" s="319"/>
      <c r="S64" s="320"/>
      <c r="AA64" s="315"/>
      <c r="AB64" s="315"/>
      <c r="AC64" s="315"/>
      <c r="AD64" s="315"/>
      <c r="AE64" s="315"/>
      <c r="AF64" s="315"/>
      <c r="AG64" s="315"/>
      <c r="AH64" s="315"/>
      <c r="AI64" s="315"/>
      <c r="AJ64" s="315"/>
      <c r="AK64" s="315"/>
    </row>
    <row r="65" spans="1:37">
      <c r="A65" s="314"/>
      <c r="H65" s="314"/>
      <c r="I65" s="314"/>
      <c r="J65" s="314"/>
      <c r="K65" s="314"/>
      <c r="L65" s="314"/>
      <c r="M65" s="314"/>
      <c r="N65" s="314"/>
      <c r="O65" s="314"/>
      <c r="P65" s="314"/>
      <c r="Q65" s="314"/>
      <c r="R65" s="319"/>
      <c r="S65" s="320"/>
      <c r="AA65" s="315"/>
      <c r="AB65" s="315"/>
      <c r="AC65" s="315"/>
      <c r="AD65" s="315"/>
      <c r="AE65" s="315"/>
      <c r="AF65" s="315"/>
      <c r="AG65" s="315"/>
      <c r="AH65" s="315"/>
      <c r="AI65" s="315"/>
      <c r="AJ65" s="315"/>
      <c r="AK65" s="315"/>
    </row>
    <row r="66" spans="1:37">
      <c r="A66" s="314"/>
      <c r="H66" s="314"/>
      <c r="I66" s="314"/>
      <c r="J66" s="314"/>
      <c r="K66" s="314"/>
      <c r="L66" s="314"/>
      <c r="M66" s="314"/>
      <c r="N66" s="314"/>
      <c r="O66" s="314"/>
      <c r="P66" s="314"/>
      <c r="Q66" s="314"/>
      <c r="R66" s="319"/>
      <c r="S66" s="320"/>
      <c r="AA66" s="315"/>
      <c r="AB66" s="315"/>
      <c r="AC66" s="315"/>
      <c r="AD66" s="315"/>
      <c r="AE66" s="315"/>
      <c r="AF66" s="315"/>
      <c r="AG66" s="315"/>
      <c r="AH66" s="315"/>
      <c r="AI66" s="315"/>
      <c r="AJ66" s="315"/>
      <c r="AK66" s="315"/>
    </row>
    <row r="67" spans="1:37">
      <c r="A67" s="314"/>
      <c r="H67" s="314"/>
      <c r="I67" s="314"/>
      <c r="J67" s="314"/>
      <c r="K67" s="314"/>
      <c r="L67" s="314"/>
      <c r="M67" s="314"/>
      <c r="N67" s="314"/>
      <c r="O67" s="314"/>
      <c r="P67" s="314"/>
      <c r="Q67" s="314"/>
      <c r="R67" s="319"/>
      <c r="S67" s="320"/>
      <c r="AA67" s="315"/>
      <c r="AB67" s="315"/>
      <c r="AC67" s="315"/>
      <c r="AD67" s="315"/>
      <c r="AE67" s="315"/>
      <c r="AF67" s="315"/>
      <c r="AG67" s="315"/>
      <c r="AH67" s="315"/>
      <c r="AI67" s="315"/>
      <c r="AJ67" s="315"/>
      <c r="AK67" s="315"/>
    </row>
    <row r="68" spans="1:37">
      <c r="A68" s="314"/>
      <c r="H68" s="314"/>
      <c r="I68" s="314"/>
      <c r="J68" s="314"/>
      <c r="K68" s="314"/>
      <c r="L68" s="314"/>
      <c r="M68" s="314"/>
      <c r="N68" s="314"/>
      <c r="O68" s="314"/>
      <c r="P68" s="314"/>
      <c r="Q68" s="314"/>
      <c r="R68" s="319"/>
      <c r="S68" s="320"/>
      <c r="AA68" s="315"/>
      <c r="AB68" s="315"/>
      <c r="AC68" s="315"/>
      <c r="AD68" s="315"/>
      <c r="AE68" s="315"/>
      <c r="AF68" s="315"/>
      <c r="AG68" s="315"/>
      <c r="AH68" s="315"/>
      <c r="AI68" s="315"/>
      <c r="AJ68" s="315"/>
      <c r="AK68" s="315"/>
    </row>
    <row r="69" spans="1:37">
      <c r="A69" s="314"/>
      <c r="H69" s="314"/>
      <c r="I69" s="314"/>
      <c r="J69" s="314"/>
      <c r="K69" s="314"/>
      <c r="L69" s="314"/>
      <c r="M69" s="314"/>
      <c r="N69" s="314"/>
      <c r="O69" s="314"/>
      <c r="P69" s="314"/>
      <c r="Q69" s="314"/>
      <c r="R69" s="319"/>
      <c r="S69" s="320"/>
      <c r="AA69" s="315"/>
      <c r="AB69" s="315"/>
      <c r="AC69" s="315"/>
      <c r="AD69" s="315"/>
      <c r="AE69" s="315"/>
      <c r="AF69" s="315"/>
      <c r="AG69" s="315"/>
      <c r="AH69" s="315"/>
      <c r="AI69" s="315"/>
      <c r="AJ69" s="315"/>
      <c r="AK69" s="315"/>
    </row>
    <row r="70" spans="1:37">
      <c r="A70" s="314"/>
      <c r="H70" s="314"/>
      <c r="I70" s="314"/>
      <c r="J70" s="314"/>
      <c r="K70" s="314"/>
      <c r="L70" s="314"/>
      <c r="M70" s="314"/>
      <c r="N70" s="314"/>
      <c r="O70" s="314"/>
      <c r="P70" s="314"/>
      <c r="Q70" s="314"/>
      <c r="R70" s="319"/>
      <c r="S70" s="320"/>
      <c r="AA70" s="315"/>
      <c r="AB70" s="315"/>
      <c r="AC70" s="315"/>
      <c r="AD70" s="315"/>
      <c r="AE70" s="315"/>
      <c r="AF70" s="315"/>
      <c r="AG70" s="315"/>
      <c r="AH70" s="315"/>
      <c r="AI70" s="315"/>
      <c r="AJ70" s="315"/>
      <c r="AK70" s="315"/>
    </row>
    <row r="71" spans="1:37">
      <c r="A71" s="314"/>
      <c r="H71" s="314"/>
      <c r="I71" s="314"/>
      <c r="J71" s="314"/>
      <c r="K71" s="314"/>
      <c r="L71" s="314"/>
      <c r="M71" s="314"/>
      <c r="N71" s="314"/>
      <c r="O71" s="314"/>
      <c r="P71" s="314"/>
      <c r="Q71" s="314"/>
      <c r="R71" s="319"/>
      <c r="S71" s="320"/>
      <c r="AA71" s="315"/>
      <c r="AB71" s="315"/>
      <c r="AC71" s="315"/>
      <c r="AD71" s="315"/>
      <c r="AE71" s="315"/>
      <c r="AF71" s="315"/>
      <c r="AG71" s="315"/>
      <c r="AH71" s="315"/>
      <c r="AI71" s="315"/>
      <c r="AJ71" s="315"/>
      <c r="AK71" s="315"/>
    </row>
    <row r="72" spans="1:37">
      <c r="A72" s="314"/>
      <c r="H72" s="314"/>
      <c r="I72" s="314"/>
      <c r="J72" s="314"/>
      <c r="K72" s="314"/>
      <c r="L72" s="314"/>
      <c r="M72" s="314"/>
      <c r="N72" s="314"/>
      <c r="O72" s="314"/>
      <c r="P72" s="314"/>
      <c r="Q72" s="314"/>
      <c r="R72" s="319"/>
      <c r="S72" s="320"/>
      <c r="AA72" s="315"/>
      <c r="AB72" s="315"/>
      <c r="AC72" s="315"/>
      <c r="AD72" s="315"/>
      <c r="AE72" s="315"/>
      <c r="AF72" s="315"/>
      <c r="AG72" s="315"/>
      <c r="AH72" s="315"/>
      <c r="AI72" s="315"/>
      <c r="AJ72" s="315"/>
      <c r="AK72" s="315"/>
    </row>
    <row r="73" spans="1:37">
      <c r="A73" s="314"/>
      <c r="H73" s="314"/>
      <c r="I73" s="314"/>
      <c r="J73" s="314"/>
      <c r="K73" s="314"/>
      <c r="L73" s="314"/>
      <c r="M73" s="314"/>
      <c r="N73" s="314"/>
      <c r="O73" s="314"/>
      <c r="P73" s="314"/>
      <c r="Q73" s="314"/>
      <c r="R73" s="319"/>
      <c r="S73" s="320"/>
      <c r="AA73" s="315"/>
      <c r="AB73" s="315"/>
      <c r="AC73" s="315"/>
      <c r="AD73" s="315"/>
      <c r="AE73" s="315"/>
      <c r="AF73" s="315"/>
      <c r="AG73" s="315"/>
      <c r="AH73" s="315"/>
      <c r="AI73" s="315"/>
      <c r="AJ73" s="315"/>
      <c r="AK73" s="315"/>
    </row>
    <row r="74" spans="1:37">
      <c r="A74" s="314"/>
      <c r="H74" s="314"/>
      <c r="I74" s="314"/>
      <c r="J74" s="314"/>
      <c r="K74" s="314"/>
      <c r="L74" s="314"/>
      <c r="M74" s="314"/>
      <c r="N74" s="314"/>
      <c r="O74" s="314"/>
      <c r="P74" s="314"/>
      <c r="Q74" s="314"/>
      <c r="R74" s="319"/>
      <c r="S74" s="320"/>
      <c r="AA74" s="315"/>
      <c r="AB74" s="315"/>
      <c r="AC74" s="315"/>
      <c r="AD74" s="315"/>
      <c r="AE74" s="315"/>
      <c r="AF74" s="315"/>
      <c r="AG74" s="315"/>
      <c r="AH74" s="315"/>
      <c r="AI74" s="315"/>
      <c r="AJ74" s="315"/>
      <c r="AK74" s="315"/>
    </row>
    <row r="75" spans="1:37">
      <c r="A75" s="314"/>
      <c r="H75" s="314"/>
      <c r="I75" s="314"/>
      <c r="J75" s="314"/>
      <c r="K75" s="314"/>
      <c r="L75" s="314"/>
      <c r="M75" s="314"/>
      <c r="N75" s="314"/>
      <c r="O75" s="314"/>
      <c r="P75" s="314"/>
      <c r="Q75" s="314"/>
      <c r="R75" s="319"/>
      <c r="S75" s="320"/>
      <c r="AA75" s="315"/>
      <c r="AB75" s="315"/>
      <c r="AC75" s="315"/>
      <c r="AD75" s="315"/>
      <c r="AE75" s="315"/>
      <c r="AF75" s="315"/>
      <c r="AG75" s="315"/>
      <c r="AH75" s="315"/>
      <c r="AI75" s="315"/>
      <c r="AJ75" s="315"/>
      <c r="AK75" s="315"/>
    </row>
    <row r="76" spans="1:37">
      <c r="A76" s="314"/>
      <c r="H76" s="314"/>
      <c r="I76" s="314"/>
      <c r="J76" s="314"/>
      <c r="K76" s="314"/>
      <c r="L76" s="314"/>
      <c r="M76" s="314"/>
      <c r="N76" s="314"/>
      <c r="O76" s="314"/>
      <c r="P76" s="314"/>
      <c r="Q76" s="314"/>
      <c r="R76" s="319"/>
      <c r="S76" s="320"/>
      <c r="AA76" s="315"/>
      <c r="AB76" s="315"/>
      <c r="AC76" s="315"/>
      <c r="AD76" s="315"/>
      <c r="AE76" s="315"/>
      <c r="AF76" s="315"/>
      <c r="AG76" s="315"/>
      <c r="AH76" s="315"/>
      <c r="AI76" s="315"/>
      <c r="AJ76" s="315"/>
      <c r="AK76" s="315"/>
    </row>
    <row r="77" spans="1:37">
      <c r="A77" s="314"/>
      <c r="H77" s="314"/>
      <c r="I77" s="314"/>
      <c r="J77" s="314"/>
      <c r="K77" s="314"/>
      <c r="L77" s="314"/>
      <c r="M77" s="314"/>
      <c r="N77" s="314"/>
      <c r="O77" s="314"/>
      <c r="P77" s="314"/>
      <c r="Q77" s="314"/>
      <c r="R77" s="319"/>
      <c r="S77" s="320"/>
      <c r="AA77" s="315"/>
      <c r="AB77" s="315"/>
      <c r="AC77" s="315"/>
      <c r="AD77" s="315"/>
      <c r="AE77" s="315"/>
      <c r="AF77" s="315"/>
      <c r="AG77" s="315"/>
      <c r="AH77" s="315"/>
      <c r="AI77" s="315"/>
      <c r="AJ77" s="315"/>
      <c r="AK77" s="315"/>
    </row>
    <row r="78" spans="1:37">
      <c r="A78" s="314"/>
      <c r="H78" s="314"/>
      <c r="I78" s="314"/>
      <c r="J78" s="314"/>
      <c r="K78" s="314"/>
      <c r="L78" s="314"/>
      <c r="M78" s="314"/>
      <c r="N78" s="314"/>
      <c r="O78" s="314"/>
      <c r="P78" s="314"/>
      <c r="Q78" s="314"/>
      <c r="R78" s="319"/>
      <c r="S78" s="320"/>
      <c r="AA78" s="315"/>
      <c r="AB78" s="315"/>
      <c r="AC78" s="315"/>
      <c r="AD78" s="315"/>
      <c r="AE78" s="315"/>
      <c r="AF78" s="315"/>
      <c r="AG78" s="315"/>
      <c r="AH78" s="315"/>
      <c r="AI78" s="315"/>
      <c r="AJ78" s="315"/>
      <c r="AK78" s="315"/>
    </row>
    <row r="79" spans="1:37">
      <c r="A79" s="314"/>
      <c r="H79" s="314"/>
      <c r="I79" s="314"/>
      <c r="J79" s="314"/>
      <c r="K79" s="314"/>
      <c r="L79" s="314"/>
      <c r="M79" s="314"/>
      <c r="N79" s="314"/>
      <c r="O79" s="314"/>
      <c r="P79" s="314"/>
      <c r="Q79" s="314"/>
      <c r="R79" s="319"/>
      <c r="S79" s="320"/>
      <c r="AA79" s="315"/>
      <c r="AB79" s="315"/>
      <c r="AC79" s="315"/>
      <c r="AD79" s="315"/>
      <c r="AE79" s="315"/>
      <c r="AF79" s="315"/>
      <c r="AG79" s="315"/>
      <c r="AH79" s="315"/>
      <c r="AI79" s="315"/>
      <c r="AJ79" s="315"/>
      <c r="AK79" s="315"/>
    </row>
    <row r="80" spans="1:37">
      <c r="A80" s="314"/>
      <c r="H80" s="314"/>
      <c r="I80" s="314"/>
      <c r="J80" s="314"/>
      <c r="K80" s="314"/>
      <c r="L80" s="314"/>
      <c r="M80" s="314"/>
      <c r="N80" s="314"/>
      <c r="O80" s="314"/>
      <c r="P80" s="314"/>
      <c r="Q80" s="314"/>
      <c r="R80" s="319"/>
      <c r="S80" s="320"/>
      <c r="AA80" s="315"/>
      <c r="AB80" s="315"/>
      <c r="AC80" s="315"/>
      <c r="AD80" s="315"/>
      <c r="AE80" s="315"/>
      <c r="AF80" s="315"/>
      <c r="AG80" s="315"/>
      <c r="AH80" s="315"/>
      <c r="AI80" s="315"/>
      <c r="AJ80" s="315"/>
      <c r="AK80" s="315"/>
    </row>
    <row r="81" spans="1:37">
      <c r="A81" s="314"/>
      <c r="H81" s="314"/>
      <c r="I81" s="314"/>
      <c r="J81" s="314"/>
      <c r="K81" s="314"/>
      <c r="L81" s="314"/>
      <c r="M81" s="314"/>
      <c r="N81" s="314"/>
      <c r="O81" s="314"/>
      <c r="P81" s="314"/>
      <c r="Q81" s="314"/>
      <c r="R81" s="319"/>
      <c r="S81" s="320"/>
      <c r="AA81" s="315"/>
      <c r="AB81" s="315"/>
      <c r="AC81" s="315"/>
      <c r="AD81" s="315"/>
      <c r="AE81" s="315"/>
      <c r="AF81" s="315"/>
      <c r="AG81" s="315"/>
      <c r="AH81" s="315"/>
      <c r="AI81" s="315"/>
      <c r="AJ81" s="315"/>
      <c r="AK81" s="315"/>
    </row>
    <row r="82" spans="1:37">
      <c r="A82" s="314"/>
      <c r="H82" s="314"/>
      <c r="I82" s="314"/>
      <c r="J82" s="314"/>
      <c r="K82" s="314"/>
      <c r="L82" s="314"/>
      <c r="M82" s="314"/>
      <c r="N82" s="314"/>
      <c r="O82" s="314"/>
      <c r="P82" s="314"/>
      <c r="Q82" s="314"/>
      <c r="R82" s="319"/>
      <c r="S82" s="320"/>
      <c r="AA82" s="315"/>
      <c r="AB82" s="315"/>
      <c r="AC82" s="315"/>
      <c r="AD82" s="315"/>
      <c r="AE82" s="315"/>
      <c r="AF82" s="315"/>
      <c r="AG82" s="315"/>
      <c r="AH82" s="315"/>
      <c r="AI82" s="315"/>
      <c r="AJ82" s="315"/>
      <c r="AK82" s="315"/>
    </row>
    <row r="83" spans="1:37">
      <c r="A83" s="314"/>
      <c r="H83" s="314"/>
      <c r="I83" s="314"/>
      <c r="J83" s="314"/>
      <c r="K83" s="314"/>
      <c r="L83" s="314"/>
      <c r="M83" s="314"/>
      <c r="N83" s="314"/>
      <c r="O83" s="314"/>
      <c r="P83" s="314"/>
      <c r="Q83" s="314"/>
      <c r="R83" s="319"/>
      <c r="S83" s="320"/>
      <c r="AA83" s="315"/>
      <c r="AB83" s="315"/>
      <c r="AC83" s="315"/>
      <c r="AD83" s="315"/>
      <c r="AE83" s="315"/>
      <c r="AF83" s="315"/>
      <c r="AG83" s="315"/>
      <c r="AH83" s="315"/>
      <c r="AI83" s="315"/>
      <c r="AJ83" s="315"/>
      <c r="AK83" s="315"/>
    </row>
    <row r="84" spans="1:37">
      <c r="A84" s="314"/>
      <c r="H84" s="314"/>
      <c r="I84" s="314"/>
      <c r="J84" s="314"/>
      <c r="K84" s="314"/>
      <c r="L84" s="314"/>
      <c r="M84" s="314"/>
      <c r="N84" s="314"/>
      <c r="O84" s="314"/>
      <c r="P84" s="314"/>
      <c r="Q84" s="314"/>
      <c r="R84" s="319"/>
      <c r="S84" s="320"/>
      <c r="AA84" s="315"/>
      <c r="AB84" s="315"/>
      <c r="AC84" s="315"/>
      <c r="AD84" s="315"/>
      <c r="AE84" s="315"/>
      <c r="AF84" s="315"/>
      <c r="AG84" s="315"/>
      <c r="AH84" s="315"/>
      <c r="AI84" s="315"/>
      <c r="AJ84" s="315"/>
      <c r="AK84" s="315"/>
    </row>
    <row r="85" spans="1:37">
      <c r="A85" s="314"/>
      <c r="H85" s="314"/>
      <c r="I85" s="314"/>
      <c r="J85" s="314"/>
      <c r="K85" s="314"/>
      <c r="L85" s="314"/>
      <c r="M85" s="314"/>
      <c r="N85" s="314"/>
      <c r="O85" s="314"/>
      <c r="P85" s="314"/>
      <c r="Q85" s="314"/>
      <c r="R85" s="319"/>
      <c r="S85" s="320"/>
      <c r="AA85" s="315"/>
      <c r="AB85" s="315"/>
      <c r="AC85" s="315"/>
      <c r="AD85" s="315"/>
      <c r="AE85" s="315"/>
      <c r="AF85" s="315"/>
      <c r="AG85" s="315"/>
      <c r="AH85" s="315"/>
      <c r="AI85" s="315"/>
      <c r="AJ85" s="315"/>
      <c r="AK85" s="315"/>
    </row>
    <row r="86" spans="1:37">
      <c r="A86" s="314"/>
      <c r="H86" s="314"/>
      <c r="I86" s="314"/>
      <c r="J86" s="314"/>
      <c r="K86" s="314"/>
      <c r="L86" s="314"/>
      <c r="M86" s="314"/>
      <c r="N86" s="314"/>
      <c r="O86" s="314"/>
      <c r="P86" s="314"/>
      <c r="Q86" s="314"/>
      <c r="R86" s="319"/>
      <c r="S86" s="320"/>
      <c r="AA86" s="315"/>
      <c r="AB86" s="315"/>
      <c r="AC86" s="315"/>
      <c r="AD86" s="315"/>
      <c r="AE86" s="315"/>
      <c r="AF86" s="315"/>
      <c r="AG86" s="315"/>
      <c r="AH86" s="315"/>
      <c r="AI86" s="315"/>
      <c r="AJ86" s="315"/>
      <c r="AK86" s="315"/>
    </row>
    <row r="87" spans="1:37">
      <c r="A87" s="314"/>
      <c r="H87" s="314"/>
      <c r="I87" s="314"/>
      <c r="J87" s="314"/>
      <c r="K87" s="314"/>
      <c r="L87" s="314"/>
      <c r="M87" s="314"/>
      <c r="N87" s="314"/>
      <c r="O87" s="314"/>
      <c r="P87" s="314"/>
      <c r="Q87" s="314"/>
      <c r="R87" s="319"/>
      <c r="S87" s="320"/>
      <c r="AA87" s="315"/>
      <c r="AB87" s="315"/>
      <c r="AC87" s="315"/>
      <c r="AD87" s="315"/>
      <c r="AE87" s="315"/>
      <c r="AF87" s="315"/>
      <c r="AG87" s="315"/>
      <c r="AH87" s="315"/>
      <c r="AI87" s="315"/>
      <c r="AJ87" s="315"/>
      <c r="AK87" s="315"/>
    </row>
    <row r="88" spans="1:37">
      <c r="A88" s="314"/>
      <c r="H88" s="314"/>
      <c r="I88" s="314"/>
      <c r="J88" s="314"/>
      <c r="K88" s="314"/>
      <c r="L88" s="314"/>
      <c r="M88" s="314"/>
      <c r="N88" s="314"/>
      <c r="O88" s="314"/>
      <c r="P88" s="314"/>
      <c r="Q88" s="314"/>
      <c r="R88" s="319"/>
      <c r="S88" s="320"/>
      <c r="AA88" s="315"/>
      <c r="AB88" s="315"/>
      <c r="AC88" s="315"/>
      <c r="AD88" s="315"/>
      <c r="AE88" s="315"/>
      <c r="AF88" s="315"/>
      <c r="AG88" s="315"/>
      <c r="AH88" s="315"/>
      <c r="AI88" s="315"/>
      <c r="AJ88" s="315"/>
      <c r="AK88" s="315"/>
    </row>
    <row r="89" spans="1:37">
      <c r="A89" s="314"/>
      <c r="H89" s="314"/>
      <c r="I89" s="314"/>
      <c r="J89" s="314"/>
      <c r="K89" s="314"/>
      <c r="L89" s="314"/>
      <c r="M89" s="314"/>
      <c r="N89" s="314"/>
      <c r="O89" s="314"/>
      <c r="P89" s="314"/>
      <c r="Q89" s="314"/>
      <c r="R89" s="319"/>
      <c r="S89" s="320"/>
      <c r="AA89" s="315"/>
      <c r="AB89" s="315"/>
      <c r="AC89" s="315"/>
      <c r="AD89" s="315"/>
      <c r="AE89" s="315"/>
      <c r="AF89" s="315"/>
      <c r="AG89" s="315"/>
      <c r="AH89" s="315"/>
      <c r="AI89" s="315"/>
      <c r="AJ89" s="315"/>
      <c r="AK89" s="315"/>
    </row>
    <row r="90" spans="1:37">
      <c r="A90" s="314"/>
      <c r="H90" s="314"/>
      <c r="I90" s="314"/>
      <c r="J90" s="314"/>
      <c r="K90" s="314"/>
      <c r="L90" s="314"/>
      <c r="M90" s="314"/>
      <c r="N90" s="314"/>
      <c r="O90" s="314"/>
      <c r="P90" s="314"/>
      <c r="Q90" s="314"/>
      <c r="R90" s="314"/>
      <c r="S90" s="320"/>
      <c r="AA90" s="315"/>
      <c r="AB90" s="315"/>
      <c r="AC90" s="315"/>
      <c r="AD90" s="315"/>
      <c r="AE90" s="315"/>
      <c r="AF90" s="315"/>
      <c r="AG90" s="315"/>
      <c r="AH90" s="315"/>
      <c r="AI90" s="315"/>
      <c r="AJ90" s="315"/>
      <c r="AK90" s="315"/>
    </row>
    <row r="91" spans="1:37">
      <c r="A91" s="314"/>
      <c r="H91" s="314"/>
      <c r="I91" s="314"/>
      <c r="J91" s="314"/>
      <c r="K91" s="314"/>
      <c r="L91" s="314"/>
      <c r="M91" s="314"/>
      <c r="N91" s="314"/>
      <c r="O91" s="314"/>
      <c r="P91" s="314"/>
      <c r="Q91" s="314"/>
      <c r="R91" s="314"/>
      <c r="S91" s="320"/>
      <c r="AA91" s="315"/>
      <c r="AB91" s="315"/>
      <c r="AC91" s="315"/>
      <c r="AD91" s="315"/>
      <c r="AE91" s="315"/>
      <c r="AF91" s="315"/>
      <c r="AG91" s="315"/>
      <c r="AH91" s="315"/>
      <c r="AI91" s="315"/>
      <c r="AJ91" s="315"/>
      <c r="AK91" s="315"/>
    </row>
    <row r="92" spans="1:37">
      <c r="A92" s="314"/>
      <c r="H92" s="314"/>
      <c r="I92" s="314"/>
      <c r="J92" s="314"/>
      <c r="K92" s="314"/>
      <c r="L92" s="314"/>
      <c r="M92" s="314"/>
      <c r="N92" s="314"/>
      <c r="O92" s="314"/>
      <c r="P92" s="314"/>
      <c r="Q92" s="314"/>
      <c r="R92" s="314"/>
      <c r="S92" s="320"/>
      <c r="AA92" s="315"/>
      <c r="AB92" s="315"/>
      <c r="AC92" s="315"/>
      <c r="AD92" s="315"/>
      <c r="AE92" s="315"/>
      <c r="AF92" s="315"/>
      <c r="AG92" s="315"/>
      <c r="AH92" s="315"/>
      <c r="AI92" s="315"/>
      <c r="AJ92" s="315"/>
      <c r="AK92" s="315"/>
    </row>
    <row r="93" spans="1:37">
      <c r="A93" s="314"/>
      <c r="H93" s="314"/>
      <c r="I93" s="314"/>
      <c r="J93" s="314"/>
      <c r="K93" s="314"/>
      <c r="L93" s="314"/>
      <c r="M93" s="314"/>
      <c r="N93" s="314"/>
      <c r="O93" s="314"/>
      <c r="P93" s="314"/>
      <c r="Q93" s="314"/>
      <c r="R93" s="314"/>
      <c r="S93" s="320"/>
      <c r="AA93" s="315"/>
      <c r="AB93" s="315"/>
      <c r="AC93" s="315"/>
      <c r="AD93" s="315"/>
      <c r="AE93" s="315"/>
      <c r="AF93" s="315"/>
      <c r="AG93" s="315"/>
      <c r="AH93" s="315"/>
      <c r="AI93" s="315"/>
      <c r="AJ93" s="315"/>
      <c r="AK93" s="315"/>
    </row>
    <row r="94" spans="1:37">
      <c r="A94" s="314"/>
      <c r="H94" s="314"/>
      <c r="I94" s="314"/>
      <c r="J94" s="314"/>
      <c r="K94" s="314"/>
      <c r="L94" s="314"/>
      <c r="M94" s="314"/>
      <c r="N94" s="314"/>
      <c r="O94" s="314"/>
      <c r="P94" s="314"/>
      <c r="Q94" s="314"/>
      <c r="R94" s="314"/>
      <c r="S94" s="320"/>
      <c r="AA94" s="315"/>
      <c r="AB94" s="315"/>
      <c r="AC94" s="315"/>
      <c r="AD94" s="315"/>
      <c r="AE94" s="315"/>
      <c r="AF94" s="315"/>
      <c r="AG94" s="315"/>
      <c r="AH94" s="315"/>
      <c r="AI94" s="315"/>
      <c r="AJ94" s="315"/>
      <c r="AK94" s="315"/>
    </row>
    <row r="95" spans="1:37">
      <c r="A95" s="314"/>
      <c r="H95" s="314"/>
      <c r="I95" s="314"/>
      <c r="J95" s="314"/>
      <c r="K95" s="314"/>
      <c r="L95" s="314"/>
      <c r="M95" s="314"/>
      <c r="N95" s="314"/>
      <c r="O95" s="314"/>
      <c r="P95" s="314"/>
      <c r="Q95" s="314"/>
      <c r="R95" s="314"/>
      <c r="S95" s="320"/>
      <c r="AA95" s="315"/>
      <c r="AB95" s="315"/>
      <c r="AC95" s="315"/>
      <c r="AD95" s="315"/>
      <c r="AE95" s="315"/>
      <c r="AF95" s="315"/>
      <c r="AG95" s="315"/>
      <c r="AH95" s="315"/>
      <c r="AI95" s="315"/>
      <c r="AJ95" s="315"/>
      <c r="AK95" s="315"/>
    </row>
    <row r="96" spans="1:37">
      <c r="A96" s="314"/>
      <c r="H96" s="314"/>
      <c r="I96" s="314"/>
      <c r="J96" s="314"/>
      <c r="K96" s="314"/>
      <c r="L96" s="314"/>
      <c r="M96" s="314"/>
      <c r="N96" s="314"/>
      <c r="O96" s="314"/>
      <c r="P96" s="314"/>
      <c r="Q96" s="314"/>
      <c r="R96" s="314"/>
      <c r="S96" s="320"/>
      <c r="AA96" s="315"/>
      <c r="AB96" s="315"/>
      <c r="AC96" s="315"/>
      <c r="AD96" s="315"/>
      <c r="AE96" s="315"/>
      <c r="AF96" s="315"/>
      <c r="AG96" s="315"/>
      <c r="AH96" s="315"/>
      <c r="AI96" s="315"/>
      <c r="AJ96" s="315"/>
      <c r="AK96" s="315"/>
    </row>
    <row r="97" spans="1:37">
      <c r="A97" s="314"/>
      <c r="H97" s="314"/>
      <c r="I97" s="314"/>
      <c r="J97" s="314"/>
      <c r="K97" s="314"/>
      <c r="L97" s="314"/>
      <c r="M97" s="314"/>
      <c r="N97" s="314"/>
      <c r="O97" s="314"/>
      <c r="P97" s="314"/>
      <c r="Q97" s="314"/>
      <c r="R97" s="314"/>
      <c r="S97" s="320"/>
      <c r="AA97" s="315"/>
      <c r="AB97" s="315"/>
      <c r="AC97" s="315"/>
      <c r="AD97" s="315"/>
      <c r="AE97" s="315"/>
      <c r="AF97" s="315"/>
      <c r="AG97" s="315"/>
      <c r="AH97" s="315"/>
      <c r="AI97" s="315"/>
      <c r="AJ97" s="315"/>
      <c r="AK97" s="315"/>
    </row>
    <row r="98" spans="1:37">
      <c r="A98" s="314"/>
      <c r="H98" s="314"/>
      <c r="I98" s="314"/>
      <c r="J98" s="314"/>
      <c r="K98" s="314"/>
      <c r="L98" s="314"/>
      <c r="M98" s="314"/>
      <c r="N98" s="314"/>
      <c r="O98" s="314"/>
      <c r="P98" s="314"/>
      <c r="Q98" s="314"/>
      <c r="R98" s="314"/>
      <c r="S98" s="320"/>
      <c r="AA98" s="315"/>
      <c r="AB98" s="315"/>
      <c r="AC98" s="315"/>
      <c r="AD98" s="315"/>
      <c r="AE98" s="315"/>
      <c r="AF98" s="315"/>
      <c r="AG98" s="315"/>
      <c r="AH98" s="315"/>
      <c r="AI98" s="315"/>
      <c r="AJ98" s="315"/>
      <c r="AK98" s="315"/>
    </row>
    <row r="99" spans="1:37">
      <c r="A99" s="314"/>
      <c r="H99" s="314"/>
      <c r="I99" s="314"/>
      <c r="J99" s="314"/>
      <c r="K99" s="314"/>
      <c r="L99" s="314"/>
      <c r="M99" s="314"/>
      <c r="N99" s="314"/>
      <c r="O99" s="314"/>
      <c r="P99" s="314"/>
      <c r="Q99" s="314"/>
      <c r="R99" s="314"/>
      <c r="S99" s="320"/>
      <c r="AA99" s="315"/>
      <c r="AB99" s="315"/>
      <c r="AC99" s="315"/>
      <c r="AD99" s="315"/>
      <c r="AE99" s="315"/>
      <c r="AF99" s="315"/>
      <c r="AG99" s="315"/>
      <c r="AH99" s="315"/>
      <c r="AI99" s="315"/>
      <c r="AJ99" s="315"/>
      <c r="AK99" s="315"/>
    </row>
    <row r="100" spans="1:37">
      <c r="A100" s="314"/>
      <c r="H100" s="314"/>
      <c r="I100" s="314"/>
      <c r="J100" s="314"/>
      <c r="K100" s="314"/>
      <c r="L100" s="314"/>
      <c r="M100" s="314"/>
      <c r="N100" s="314"/>
      <c r="O100" s="314"/>
      <c r="P100" s="314"/>
      <c r="Q100" s="314"/>
      <c r="R100" s="314"/>
      <c r="S100" s="320"/>
      <c r="AA100" s="315"/>
      <c r="AB100" s="315"/>
      <c r="AC100" s="315"/>
      <c r="AD100" s="315"/>
      <c r="AE100" s="315"/>
      <c r="AF100" s="315"/>
      <c r="AG100" s="315"/>
      <c r="AH100" s="315"/>
      <c r="AI100" s="315"/>
      <c r="AJ100" s="315"/>
      <c r="AK100" s="315"/>
    </row>
    <row r="101" spans="1:37">
      <c r="A101" s="314"/>
      <c r="H101" s="314"/>
      <c r="I101" s="314"/>
      <c r="J101" s="314"/>
      <c r="K101" s="314"/>
      <c r="L101" s="314"/>
      <c r="M101" s="314"/>
      <c r="N101" s="314"/>
      <c r="O101" s="314"/>
      <c r="P101" s="314"/>
      <c r="Q101" s="314"/>
      <c r="R101" s="314"/>
      <c r="S101" s="320"/>
      <c r="AA101" s="315"/>
      <c r="AB101" s="315"/>
      <c r="AC101" s="315"/>
      <c r="AD101" s="315"/>
      <c r="AE101" s="315"/>
      <c r="AF101" s="315"/>
      <c r="AG101" s="315"/>
      <c r="AH101" s="315"/>
      <c r="AI101" s="315"/>
      <c r="AJ101" s="315"/>
      <c r="AK101" s="315"/>
    </row>
    <row r="102" spans="1:37">
      <c r="A102" s="314"/>
      <c r="H102" s="314"/>
      <c r="I102" s="314"/>
      <c r="J102" s="314"/>
      <c r="K102" s="314"/>
      <c r="L102" s="314"/>
      <c r="M102" s="314"/>
      <c r="N102" s="314"/>
      <c r="O102" s="314"/>
      <c r="P102" s="314"/>
      <c r="Q102" s="314"/>
      <c r="R102" s="314"/>
      <c r="S102" s="320"/>
      <c r="AA102" s="315"/>
      <c r="AB102" s="315"/>
      <c r="AC102" s="315"/>
      <c r="AD102" s="315"/>
      <c r="AE102" s="315"/>
      <c r="AF102" s="315"/>
      <c r="AG102" s="315"/>
      <c r="AH102" s="315"/>
      <c r="AI102" s="315"/>
      <c r="AJ102" s="315"/>
      <c r="AK102" s="315"/>
    </row>
    <row r="103" spans="1:37">
      <c r="A103" s="314"/>
      <c r="H103" s="314"/>
      <c r="I103" s="314"/>
      <c r="J103" s="314"/>
      <c r="K103" s="314"/>
      <c r="L103" s="314"/>
      <c r="M103" s="314"/>
      <c r="N103" s="314"/>
      <c r="O103" s="314"/>
      <c r="P103" s="314"/>
      <c r="Q103" s="314"/>
      <c r="R103" s="314"/>
      <c r="S103" s="320"/>
      <c r="AA103" s="315"/>
      <c r="AB103" s="315"/>
      <c r="AC103" s="315"/>
      <c r="AD103" s="315"/>
      <c r="AE103" s="315"/>
      <c r="AF103" s="315"/>
      <c r="AG103" s="315"/>
      <c r="AH103" s="315"/>
      <c r="AI103" s="315"/>
      <c r="AJ103" s="315"/>
      <c r="AK103" s="315"/>
    </row>
    <row r="104" spans="1:37">
      <c r="A104" s="314"/>
      <c r="H104" s="314"/>
      <c r="I104" s="314"/>
      <c r="J104" s="314"/>
      <c r="K104" s="314"/>
      <c r="L104" s="314"/>
      <c r="M104" s="314"/>
      <c r="N104" s="314"/>
      <c r="O104" s="314"/>
      <c r="P104" s="314"/>
      <c r="Q104" s="314"/>
      <c r="R104" s="314"/>
      <c r="S104" s="320"/>
      <c r="AA104" s="315"/>
      <c r="AB104" s="315"/>
      <c r="AC104" s="315"/>
      <c r="AD104" s="315"/>
      <c r="AE104" s="315"/>
      <c r="AF104" s="315"/>
      <c r="AG104" s="315"/>
      <c r="AH104" s="315"/>
      <c r="AI104" s="315"/>
      <c r="AJ104" s="315"/>
      <c r="AK104" s="315"/>
    </row>
    <row r="105" spans="1:37">
      <c r="A105" s="314"/>
      <c r="H105" s="314"/>
      <c r="I105" s="314"/>
      <c r="J105" s="314"/>
      <c r="K105" s="314"/>
      <c r="L105" s="314"/>
      <c r="M105" s="314"/>
      <c r="N105" s="314"/>
      <c r="O105" s="314"/>
      <c r="P105" s="314"/>
      <c r="Q105" s="314"/>
      <c r="R105" s="314"/>
      <c r="S105" s="320"/>
      <c r="AA105" s="315"/>
      <c r="AB105" s="315"/>
      <c r="AC105" s="315"/>
      <c r="AD105" s="315"/>
      <c r="AE105" s="315"/>
      <c r="AF105" s="315"/>
      <c r="AG105" s="315"/>
      <c r="AH105" s="315"/>
      <c r="AI105" s="315"/>
      <c r="AJ105" s="315"/>
      <c r="AK105" s="315"/>
    </row>
    <row r="106" spans="1:37">
      <c r="H106" s="314"/>
      <c r="I106" s="314"/>
      <c r="J106" s="314"/>
      <c r="K106" s="314"/>
      <c r="L106" s="314"/>
      <c r="M106" s="314"/>
      <c r="N106" s="314"/>
      <c r="O106" s="314"/>
      <c r="P106" s="314"/>
      <c r="Q106" s="314"/>
      <c r="R106" s="314"/>
      <c r="S106" s="320"/>
      <c r="AA106" s="315"/>
      <c r="AB106" s="315"/>
      <c r="AC106" s="315"/>
      <c r="AD106" s="315"/>
      <c r="AE106" s="315"/>
      <c r="AF106" s="315"/>
      <c r="AG106" s="315"/>
      <c r="AH106" s="315"/>
      <c r="AI106" s="315"/>
      <c r="AJ106" s="315"/>
      <c r="AK106" s="315"/>
    </row>
    <row r="107" spans="1:37">
      <c r="H107" s="314"/>
      <c r="I107" s="314"/>
      <c r="J107" s="314"/>
      <c r="K107" s="314"/>
      <c r="L107" s="314"/>
      <c r="M107" s="314"/>
      <c r="N107" s="314"/>
      <c r="O107" s="314"/>
      <c r="P107" s="314"/>
      <c r="Q107" s="314"/>
      <c r="R107" s="314"/>
      <c r="S107" s="320"/>
      <c r="AA107" s="315"/>
      <c r="AB107" s="315"/>
      <c r="AC107" s="315"/>
      <c r="AD107" s="315"/>
      <c r="AE107" s="315"/>
      <c r="AF107" s="315"/>
      <c r="AG107" s="315"/>
      <c r="AH107" s="315"/>
      <c r="AI107" s="315"/>
      <c r="AJ107" s="315"/>
      <c r="AK107" s="315"/>
    </row>
    <row r="108" spans="1:37">
      <c r="H108" s="314"/>
      <c r="I108" s="314"/>
      <c r="J108" s="314"/>
      <c r="K108" s="314"/>
      <c r="L108" s="314"/>
      <c r="M108" s="314"/>
      <c r="N108" s="314"/>
      <c r="O108" s="314"/>
      <c r="P108" s="314"/>
      <c r="Q108" s="314"/>
      <c r="R108" s="314"/>
      <c r="S108" s="320"/>
      <c r="AA108" s="315"/>
      <c r="AB108" s="315"/>
      <c r="AC108" s="315"/>
      <c r="AD108" s="315"/>
      <c r="AE108" s="315"/>
      <c r="AF108" s="315"/>
      <c r="AG108" s="315"/>
      <c r="AH108" s="315"/>
      <c r="AI108" s="315"/>
      <c r="AJ108" s="315"/>
      <c r="AK108" s="315"/>
    </row>
    <row r="109" spans="1:37">
      <c r="H109" s="314"/>
      <c r="I109" s="314"/>
      <c r="J109" s="314"/>
      <c r="K109" s="314"/>
      <c r="L109" s="314"/>
      <c r="M109" s="314"/>
      <c r="N109" s="314"/>
      <c r="O109" s="314"/>
      <c r="P109" s="314"/>
      <c r="Q109" s="314"/>
      <c r="R109" s="314"/>
      <c r="S109" s="320"/>
    </row>
  </sheetData>
  <mergeCells count="26">
    <mergeCell ref="D8:E8"/>
    <mergeCell ref="F8:G8"/>
    <mergeCell ref="V8:W8"/>
    <mergeCell ref="V18:W18"/>
    <mergeCell ref="V27:W27"/>
    <mergeCell ref="D20:E20"/>
    <mergeCell ref="F20:G20"/>
    <mergeCell ref="D26:E26"/>
    <mergeCell ref="F26:G26"/>
    <mergeCell ref="X8:Y8"/>
    <mergeCell ref="V36:W36"/>
    <mergeCell ref="X36:Y36"/>
    <mergeCell ref="T38:T40"/>
    <mergeCell ref="X27:Y27"/>
    <mergeCell ref="T29:T30"/>
    <mergeCell ref="T31:T33"/>
    <mergeCell ref="X18:Y18"/>
    <mergeCell ref="T10:T12"/>
    <mergeCell ref="T13:T15"/>
    <mergeCell ref="T20:T21"/>
    <mergeCell ref="T22:T24"/>
    <mergeCell ref="D32:E32"/>
    <mergeCell ref="F32:G32"/>
    <mergeCell ref="V43:W43"/>
    <mergeCell ref="X43:Y43"/>
    <mergeCell ref="T45:T4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7324-1A49-42DF-BD72-B554E34B90A1}">
  <sheetPr>
    <tabColor rgb="FFD723D7"/>
  </sheetPr>
  <dimension ref="A1:AF90"/>
  <sheetViews>
    <sheetView showGridLines="0" tabSelected="1" topLeftCell="A36" zoomScale="85" zoomScaleNormal="85" workbookViewId="0">
      <selection activeCell="I68" sqref="I68"/>
    </sheetView>
  </sheetViews>
  <sheetFormatPr defaultRowHeight="15"/>
  <cols>
    <col min="2" max="2" width="27.85546875" bestFit="1" customWidth="1"/>
    <col min="3" max="3" width="45.42578125" bestFit="1" customWidth="1"/>
    <col min="4" max="5" width="12.7109375" customWidth="1"/>
    <col min="6" max="6" width="59.5703125" bestFit="1" customWidth="1"/>
    <col min="7" max="7" width="7.7109375" bestFit="1" customWidth="1"/>
    <col min="8" max="9" width="28.7109375" bestFit="1" customWidth="1"/>
    <col min="10" max="10" width="19.85546875" customWidth="1"/>
    <col min="11" max="11" width="18.140625" customWidth="1"/>
    <col min="12" max="12" width="69" bestFit="1" customWidth="1"/>
    <col min="13" max="13" width="40.42578125" customWidth="1"/>
    <col min="14" max="14" width="83.140625" bestFit="1" customWidth="1"/>
    <col min="15" max="16" width="11.140625" customWidth="1"/>
    <col min="17" max="17" width="12.7109375" bestFit="1" customWidth="1"/>
    <col min="18" max="20" width="11.140625" customWidth="1"/>
    <col min="21" max="21" width="15.42578125" customWidth="1"/>
    <col min="22" max="22" width="18.5703125" customWidth="1"/>
    <col min="23" max="23" width="20.85546875" bestFit="1" customWidth="1"/>
    <col min="24" max="25" width="11.42578125" customWidth="1"/>
    <col min="26" max="26" width="28.7109375" bestFit="1" customWidth="1"/>
    <col min="27" max="27" width="31.7109375" bestFit="1" customWidth="1"/>
    <col min="28" max="28" width="10.85546875" bestFit="1" customWidth="1"/>
    <col min="40" max="40" width="28.7109375" bestFit="1" customWidth="1"/>
    <col min="41" max="41" width="31.7109375" bestFit="1" customWidth="1"/>
    <col min="42" max="42" width="10.85546875" bestFit="1" customWidth="1"/>
  </cols>
  <sheetData>
    <row r="1" spans="2:32" s="71" customFormat="1" ht="26.25">
      <c r="B1" s="71" t="s">
        <v>37</v>
      </c>
      <c r="D1" s="72"/>
      <c r="E1" s="72"/>
      <c r="F1" s="72"/>
      <c r="J1" s="73"/>
      <c r="K1" s="73"/>
      <c r="L1" s="73"/>
      <c r="M1" s="73"/>
      <c r="N1" s="73"/>
      <c r="O1" s="73"/>
      <c r="P1" s="73"/>
      <c r="Q1" s="73"/>
      <c r="R1" s="73"/>
      <c r="S1" s="73"/>
      <c r="T1" s="73"/>
      <c r="U1" s="73"/>
      <c r="V1" s="73"/>
      <c r="W1" s="73"/>
      <c r="X1" s="73"/>
      <c r="Y1" s="73"/>
      <c r="Z1" s="73"/>
      <c r="AA1" s="73"/>
    </row>
    <row r="2" spans="2:32">
      <c r="C2" s="1"/>
      <c r="D2" s="44"/>
      <c r="E2" s="44"/>
      <c r="F2" s="44"/>
      <c r="G2" s="1"/>
      <c r="H2" s="1"/>
      <c r="I2" s="1"/>
      <c r="J2" s="11"/>
      <c r="K2" s="11"/>
      <c r="L2" s="11"/>
      <c r="M2" s="11"/>
      <c r="O2" s="11"/>
      <c r="P2" s="11"/>
      <c r="Q2" s="11"/>
      <c r="R2" s="11"/>
      <c r="S2" s="11"/>
      <c r="T2" s="11"/>
      <c r="U2" s="11"/>
      <c r="V2" s="11"/>
      <c r="W2" s="11"/>
    </row>
    <row r="3" spans="2:32">
      <c r="B3" s="32" t="s">
        <v>38</v>
      </c>
      <c r="C3" s="22"/>
      <c r="D3" s="2">
        <v>2040</v>
      </c>
      <c r="E3" s="2">
        <v>2050</v>
      </c>
      <c r="F3" s="2" t="s">
        <v>39</v>
      </c>
      <c r="G3" s="2"/>
      <c r="H3" s="32" t="s">
        <v>40</v>
      </c>
      <c r="I3" s="2"/>
      <c r="J3" s="2">
        <v>2040</v>
      </c>
      <c r="K3" s="2">
        <v>2050</v>
      </c>
      <c r="L3" s="2" t="s">
        <v>39</v>
      </c>
    </row>
    <row r="4" spans="2:32">
      <c r="B4" s="362" t="s">
        <v>6</v>
      </c>
      <c r="C4" s="96" t="s">
        <v>41</v>
      </c>
      <c r="D4" s="46">
        <f>D5+D6+D7</f>
        <v>2273.9188536265015</v>
      </c>
      <c r="E4" s="46">
        <f>E5+E6+E7</f>
        <v>1471.0793506988182</v>
      </c>
      <c r="F4" s="145" t="s">
        <v>18</v>
      </c>
      <c r="G4" s="97"/>
      <c r="H4" s="365" t="s">
        <v>42</v>
      </c>
      <c r="I4" s="98" t="s">
        <v>43</v>
      </c>
      <c r="J4" s="99">
        <f>D4-SUM(J5:J9)</f>
        <v>1245.3431466313177</v>
      </c>
      <c r="K4" s="99">
        <f>E4-SUM(K5:K9)</f>
        <v>126.5396292812502</v>
      </c>
      <c r="L4" s="100" t="s">
        <v>44</v>
      </c>
    </row>
    <row r="5" spans="2:32">
      <c r="B5" s="363"/>
      <c r="C5" s="35" t="s">
        <v>45</v>
      </c>
      <c r="D5" s="311">
        <f>SUM(Start:End!D72)</f>
        <v>1316.8613621275163</v>
      </c>
      <c r="E5" s="311">
        <f>SUM(Start:End!E72)</f>
        <v>782.24465857616326</v>
      </c>
      <c r="F5" s="311" t="s">
        <v>46</v>
      </c>
      <c r="G5" s="95"/>
      <c r="H5" s="366"/>
      <c r="I5" s="6" t="s">
        <v>9</v>
      </c>
      <c r="J5" s="122">
        <v>45</v>
      </c>
      <c r="K5" s="122">
        <v>90</v>
      </c>
      <c r="L5" s="291" t="s">
        <v>47</v>
      </c>
      <c r="Q5" s="1"/>
      <c r="R5" s="1"/>
      <c r="S5" s="1"/>
      <c r="T5" s="1"/>
      <c r="U5" s="1"/>
      <c r="V5" s="1"/>
      <c r="W5" s="1"/>
      <c r="X5" s="1"/>
      <c r="Y5" s="1"/>
      <c r="Z5" s="1"/>
      <c r="AA5" s="1"/>
      <c r="AB5" s="1"/>
      <c r="AC5" s="1"/>
      <c r="AD5" s="1"/>
      <c r="AE5" s="1"/>
      <c r="AF5" s="1"/>
    </row>
    <row r="6" spans="2:32">
      <c r="B6" s="363"/>
      <c r="C6" s="35" t="s">
        <v>48</v>
      </c>
      <c r="D6" s="297">
        <v>749</v>
      </c>
      <c r="E6" s="297">
        <v>627</v>
      </c>
      <c r="F6" s="305" t="s">
        <v>49</v>
      </c>
      <c r="G6" s="95"/>
      <c r="H6" s="367"/>
      <c r="I6" s="6" t="s">
        <v>11</v>
      </c>
      <c r="J6" s="122">
        <v>50</v>
      </c>
      <c r="K6" s="122">
        <v>100</v>
      </c>
      <c r="L6" s="291" t="s">
        <v>50</v>
      </c>
      <c r="AA6" s="1"/>
      <c r="AB6" s="1"/>
      <c r="AC6" s="1"/>
      <c r="AD6" s="1"/>
      <c r="AE6" s="1"/>
      <c r="AF6" s="1"/>
    </row>
    <row r="7" spans="2:32" ht="15" customHeight="1">
      <c r="B7" s="363"/>
      <c r="C7" s="35" t="s">
        <v>51</v>
      </c>
      <c r="D7" s="311">
        <f>SUM(Start:End!D74)</f>
        <v>208.0574914989854</v>
      </c>
      <c r="E7" s="311">
        <f>SUM(Start:End!E74)</f>
        <v>61.834692122655127</v>
      </c>
      <c r="F7" s="311" t="s">
        <v>52</v>
      </c>
      <c r="G7" s="11"/>
      <c r="H7" s="368" t="s">
        <v>53</v>
      </c>
      <c r="I7" s="4" t="s">
        <v>43</v>
      </c>
      <c r="J7" s="23">
        <f>SUM(Start:End!J72)</f>
        <v>104.5082528864171</v>
      </c>
      <c r="K7" s="23">
        <f>SUM(Start:End!K72)</f>
        <v>9.5671458889679428</v>
      </c>
      <c r="L7" s="42" t="s">
        <v>54</v>
      </c>
      <c r="AA7" s="1"/>
      <c r="AB7" s="1"/>
      <c r="AC7" s="1"/>
      <c r="AD7" s="1"/>
      <c r="AE7" s="1"/>
      <c r="AF7" s="1"/>
    </row>
    <row r="8" spans="2:32" ht="15" customHeight="1">
      <c r="B8" s="363"/>
      <c r="C8" s="35"/>
      <c r="D8" s="43"/>
      <c r="E8" s="43"/>
      <c r="F8" s="43"/>
      <c r="G8" s="11"/>
      <c r="H8" s="368"/>
      <c r="I8" s="4" t="s">
        <v>9</v>
      </c>
      <c r="J8" s="23">
        <f>SUM(Start:End!J73)</f>
        <v>766.73052032659996</v>
      </c>
      <c r="K8" s="23">
        <f>SUM(Start:End!K73)</f>
        <v>1070.1682549899999</v>
      </c>
      <c r="L8" s="42" t="s">
        <v>55</v>
      </c>
      <c r="AA8" s="1"/>
      <c r="AB8" s="1"/>
      <c r="AC8" s="1"/>
      <c r="AD8" s="1"/>
      <c r="AE8" s="1"/>
      <c r="AF8" s="1"/>
    </row>
    <row r="9" spans="2:32">
      <c r="B9" s="364"/>
      <c r="C9" s="101"/>
      <c r="D9" s="102"/>
      <c r="E9" s="48"/>
      <c r="F9" s="48"/>
      <c r="G9" s="47"/>
      <c r="H9" s="369"/>
      <c r="I9" s="45" t="s">
        <v>16</v>
      </c>
      <c r="J9" s="120">
        <f>SUM(Start:End!J74)</f>
        <v>62.336933782166732</v>
      </c>
      <c r="K9" s="120">
        <f>SUM(Start:End!K74)</f>
        <v>74.804320538600081</v>
      </c>
      <c r="L9" s="164" t="s">
        <v>56</v>
      </c>
      <c r="AA9" s="1"/>
      <c r="AB9" s="1"/>
      <c r="AC9" s="1"/>
      <c r="AD9" s="1"/>
      <c r="AE9" s="1"/>
      <c r="AF9" s="1"/>
    </row>
    <row r="10" spans="2:32">
      <c r="B10" s="24"/>
      <c r="C10" s="1"/>
      <c r="D10" s="1"/>
      <c r="E10" s="1"/>
      <c r="F10" s="1"/>
      <c r="G10" s="1"/>
      <c r="H10" s="28"/>
      <c r="I10" s="29"/>
      <c r="J10" s="41"/>
      <c r="K10" s="41"/>
      <c r="L10" s="11"/>
      <c r="AA10" s="1"/>
      <c r="AB10" s="1"/>
      <c r="AC10" s="1"/>
      <c r="AD10" s="1"/>
      <c r="AE10" s="1"/>
      <c r="AF10" s="1"/>
    </row>
    <row r="11" spans="2:32">
      <c r="B11" s="32" t="s">
        <v>38</v>
      </c>
      <c r="C11" s="22"/>
      <c r="D11" s="2">
        <v>2040</v>
      </c>
      <c r="E11" s="2">
        <v>2050</v>
      </c>
      <c r="F11" s="2" t="s">
        <v>39</v>
      </c>
      <c r="G11" s="2"/>
      <c r="H11" s="32" t="s">
        <v>40</v>
      </c>
      <c r="I11" s="2"/>
      <c r="J11" s="2">
        <v>2040</v>
      </c>
      <c r="K11" s="2">
        <v>2050</v>
      </c>
      <c r="L11" s="2" t="s">
        <v>39</v>
      </c>
      <c r="AA11" s="17"/>
      <c r="AB11" s="17"/>
      <c r="AC11" s="17"/>
      <c r="AD11" s="17"/>
      <c r="AE11" s="17"/>
      <c r="AF11" s="1"/>
    </row>
    <row r="12" spans="2:32" ht="15" customHeight="1">
      <c r="B12" s="370" t="s">
        <v>8</v>
      </c>
      <c r="C12" s="119" t="s">
        <v>41</v>
      </c>
      <c r="D12" s="49">
        <f>D13+D14+D17+D15+D16</f>
        <v>1808.6040522970238</v>
      </c>
      <c r="E12" s="49">
        <f>E13+E14+E17+E15+E16</f>
        <v>2292.4525648190788</v>
      </c>
      <c r="F12" s="145" t="s">
        <v>18</v>
      </c>
      <c r="G12" s="50"/>
      <c r="H12" s="365" t="s">
        <v>42</v>
      </c>
      <c r="I12" s="55" t="s">
        <v>21</v>
      </c>
      <c r="J12" s="99">
        <f>D12-SUM(J13:J16)</f>
        <v>468.60405229702383</v>
      </c>
      <c r="K12" s="99">
        <f>E12-SUM(K13:K16)</f>
        <v>223.45256481907882</v>
      </c>
      <c r="L12" s="100" t="s">
        <v>44</v>
      </c>
      <c r="AA12" s="225"/>
      <c r="AB12" s="15"/>
      <c r="AC12" s="15"/>
      <c r="AD12" s="15"/>
      <c r="AE12" s="15"/>
      <c r="AF12" s="1"/>
    </row>
    <row r="13" spans="2:32" ht="15" customHeight="1">
      <c r="B13" s="371"/>
      <c r="C13" s="34" t="s">
        <v>57</v>
      </c>
      <c r="D13" s="311">
        <f>SUM(Start:End!D78)</f>
        <v>965.34732532899841</v>
      </c>
      <c r="E13" s="311">
        <f>SUM(Start:End!E78)</f>
        <v>1354.7247849623343</v>
      </c>
      <c r="F13" s="311" t="s">
        <v>46</v>
      </c>
      <c r="G13" s="12"/>
      <c r="H13" s="366"/>
      <c r="I13" s="4" t="s">
        <v>22</v>
      </c>
      <c r="J13" s="121">
        <v>340</v>
      </c>
      <c r="K13" s="121">
        <v>684</v>
      </c>
      <c r="L13" s="255" t="s">
        <v>47</v>
      </c>
      <c r="AA13" s="225"/>
      <c r="AB13" s="15"/>
      <c r="AC13" s="15"/>
      <c r="AD13" s="15"/>
      <c r="AE13" s="15"/>
      <c r="AF13" s="1"/>
    </row>
    <row r="14" spans="2:32" ht="15" customHeight="1">
      <c r="B14" s="371"/>
      <c r="C14" s="34" t="s">
        <v>48</v>
      </c>
      <c r="D14" s="297">
        <v>210</v>
      </c>
      <c r="E14" s="297">
        <v>240</v>
      </c>
      <c r="F14" s="305" t="s">
        <v>49</v>
      </c>
      <c r="G14" s="12"/>
      <c r="H14" s="373" t="s">
        <v>53</v>
      </c>
      <c r="I14" s="4" t="s">
        <v>24</v>
      </c>
      <c r="J14" s="298">
        <f>SUM(Start:End!J79)</f>
        <v>0</v>
      </c>
      <c r="K14" s="298">
        <f>SUM(Start:End!K79)</f>
        <v>0</v>
      </c>
      <c r="L14" s="299" t="s">
        <v>49</v>
      </c>
      <c r="AA14" s="18"/>
      <c r="AB14" s="18"/>
      <c r="AC14" s="18"/>
      <c r="AD14" s="18"/>
      <c r="AE14" s="18"/>
      <c r="AF14" s="1"/>
    </row>
    <row r="15" spans="2:32">
      <c r="B15" s="371"/>
      <c r="C15" s="34" t="s">
        <v>58</v>
      </c>
      <c r="D15" s="311">
        <f>SUM(Start:End!D80)</f>
        <v>82.022281292324649</v>
      </c>
      <c r="E15" s="311">
        <f>SUM(Start:End!E80)</f>
        <v>97.148468231948158</v>
      </c>
      <c r="F15" s="311" t="s">
        <v>59</v>
      </c>
      <c r="G15" s="1"/>
      <c r="H15" s="366"/>
      <c r="I15" s="4" t="s">
        <v>26</v>
      </c>
      <c r="J15" s="298">
        <v>87</v>
      </c>
      <c r="K15" s="298">
        <v>0</v>
      </c>
      <c r="L15" s="299" t="s">
        <v>49</v>
      </c>
      <c r="AA15" s="20"/>
      <c r="AB15" s="20"/>
      <c r="AC15" s="20"/>
      <c r="AD15" s="20"/>
      <c r="AE15" s="20"/>
      <c r="AF15" s="1"/>
    </row>
    <row r="16" spans="2:32">
      <c r="B16" s="371"/>
      <c r="C16" s="34" t="s">
        <v>60</v>
      </c>
      <c r="D16" s="311">
        <f>SUM(F55:F59)</f>
        <v>416.98251870436411</v>
      </c>
      <c r="E16" s="311">
        <f>SUM(I55:I59)</f>
        <v>430.37833835521604</v>
      </c>
      <c r="F16" s="311" t="s">
        <v>61</v>
      </c>
      <c r="G16" s="1"/>
      <c r="H16" s="366"/>
      <c r="I16" s="4" t="s">
        <v>27</v>
      </c>
      <c r="J16" s="298">
        <v>913</v>
      </c>
      <c r="K16" s="298">
        <v>1385</v>
      </c>
      <c r="L16" s="299" t="s">
        <v>49</v>
      </c>
      <c r="AA16" s="17"/>
      <c r="AB16" s="17"/>
      <c r="AC16" s="17"/>
      <c r="AD16" s="17"/>
      <c r="AE16" s="17"/>
      <c r="AF16" s="1"/>
    </row>
    <row r="17" spans="2:32">
      <c r="B17" s="372"/>
      <c r="C17" s="56" t="s">
        <v>62</v>
      </c>
      <c r="D17" s="57">
        <f>SUM(Start:End!D81)</f>
        <v>134.2519269713365</v>
      </c>
      <c r="E17" s="57">
        <f>SUM(Start:End!E81)</f>
        <v>170.20097326958023</v>
      </c>
      <c r="F17" s="313" t="s">
        <v>52</v>
      </c>
      <c r="G17" s="47"/>
      <c r="H17" s="374"/>
      <c r="I17" s="45"/>
      <c r="J17" s="53"/>
      <c r="K17" s="53"/>
      <c r="L17" s="257"/>
      <c r="AA17" s="225"/>
      <c r="AB17" s="15"/>
      <c r="AC17" s="15"/>
      <c r="AD17" s="15"/>
      <c r="AE17" s="15"/>
      <c r="AF17" s="1"/>
    </row>
    <row r="18" spans="2:32">
      <c r="B18" s="24"/>
      <c r="C18" s="1"/>
      <c r="D18" s="1"/>
      <c r="E18" s="1"/>
      <c r="F18" s="1"/>
      <c r="G18" s="1"/>
      <c r="H18" s="1"/>
      <c r="I18" s="29"/>
      <c r="J18" s="11"/>
      <c r="K18" s="11"/>
      <c r="L18" s="11"/>
      <c r="AB18" s="15"/>
      <c r="AC18" s="15"/>
      <c r="AD18" s="15"/>
      <c r="AE18" s="15"/>
      <c r="AF18" s="1"/>
    </row>
    <row r="19" spans="2:32">
      <c r="B19" s="32" t="s">
        <v>38</v>
      </c>
      <c r="C19" s="22"/>
      <c r="D19" s="2">
        <v>2040</v>
      </c>
      <c r="E19" s="2">
        <v>2050</v>
      </c>
      <c r="F19" s="2" t="s">
        <v>39</v>
      </c>
      <c r="G19" s="2"/>
      <c r="H19" s="32" t="s">
        <v>40</v>
      </c>
      <c r="I19" s="2"/>
      <c r="J19" s="2">
        <v>2040</v>
      </c>
      <c r="K19" s="2">
        <v>2050</v>
      </c>
      <c r="L19" s="2" t="s">
        <v>39</v>
      </c>
      <c r="AA19" s="1"/>
      <c r="AB19" s="14"/>
      <c r="AC19" s="14"/>
      <c r="AD19" s="14"/>
      <c r="AE19" s="14"/>
      <c r="AF19" s="1"/>
    </row>
    <row r="20" spans="2:32">
      <c r="B20" s="375" t="s">
        <v>10</v>
      </c>
      <c r="C20" s="117" t="s">
        <v>41</v>
      </c>
      <c r="D20" s="46">
        <f>D21+D22+D23</f>
        <v>2004.4264232214757</v>
      </c>
      <c r="E20" s="46">
        <f>E21+E22+E23</f>
        <v>1030.7114936426656</v>
      </c>
      <c r="F20" s="145" t="s">
        <v>18</v>
      </c>
      <c r="G20" s="50"/>
      <c r="H20" s="365" t="s">
        <v>42</v>
      </c>
      <c r="I20" s="55" t="s">
        <v>30</v>
      </c>
      <c r="J20" s="99">
        <f>D20-SUM(J21:J24)</f>
        <v>1333.9522990986948</v>
      </c>
      <c r="K20" s="99">
        <f>E20-SUM(K21:K24)</f>
        <v>395.73849455802451</v>
      </c>
      <c r="L20" s="100" t="s">
        <v>44</v>
      </c>
      <c r="AA20" s="14"/>
      <c r="AB20" s="14"/>
      <c r="AC20" s="14"/>
      <c r="AD20" s="1"/>
    </row>
    <row r="21" spans="2:32">
      <c r="B21" s="376"/>
      <c r="C21" s="36" t="s">
        <v>45</v>
      </c>
      <c r="D21" s="311">
        <f>SUM(Start:End!D85)</f>
        <v>1973.4264232214757</v>
      </c>
      <c r="E21" s="311">
        <f>SUM(Start:End!E85)</f>
        <v>1000.7114936426656</v>
      </c>
      <c r="F21" s="311" t="s">
        <v>46</v>
      </c>
      <c r="G21" s="25"/>
      <c r="H21" s="366"/>
      <c r="I21" s="4" t="s">
        <v>31</v>
      </c>
      <c r="J21" s="308">
        <f>(J23/75)*25</f>
        <v>106.36853103069524</v>
      </c>
      <c r="K21" s="308">
        <f>(K23/75)*25</f>
        <v>110.99324977116025</v>
      </c>
      <c r="L21" s="89" t="s">
        <v>63</v>
      </c>
      <c r="AA21" s="14"/>
      <c r="AB21" s="14"/>
      <c r="AC21" s="14"/>
      <c r="AD21" s="1"/>
    </row>
    <row r="22" spans="2:32" ht="15" customHeight="1">
      <c r="B22" s="376"/>
      <c r="C22" s="37" t="s">
        <v>48</v>
      </c>
      <c r="D22" s="297">
        <v>31</v>
      </c>
      <c r="E22" s="297">
        <v>30</v>
      </c>
      <c r="F22" s="305" t="s">
        <v>49</v>
      </c>
      <c r="G22" s="1"/>
      <c r="H22" s="378" t="s">
        <v>53</v>
      </c>
      <c r="I22" s="4" t="s">
        <v>33</v>
      </c>
      <c r="J22" s="23">
        <v>84</v>
      </c>
      <c r="K22" s="23">
        <v>83</v>
      </c>
      <c r="L22" s="42" t="s">
        <v>64</v>
      </c>
      <c r="AA22" s="14"/>
      <c r="AB22" s="14"/>
      <c r="AC22" s="14"/>
      <c r="AD22" s="1"/>
    </row>
    <row r="23" spans="2:32" ht="15" customHeight="1">
      <c r="B23" s="376"/>
      <c r="C23" s="37" t="s">
        <v>65</v>
      </c>
      <c r="D23" s="311">
        <f>SUM(Start:End!D87)</f>
        <v>0</v>
      </c>
      <c r="E23" s="311">
        <f>SUM(Start:End!E87)</f>
        <v>0</v>
      </c>
      <c r="F23" s="311" t="s">
        <v>52</v>
      </c>
      <c r="G23" s="1"/>
      <c r="H23" s="368"/>
      <c r="I23" s="4" t="s">
        <v>34</v>
      </c>
      <c r="J23" s="308">
        <f>(EU!K26*1.15)*0.75</f>
        <v>319.10559309208571</v>
      </c>
      <c r="K23" s="308">
        <f>(EU!K26*1.2)*0.75</f>
        <v>332.97974931348074</v>
      </c>
      <c r="L23" s="309" t="s">
        <v>66</v>
      </c>
      <c r="AA23" s="14"/>
      <c r="AB23" s="14"/>
      <c r="AC23" s="14"/>
      <c r="AD23" s="1"/>
    </row>
    <row r="24" spans="2:32">
      <c r="B24" s="377"/>
      <c r="C24" s="65"/>
      <c r="D24" s="65"/>
      <c r="E24" s="65"/>
      <c r="F24" s="65"/>
      <c r="G24" s="47"/>
      <c r="H24" s="369"/>
      <c r="I24" s="45" t="s">
        <v>35</v>
      </c>
      <c r="J24" s="53">
        <v>161</v>
      </c>
      <c r="K24" s="53">
        <v>108</v>
      </c>
      <c r="L24" s="257" t="s">
        <v>64</v>
      </c>
      <c r="AA24" s="17"/>
      <c r="AB24" s="17"/>
      <c r="AC24" s="17"/>
      <c r="AD24" s="1"/>
    </row>
    <row r="25" spans="2:32">
      <c r="B25" s="29"/>
      <c r="C25" s="1"/>
      <c r="D25" s="1"/>
      <c r="E25" s="1"/>
      <c r="F25" s="1"/>
      <c r="G25" s="1"/>
      <c r="H25" s="1"/>
      <c r="I25" s="29"/>
      <c r="J25" s="12"/>
      <c r="K25" s="12"/>
      <c r="L25" s="12"/>
      <c r="AA25" s="21"/>
      <c r="AB25" s="21"/>
      <c r="AC25" s="21"/>
      <c r="AD25" s="1"/>
    </row>
    <row r="26" spans="2:32">
      <c r="B26" s="32" t="s">
        <v>38</v>
      </c>
      <c r="C26" s="22"/>
      <c r="D26" s="2">
        <v>2040</v>
      </c>
      <c r="E26" s="2">
        <v>2050</v>
      </c>
      <c r="F26" s="2" t="s">
        <v>39</v>
      </c>
      <c r="G26" s="2"/>
      <c r="H26" s="32" t="s">
        <v>40</v>
      </c>
      <c r="I26" s="2"/>
      <c r="J26" s="2">
        <v>2040</v>
      </c>
      <c r="K26" s="2">
        <v>2050</v>
      </c>
      <c r="L26" s="2" t="s">
        <v>39</v>
      </c>
      <c r="AA26" s="15"/>
      <c r="AB26" s="15"/>
      <c r="AC26" s="15"/>
      <c r="AD26" s="1"/>
    </row>
    <row r="27" spans="2:32" ht="15" customHeight="1">
      <c r="B27" s="375" t="s">
        <v>12</v>
      </c>
      <c r="C27" s="114" t="s">
        <v>41</v>
      </c>
      <c r="D27" s="46">
        <f>D28+D29+D30</f>
        <v>113.0495842681774</v>
      </c>
      <c r="E27" s="46">
        <f>E28+E29+E30</f>
        <v>60.61197051449026</v>
      </c>
      <c r="F27" s="145" t="s">
        <v>18</v>
      </c>
      <c r="G27" s="115"/>
      <c r="H27" s="346" t="s">
        <v>67</v>
      </c>
      <c r="I27" s="55" t="s">
        <v>18</v>
      </c>
      <c r="J27" s="99">
        <f>D27</f>
        <v>113.0495842681774</v>
      </c>
      <c r="K27" s="99">
        <f>E27</f>
        <v>60.61197051449026</v>
      </c>
      <c r="L27" s="100" t="s">
        <v>18</v>
      </c>
      <c r="AA27" s="15"/>
      <c r="AB27" s="15"/>
      <c r="AC27" s="15"/>
      <c r="AD27" s="1"/>
    </row>
    <row r="28" spans="2:32">
      <c r="B28" s="376"/>
      <c r="C28" s="36" t="s">
        <v>45</v>
      </c>
      <c r="D28" s="311">
        <f>SUM(Start:End!D91)</f>
        <v>73.32303896150782</v>
      </c>
      <c r="E28" s="311">
        <f>SUM(Start:End!E91)</f>
        <v>32.290596733155319</v>
      </c>
      <c r="F28" s="311" t="s">
        <v>46</v>
      </c>
      <c r="G28" s="11"/>
      <c r="H28" s="347"/>
      <c r="I28" s="4" t="s">
        <v>7</v>
      </c>
      <c r="J28" s="23">
        <v>0</v>
      </c>
      <c r="K28" s="23">
        <v>0</v>
      </c>
      <c r="L28" s="42" t="s">
        <v>44</v>
      </c>
      <c r="AA28" s="1"/>
      <c r="AB28" s="1"/>
      <c r="AC28" s="1"/>
      <c r="AD28" s="1"/>
    </row>
    <row r="29" spans="2:32">
      <c r="B29" s="376"/>
      <c r="C29" s="37" t="s">
        <v>48</v>
      </c>
      <c r="D29" s="297">
        <v>5</v>
      </c>
      <c r="E29" s="297">
        <v>6</v>
      </c>
      <c r="F29" s="305" t="s">
        <v>49</v>
      </c>
      <c r="G29" s="11"/>
      <c r="H29" s="347"/>
      <c r="I29" s="4" t="s">
        <v>68</v>
      </c>
      <c r="J29" s="23">
        <v>113</v>
      </c>
      <c r="K29" s="23">
        <v>61</v>
      </c>
      <c r="L29" s="42" t="s">
        <v>69</v>
      </c>
    </row>
    <row r="30" spans="2:32">
      <c r="B30" s="377"/>
      <c r="C30" s="56" t="s">
        <v>70</v>
      </c>
      <c r="D30" s="312">
        <f>SUM(Start:End!D93)</f>
        <v>34.726545306669571</v>
      </c>
      <c r="E30" s="312">
        <f>SUM(Start:End!E93)</f>
        <v>22.321373781334941</v>
      </c>
      <c r="F30" s="313" t="s">
        <v>52</v>
      </c>
      <c r="G30" s="116"/>
      <c r="H30" s="348"/>
      <c r="I30" s="45"/>
      <c r="J30" s="53"/>
      <c r="K30" s="53"/>
      <c r="L30" s="257"/>
    </row>
    <row r="31" spans="2:32">
      <c r="B31" s="32"/>
      <c r="C31" s="31"/>
      <c r="D31" s="11"/>
      <c r="E31" s="11"/>
      <c r="F31" s="11"/>
      <c r="G31" s="11"/>
      <c r="H31" s="26"/>
      <c r="I31" s="11"/>
      <c r="J31" s="11"/>
      <c r="K31" s="11"/>
      <c r="L31" s="11"/>
    </row>
    <row r="32" spans="2:32">
      <c r="B32" s="32" t="s">
        <v>38</v>
      </c>
      <c r="C32" s="22"/>
      <c r="D32" s="2">
        <v>2040</v>
      </c>
      <c r="E32" s="2">
        <v>2050</v>
      </c>
      <c r="F32" s="2" t="s">
        <v>39</v>
      </c>
      <c r="G32" s="2"/>
      <c r="H32" s="32" t="s">
        <v>40</v>
      </c>
      <c r="I32" s="2"/>
      <c r="J32" s="2">
        <v>2040</v>
      </c>
      <c r="K32" s="2">
        <v>2050</v>
      </c>
      <c r="L32" s="2" t="s">
        <v>39</v>
      </c>
    </row>
    <row r="33" spans="1:26" ht="15" customHeight="1">
      <c r="B33" s="362" t="s">
        <v>14</v>
      </c>
      <c r="C33" s="117" t="s">
        <v>71</v>
      </c>
      <c r="D33" s="46">
        <f>SUM(D34:D38)</f>
        <v>2312.039970336361</v>
      </c>
      <c r="E33" s="46">
        <f>SUM(E34:E38)</f>
        <v>2454.2673814378968</v>
      </c>
      <c r="F33" s="149" t="s">
        <v>18</v>
      </c>
      <c r="G33" s="54"/>
      <c r="H33" s="346" t="s">
        <v>72</v>
      </c>
      <c r="I33" s="55" t="s">
        <v>18</v>
      </c>
      <c r="J33" s="99">
        <f>D33</f>
        <v>2312.039970336361</v>
      </c>
      <c r="K33" s="99">
        <f>E33</f>
        <v>2454.2673814378968</v>
      </c>
      <c r="L33" s="100" t="s">
        <v>44</v>
      </c>
    </row>
    <row r="34" spans="1:26">
      <c r="B34" s="363"/>
      <c r="C34" s="36" t="s">
        <v>45</v>
      </c>
      <c r="D34" s="311">
        <f>SUM(Start:End!D97)</f>
        <v>606.52553589999945</v>
      </c>
      <c r="E34" s="311">
        <f>SUM(Start:End!E97)</f>
        <v>448.03283643428227</v>
      </c>
      <c r="F34" s="311" t="s">
        <v>46</v>
      </c>
      <c r="G34" s="12"/>
      <c r="H34" s="347"/>
      <c r="I34" s="4" t="s">
        <v>7</v>
      </c>
      <c r="J34" s="23">
        <f>J33-J35</f>
        <v>3.997033636096603E-2</v>
      </c>
      <c r="K34" s="23">
        <f t="shared" ref="K34" si="0">K33-K35</f>
        <v>0.2673814378968018</v>
      </c>
      <c r="L34" s="42" t="s">
        <v>73</v>
      </c>
    </row>
    <row r="35" spans="1:26">
      <c r="B35" s="363"/>
      <c r="C35" s="37" t="s">
        <v>74</v>
      </c>
      <c r="D35" s="297">
        <v>316</v>
      </c>
      <c r="E35" s="297">
        <v>303</v>
      </c>
      <c r="F35" s="305" t="s">
        <v>49</v>
      </c>
      <c r="G35" s="12"/>
      <c r="H35" s="347"/>
      <c r="I35" s="4" t="s">
        <v>68</v>
      </c>
      <c r="J35" s="23">
        <v>2312</v>
      </c>
      <c r="K35" s="23">
        <v>2454</v>
      </c>
      <c r="L35" s="42" t="s">
        <v>69</v>
      </c>
    </row>
    <row r="36" spans="1:26">
      <c r="B36" s="363"/>
      <c r="C36" s="34" t="s">
        <v>75</v>
      </c>
      <c r="D36" s="311">
        <f>SUM(F66:F67)</f>
        <v>127.27272727272727</v>
      </c>
      <c r="E36" s="311">
        <f>SUM(I66:I67)</f>
        <v>118.57142857142858</v>
      </c>
      <c r="F36" s="311" t="s">
        <v>76</v>
      </c>
      <c r="G36" s="12"/>
      <c r="H36" s="347"/>
      <c r="I36" s="4"/>
      <c r="J36" s="23"/>
      <c r="K36" s="23"/>
      <c r="L36" s="42"/>
    </row>
    <row r="37" spans="1:26">
      <c r="B37" s="363"/>
      <c r="C37" s="34" t="s">
        <v>77</v>
      </c>
      <c r="D37" s="311">
        <f>SUM(Start:End!D99)</f>
        <v>1204.8622462275143</v>
      </c>
      <c r="E37" s="311">
        <f>SUM(Start:End!E99)</f>
        <v>1569.5801073186667</v>
      </c>
      <c r="F37" s="311" t="s">
        <v>78</v>
      </c>
      <c r="G37" s="12"/>
      <c r="H37" s="347"/>
      <c r="I37" s="4"/>
      <c r="J37" s="5"/>
      <c r="K37" s="5"/>
      <c r="L37" s="256"/>
    </row>
    <row r="38" spans="1:26">
      <c r="B38" s="364"/>
      <c r="C38" s="56" t="s">
        <v>51</v>
      </c>
      <c r="D38" s="312">
        <f>SUM(Start:End!D100)</f>
        <v>57.379460936119997</v>
      </c>
      <c r="E38" s="312">
        <f>SUM(Start:End!E100)</f>
        <v>15.083009113519529</v>
      </c>
      <c r="F38" s="313" t="s">
        <v>52</v>
      </c>
      <c r="G38" s="58"/>
      <c r="H38" s="348"/>
      <c r="I38" s="45"/>
      <c r="J38" s="53"/>
      <c r="K38" s="53"/>
      <c r="L38" s="257"/>
    </row>
    <row r="39" spans="1:26">
      <c r="B39" s="24"/>
      <c r="C39" s="27"/>
      <c r="D39" s="12"/>
      <c r="E39" s="12"/>
      <c r="F39" s="12"/>
      <c r="G39" s="12"/>
      <c r="H39" s="33"/>
      <c r="I39" s="1"/>
      <c r="J39" s="11"/>
      <c r="K39" s="11"/>
    </row>
    <row r="40" spans="1:26">
      <c r="B40" s="32" t="s">
        <v>38</v>
      </c>
      <c r="C40" s="22"/>
      <c r="D40" s="2">
        <v>2040</v>
      </c>
      <c r="E40" s="2">
        <v>2050</v>
      </c>
      <c r="F40" s="2" t="s">
        <v>39</v>
      </c>
      <c r="I40" s="1"/>
      <c r="J40" s="1"/>
      <c r="K40" s="1"/>
      <c r="W40" s="1"/>
    </row>
    <row r="41" spans="1:26" ht="19.5" customHeight="1">
      <c r="B41" s="362" t="s">
        <v>79</v>
      </c>
      <c r="C41" s="163" t="s">
        <v>80</v>
      </c>
      <c r="D41" s="49">
        <f>SUM(D42:D43)</f>
        <v>3884.5691161404188</v>
      </c>
      <c r="E41" s="49">
        <f>SUM(E42:E43)</f>
        <v>4126.0401310587094</v>
      </c>
      <c r="F41" s="141"/>
      <c r="W41" s="1"/>
    </row>
    <row r="42" spans="1:26" ht="19.5" customHeight="1">
      <c r="B42" s="363"/>
      <c r="C42" s="34" t="s">
        <v>45</v>
      </c>
      <c r="D42" s="311">
        <f>SUM(Start:End!D104)</f>
        <v>3815.8425340823451</v>
      </c>
      <c r="E42" s="311">
        <f>SUM(Start:End!E104)</f>
        <v>4040.6026450304498</v>
      </c>
      <c r="F42" s="331" t="s">
        <v>46</v>
      </c>
      <c r="V42" s="1"/>
    </row>
    <row r="43" spans="1:26">
      <c r="B43" s="364"/>
      <c r="C43" s="56" t="s">
        <v>51</v>
      </c>
      <c r="D43" s="57">
        <f>SUM(Start:End!D105)</f>
        <v>68.726582058073632</v>
      </c>
      <c r="E43" s="57">
        <f>SUM(Start:End!E105)</f>
        <v>85.437486028259414</v>
      </c>
      <c r="F43" s="92" t="s">
        <v>52</v>
      </c>
      <c r="J43" s="118"/>
      <c r="V43" s="1"/>
    </row>
    <row r="44" spans="1:26" ht="18" customHeight="1"/>
    <row r="45" spans="1:26" ht="15" customHeight="1">
      <c r="B45" s="32" t="s">
        <v>38</v>
      </c>
      <c r="C45" s="22"/>
      <c r="D45" s="2">
        <v>2040</v>
      </c>
      <c r="E45" s="2">
        <v>2050</v>
      </c>
      <c r="F45" s="2" t="s">
        <v>39</v>
      </c>
    </row>
    <row r="46" spans="1:26" ht="15" customHeight="1">
      <c r="B46" s="165" t="s">
        <v>17</v>
      </c>
      <c r="C46" s="166" t="s">
        <v>81</v>
      </c>
      <c r="D46" s="167">
        <f>SUM(Start:End!D108)</f>
        <v>694.9112484622575</v>
      </c>
      <c r="E46" s="167">
        <f>SUM(Start:End!E108)</f>
        <v>616.4900952627346</v>
      </c>
      <c r="F46" s="292"/>
    </row>
    <row r="47" spans="1:26" s="86" customFormat="1" ht="15" customHeight="1">
      <c r="A47"/>
      <c r="B47"/>
      <c r="C47"/>
      <c r="D47"/>
      <c r="E47"/>
      <c r="F47"/>
      <c r="G47"/>
      <c r="H47"/>
      <c r="I47"/>
      <c r="J47"/>
      <c r="K47"/>
      <c r="L47"/>
      <c r="M47"/>
      <c r="N47"/>
      <c r="O47"/>
      <c r="P47"/>
      <c r="Q47"/>
      <c r="R47"/>
      <c r="S47"/>
      <c r="T47"/>
      <c r="U47"/>
      <c r="V47"/>
      <c r="W47"/>
      <c r="X47"/>
      <c r="Y47"/>
      <c r="Z47"/>
    </row>
    <row r="48" spans="1:26" s="86" customFormat="1" ht="15" customHeight="1">
      <c r="A48"/>
      <c r="B48"/>
      <c r="C48"/>
      <c r="D48"/>
      <c r="E48"/>
      <c r="F48"/>
      <c r="G48"/>
      <c r="H48"/>
      <c r="I48"/>
      <c r="J48"/>
      <c r="K48"/>
      <c r="L48"/>
      <c r="M48"/>
      <c r="N48"/>
      <c r="O48"/>
      <c r="P48"/>
      <c r="Q48"/>
      <c r="R48"/>
      <c r="S48"/>
      <c r="T48"/>
      <c r="U48"/>
      <c r="V48"/>
      <c r="W48"/>
      <c r="X48"/>
      <c r="Y48"/>
      <c r="Z48"/>
    </row>
    <row r="49" spans="2:14" ht="15" customHeight="1"/>
    <row r="50" spans="2:14" ht="15" customHeight="1">
      <c r="B50" s="306" t="s">
        <v>82</v>
      </c>
      <c r="C50" s="307"/>
      <c r="D50" s="307"/>
      <c r="E50" s="307"/>
      <c r="F50" s="307"/>
      <c r="G50" s="307"/>
      <c r="H50" s="307"/>
      <c r="I50" s="307"/>
      <c r="J50" s="307"/>
      <c r="K50" s="307"/>
      <c r="L50" s="307"/>
      <c r="M50" s="307"/>
      <c r="N50" s="307"/>
    </row>
    <row r="51" spans="2:14" ht="15" customHeight="1"/>
    <row r="52" spans="2:14" ht="15" customHeight="1">
      <c r="B52" s="126" t="s">
        <v>83</v>
      </c>
    </row>
    <row r="53" spans="2:14" ht="15" customHeight="1">
      <c r="B53" s="169" t="s">
        <v>84</v>
      </c>
      <c r="C53" s="65"/>
      <c r="D53" s="354">
        <v>2040</v>
      </c>
      <c r="E53" s="355"/>
      <c r="F53" s="356"/>
      <c r="G53" s="357">
        <v>2050</v>
      </c>
      <c r="H53" s="358"/>
      <c r="I53" s="358"/>
      <c r="J53" s="206">
        <v>2040</v>
      </c>
      <c r="K53" s="206">
        <v>2050</v>
      </c>
      <c r="L53" s="67" t="s">
        <v>85</v>
      </c>
      <c r="M53" s="206">
        <v>2040</v>
      </c>
      <c r="N53" s="206">
        <v>2050</v>
      </c>
    </row>
    <row r="54" spans="2:14" ht="15" customHeight="1">
      <c r="B54" s="226"/>
      <c r="C54" s="173" t="s">
        <v>86</v>
      </c>
      <c r="D54" s="227" t="s">
        <v>87</v>
      </c>
      <c r="E54" s="203" t="s">
        <v>88</v>
      </c>
      <c r="F54" s="184" t="s">
        <v>89</v>
      </c>
      <c r="G54" s="211" t="s">
        <v>87</v>
      </c>
      <c r="H54" s="212" t="s">
        <v>88</v>
      </c>
      <c r="I54" s="205" t="s">
        <v>89</v>
      </c>
      <c r="J54" s="344" t="s">
        <v>90</v>
      </c>
      <c r="K54" s="359"/>
      <c r="L54" s="216" t="s">
        <v>91</v>
      </c>
      <c r="M54" s="344" t="s">
        <v>92</v>
      </c>
      <c r="N54" s="345"/>
    </row>
    <row r="55" spans="2:14" ht="15" customHeight="1">
      <c r="B55" s="349" t="s">
        <v>10</v>
      </c>
      <c r="C55" s="172" t="s">
        <v>93</v>
      </c>
      <c r="D55" s="185">
        <v>0.2</v>
      </c>
      <c r="E55" s="186">
        <f>$J$23*D55</f>
        <v>63.821118618417145</v>
      </c>
      <c r="F55" s="187">
        <f>E55/J55</f>
        <v>75.083668962843703</v>
      </c>
      <c r="G55" s="197">
        <v>0.2</v>
      </c>
      <c r="H55" s="186">
        <f>G55*$K$23</f>
        <v>66.595949862696145</v>
      </c>
      <c r="I55" s="198">
        <f>H55/K55</f>
        <v>78.348176309054296</v>
      </c>
      <c r="J55" s="186">
        <v>0.85</v>
      </c>
      <c r="K55" s="186">
        <v>0.85</v>
      </c>
      <c r="L55" s="213">
        <v>0</v>
      </c>
      <c r="M55" s="213">
        <f>(L55*E55*1000000)/1000</f>
        <v>0</v>
      </c>
      <c r="N55" s="213">
        <f>(L55*H55*1000000)/1000</f>
        <v>0</v>
      </c>
    </row>
    <row r="56" spans="2:14" ht="15" customHeight="1">
      <c r="B56" s="350"/>
      <c r="C56" s="172" t="s">
        <v>94</v>
      </c>
      <c r="D56" s="188">
        <v>0.2</v>
      </c>
      <c r="E56" s="189">
        <f t="shared" ref="E56:E59" si="1">$J$23*D56</f>
        <v>63.821118618417145</v>
      </c>
      <c r="F56" s="190">
        <f>E56/J56</f>
        <v>75.977522164782314</v>
      </c>
      <c r="G56" s="199">
        <v>0.2</v>
      </c>
      <c r="H56" s="189">
        <f>G56*$K$23</f>
        <v>66.595949862696145</v>
      </c>
      <c r="I56" s="200">
        <f t="shared" ref="I56:I59" si="2">H56/K56</f>
        <v>78.348176309054296</v>
      </c>
      <c r="J56" s="189">
        <v>0.84</v>
      </c>
      <c r="K56" s="189">
        <v>0.85</v>
      </c>
      <c r="L56" s="214">
        <v>0.25</v>
      </c>
      <c r="M56" s="214">
        <f t="shared" ref="M56:M60" si="3">(L56*E56*1000000)/1000</f>
        <v>15955.279654604286</v>
      </c>
      <c r="N56" s="214">
        <f t="shared" ref="N56:N60" si="4">(L56*H56*1000000)/1000</f>
        <v>16648.987465674036</v>
      </c>
    </row>
    <row r="57" spans="2:14" ht="15" customHeight="1">
      <c r="B57" s="350"/>
      <c r="C57" s="172" t="s">
        <v>95</v>
      </c>
      <c r="D57" s="188">
        <v>0.2</v>
      </c>
      <c r="E57" s="189">
        <f t="shared" si="1"/>
        <v>63.821118618417145</v>
      </c>
      <c r="F57" s="190">
        <f>E57/J57</f>
        <v>88.640442525579374</v>
      </c>
      <c r="G57" s="199">
        <v>0.2</v>
      </c>
      <c r="H57" s="189">
        <f>G57*$K$23</f>
        <v>66.595949862696145</v>
      </c>
      <c r="I57" s="200">
        <f t="shared" si="2"/>
        <v>91.227328579035813</v>
      </c>
      <c r="J57" s="189">
        <v>0.72</v>
      </c>
      <c r="K57" s="189">
        <v>0.73</v>
      </c>
      <c r="L57" s="214">
        <v>0.26500000000000001</v>
      </c>
      <c r="M57" s="214">
        <f t="shared" si="3"/>
        <v>16912.596433880546</v>
      </c>
      <c r="N57" s="214">
        <f t="shared" si="4"/>
        <v>17647.926713614477</v>
      </c>
    </row>
    <row r="58" spans="2:14" ht="15" customHeight="1">
      <c r="B58" s="350"/>
      <c r="C58" s="172" t="s">
        <v>96</v>
      </c>
      <c r="D58" s="188">
        <v>0.2</v>
      </c>
      <c r="E58" s="189">
        <f t="shared" si="1"/>
        <v>63.821118618417145</v>
      </c>
      <c r="F58" s="190">
        <f>E58/J58</f>
        <v>88.640442525579374</v>
      </c>
      <c r="G58" s="199">
        <v>0.2</v>
      </c>
      <c r="H58" s="189">
        <f>G58*$K$23</f>
        <v>66.595949862696145</v>
      </c>
      <c r="I58" s="200">
        <f t="shared" si="2"/>
        <v>91.227328579035813</v>
      </c>
      <c r="J58" s="189">
        <v>0.72</v>
      </c>
      <c r="K58" s="189">
        <v>0.73</v>
      </c>
      <c r="L58" s="214">
        <v>0.26600000000000001</v>
      </c>
      <c r="M58" s="214">
        <f t="shared" si="3"/>
        <v>16976.417552498962</v>
      </c>
      <c r="N58" s="214">
        <f t="shared" si="4"/>
        <v>17714.522663477175</v>
      </c>
    </row>
    <row r="59" spans="2:14" ht="15" customHeight="1">
      <c r="B59" s="351"/>
      <c r="C59" s="171" t="s">
        <v>97</v>
      </c>
      <c r="D59" s="191">
        <v>0.2</v>
      </c>
      <c r="E59" s="192">
        <f t="shared" si="1"/>
        <v>63.821118618417145</v>
      </c>
      <c r="F59" s="193">
        <f>E59/J59</f>
        <v>88.640442525579374</v>
      </c>
      <c r="G59" s="201">
        <v>0.2</v>
      </c>
      <c r="H59" s="189">
        <f>G59*$K$23</f>
        <v>66.595949862696145</v>
      </c>
      <c r="I59" s="200">
        <f t="shared" si="2"/>
        <v>91.227328579035813</v>
      </c>
      <c r="J59" s="189">
        <v>0.72</v>
      </c>
      <c r="K59" s="189">
        <v>0.73</v>
      </c>
      <c r="L59" s="214">
        <v>0.26400000000000001</v>
      </c>
      <c r="M59" s="214">
        <f t="shared" si="3"/>
        <v>16848.775315262126</v>
      </c>
      <c r="N59" s="214">
        <f t="shared" si="4"/>
        <v>17581.330763751783</v>
      </c>
    </row>
    <row r="60" spans="2:14">
      <c r="B60" s="228" t="s">
        <v>98</v>
      </c>
      <c r="C60" s="173" t="s">
        <v>99</v>
      </c>
      <c r="D60" s="194">
        <v>1</v>
      </c>
      <c r="E60" s="195">
        <f>D60*J9</f>
        <v>62.336933782166732</v>
      </c>
      <c r="F60" s="196">
        <f t="shared" ref="F60" si="5">E60/J60</f>
        <v>82.022281292324649</v>
      </c>
      <c r="G60" s="202">
        <v>1</v>
      </c>
      <c r="H60" s="203">
        <f>G60*K16</f>
        <v>1385</v>
      </c>
      <c r="I60" s="204">
        <f>H60/K60</f>
        <v>1798.7012987012986</v>
      </c>
      <c r="J60" s="203">
        <v>0.76</v>
      </c>
      <c r="K60" s="203">
        <v>0.77</v>
      </c>
      <c r="L60" s="215">
        <v>0.19900000000000001</v>
      </c>
      <c r="M60" s="217">
        <f t="shared" si="3"/>
        <v>12405.049822651181</v>
      </c>
      <c r="N60" s="215">
        <f t="shared" si="4"/>
        <v>275615</v>
      </c>
    </row>
    <row r="61" spans="2:14" ht="15.75" thickBot="1">
      <c r="B61" s="67"/>
      <c r="D61" s="168"/>
      <c r="E61" s="118"/>
      <c r="F61" s="170"/>
      <c r="G61" s="168"/>
      <c r="L61" s="218" t="s">
        <v>18</v>
      </c>
      <c r="M61" s="237">
        <f>M60+M59+M58+M57+M56+M55</f>
        <v>79098.1187788971</v>
      </c>
      <c r="N61" s="237">
        <f>N60+N59+N58+N57+N56+N55</f>
        <v>345207.76760651747</v>
      </c>
    </row>
    <row r="62" spans="2:14" ht="15" customHeight="1" thickTop="1">
      <c r="B62" s="67"/>
      <c r="D62" s="168"/>
      <c r="E62" s="118"/>
      <c r="F62" s="170"/>
      <c r="G62" s="168"/>
      <c r="L62" s="126"/>
      <c r="M62" s="229"/>
      <c r="N62" s="229"/>
    </row>
    <row r="63" spans="2:14" ht="15" customHeight="1">
      <c r="B63" s="126" t="s">
        <v>100</v>
      </c>
      <c r="N63" s="16"/>
    </row>
    <row r="64" spans="2:14" ht="15" customHeight="1">
      <c r="B64" s="169" t="s">
        <v>101</v>
      </c>
      <c r="C64" s="65"/>
      <c r="D64" s="354">
        <v>2040</v>
      </c>
      <c r="E64" s="355"/>
      <c r="F64" s="356"/>
      <c r="G64" s="358">
        <v>2050</v>
      </c>
      <c r="H64" s="358"/>
      <c r="I64" s="358"/>
      <c r="J64" s="206">
        <v>2040</v>
      </c>
      <c r="K64" s="206">
        <v>2050</v>
      </c>
      <c r="N64" s="14"/>
    </row>
    <row r="65" spans="2:14" ht="15" customHeight="1">
      <c r="B65" s="174"/>
      <c r="C65" s="179" t="s">
        <v>86</v>
      </c>
      <c r="D65" s="207" t="s">
        <v>87</v>
      </c>
      <c r="E65" s="208" t="s">
        <v>88</v>
      </c>
      <c r="F65" s="209" t="s">
        <v>102</v>
      </c>
      <c r="G65" s="210" t="s">
        <v>87</v>
      </c>
      <c r="H65" s="210" t="s">
        <v>88</v>
      </c>
      <c r="I65" s="219" t="s">
        <v>102</v>
      </c>
      <c r="J65" s="360" t="s">
        <v>103</v>
      </c>
      <c r="K65" s="361"/>
      <c r="N65" s="14"/>
    </row>
    <row r="66" spans="2:14" ht="15" customHeight="1">
      <c r="B66" s="352" t="s">
        <v>10</v>
      </c>
      <c r="C66" s="182" t="s">
        <v>104</v>
      </c>
      <c r="D66" s="231">
        <v>0.5</v>
      </c>
      <c r="E66" s="175">
        <f>D66*J22</f>
        <v>42</v>
      </c>
      <c r="F66" s="232">
        <f>E66/J66</f>
        <v>63.636363636363633</v>
      </c>
      <c r="G66" s="176">
        <v>0.5</v>
      </c>
      <c r="H66" s="175">
        <f>G66*K22</f>
        <v>41.5</v>
      </c>
      <c r="I66" s="223">
        <f>H66/K66</f>
        <v>59.285714285714292</v>
      </c>
      <c r="J66" s="220">
        <v>0.66</v>
      </c>
      <c r="K66" s="182">
        <v>0.7</v>
      </c>
      <c r="N66" s="14"/>
    </row>
    <row r="67" spans="2:14" ht="15" customHeight="1">
      <c r="B67" s="353"/>
      <c r="C67" s="183" t="s">
        <v>105</v>
      </c>
      <c r="D67" s="233">
        <v>0.5</v>
      </c>
      <c r="E67" s="174">
        <f>D67*J22</f>
        <v>42</v>
      </c>
      <c r="F67" s="234">
        <f>E67/J67</f>
        <v>63.636363636363633</v>
      </c>
      <c r="G67" s="177">
        <v>0.5</v>
      </c>
      <c r="H67" s="174">
        <f>G67*K22</f>
        <v>41.5</v>
      </c>
      <c r="I67" s="224">
        <f>H67/K67</f>
        <v>59.285714285714292</v>
      </c>
      <c r="J67" s="221">
        <v>0.66</v>
      </c>
      <c r="K67" s="183">
        <v>0.7</v>
      </c>
      <c r="N67" s="17"/>
    </row>
    <row r="68" spans="2:14" ht="15" customHeight="1">
      <c r="B68" s="178" t="s">
        <v>98</v>
      </c>
      <c r="C68" s="181" t="s">
        <v>106</v>
      </c>
      <c r="D68" s="235">
        <v>1</v>
      </c>
      <c r="E68" s="230">
        <f>J8*D68</f>
        <v>766.73052032659996</v>
      </c>
      <c r="F68" s="236">
        <f>E68/J68</f>
        <v>1198.0164380103124</v>
      </c>
      <c r="G68" s="180">
        <v>1</v>
      </c>
      <c r="H68" s="230">
        <f>G68*K8</f>
        <v>1070.1682549899999</v>
      </c>
      <c r="I68" s="230">
        <f>H68/K68</f>
        <v>1573.7768455735293</v>
      </c>
      <c r="J68" s="222">
        <v>0.64</v>
      </c>
      <c r="K68" s="181">
        <v>0.68</v>
      </c>
      <c r="N68" s="21"/>
    </row>
    <row r="69" spans="2:14" ht="15" customHeight="1">
      <c r="N69" s="15"/>
    </row>
    <row r="70" spans="2:14" ht="15" customHeight="1">
      <c r="N70" s="15"/>
    </row>
    <row r="71" spans="2:14">
      <c r="N71" s="1"/>
    </row>
    <row r="73" spans="2:14" ht="15" customHeight="1"/>
    <row r="74" spans="2:14" ht="15" customHeight="1"/>
    <row r="75" spans="2:14" ht="15" customHeight="1"/>
    <row r="76" spans="2:14" ht="15" customHeight="1"/>
    <row r="77" spans="2:14" ht="15" customHeight="1"/>
    <row r="78" spans="2:14" ht="15" customHeight="1"/>
    <row r="81" ht="15" customHeight="1"/>
    <row r="82" ht="15" customHeight="1"/>
    <row r="83" ht="15" customHeight="1"/>
    <row r="86" ht="15" customHeight="1"/>
    <row r="87" ht="15" customHeight="1"/>
    <row r="88" ht="15" customHeight="1"/>
    <row r="89" ht="15" customHeight="1"/>
    <row r="90" ht="15" customHeight="1"/>
  </sheetData>
  <mergeCells count="23">
    <mergeCell ref="B20:B24"/>
    <mergeCell ref="H20:H21"/>
    <mergeCell ref="H22:H24"/>
    <mergeCell ref="B27:B30"/>
    <mergeCell ref="H27:H30"/>
    <mergeCell ref="B4:B9"/>
    <mergeCell ref="H4:H6"/>
    <mergeCell ref="H7:H9"/>
    <mergeCell ref="B12:B17"/>
    <mergeCell ref="H12:H13"/>
    <mergeCell ref="H14:H17"/>
    <mergeCell ref="M54:N54"/>
    <mergeCell ref="H33:H38"/>
    <mergeCell ref="B55:B59"/>
    <mergeCell ref="B66:B67"/>
    <mergeCell ref="D53:F53"/>
    <mergeCell ref="G53:I53"/>
    <mergeCell ref="J54:K54"/>
    <mergeCell ref="D64:F64"/>
    <mergeCell ref="G64:I64"/>
    <mergeCell ref="J65:K65"/>
    <mergeCell ref="B41:B43"/>
    <mergeCell ref="B33:B38"/>
  </mergeCells>
  <conditionalFormatting sqref="J53">
    <cfRule type="expression" dxfId="3" priority="11">
      <formula>MOD(ROW(),2)=0</formula>
    </cfRule>
  </conditionalFormatting>
  <conditionalFormatting sqref="M53">
    <cfRule type="expression" dxfId="2" priority="1">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402F-78C7-4B23-94C3-C7C72F48E301}">
  <sheetPr>
    <tabColor rgb="FF00B0F0"/>
  </sheetPr>
  <dimension ref="A1:AF90"/>
  <sheetViews>
    <sheetView showGridLines="0" zoomScale="80" zoomScaleNormal="80" workbookViewId="0">
      <selection activeCell="J21" sqref="J21:K21"/>
    </sheetView>
  </sheetViews>
  <sheetFormatPr defaultRowHeight="15"/>
  <cols>
    <col min="2" max="2" width="27.85546875" bestFit="1" customWidth="1"/>
    <col min="3" max="3" width="52" bestFit="1" customWidth="1"/>
    <col min="4" max="5" width="12.7109375" customWidth="1"/>
    <col min="6" max="6" width="63.42578125" bestFit="1" customWidth="1"/>
    <col min="7" max="7" width="15.5703125" customWidth="1"/>
    <col min="8" max="8" width="28.7109375" bestFit="1" customWidth="1"/>
    <col min="9" max="9" width="24.85546875" bestFit="1" customWidth="1"/>
    <col min="10" max="10" width="12.85546875" customWidth="1"/>
    <col min="11" max="11" width="16" customWidth="1"/>
    <col min="12" max="12" width="87.28515625" bestFit="1" customWidth="1"/>
    <col min="13" max="13" width="13.42578125" customWidth="1"/>
    <col min="14" max="14" width="83.140625" bestFit="1" customWidth="1"/>
    <col min="15" max="15" width="11.140625" customWidth="1"/>
    <col min="16" max="16" width="12.7109375" bestFit="1" customWidth="1"/>
    <col min="17" max="19" width="11.140625" customWidth="1"/>
    <col min="20" max="20" width="5" bestFit="1" customWidth="1"/>
    <col min="21" max="21" width="25.140625" customWidth="1"/>
    <col min="22" max="22" width="20.85546875" bestFit="1" customWidth="1"/>
    <col min="23" max="24" width="11.42578125" customWidth="1"/>
    <col min="25" max="25" width="28.7109375" bestFit="1" customWidth="1"/>
    <col min="26" max="26" width="31.7109375" bestFit="1" customWidth="1"/>
    <col min="27" max="27" width="10.85546875" bestFit="1" customWidth="1"/>
    <col min="39" max="39" width="28.7109375" bestFit="1" customWidth="1"/>
    <col min="40" max="40" width="31.7109375" bestFit="1" customWidth="1"/>
    <col min="41" max="41" width="10.85546875" bestFit="1" customWidth="1"/>
  </cols>
  <sheetData>
    <row r="1" spans="2:32" s="293" customFormat="1" ht="26.25">
      <c r="B1" s="293" t="s">
        <v>107</v>
      </c>
      <c r="D1" s="294"/>
      <c r="E1" s="294"/>
      <c r="I1" s="295"/>
      <c r="J1" s="295"/>
      <c r="K1" s="295"/>
      <c r="L1" s="295"/>
      <c r="M1" s="295"/>
      <c r="N1" s="295"/>
      <c r="O1" s="295"/>
      <c r="P1" s="295"/>
      <c r="Q1" s="295"/>
      <c r="R1" s="295"/>
      <c r="S1" s="295"/>
      <c r="T1" s="295"/>
      <c r="U1" s="295"/>
      <c r="V1" s="295"/>
      <c r="W1" s="295"/>
      <c r="X1" s="295"/>
      <c r="Y1" s="295"/>
      <c r="Z1" s="295"/>
    </row>
    <row r="2" spans="2:32">
      <c r="C2" s="1"/>
      <c r="D2" s="44"/>
      <c r="E2" s="44"/>
      <c r="F2" s="1"/>
      <c r="G2" s="1"/>
      <c r="H2" s="1"/>
      <c r="I2" s="11"/>
      <c r="J2" s="11"/>
      <c r="K2" s="11"/>
      <c r="L2" s="11"/>
      <c r="M2" s="11"/>
      <c r="O2" s="11"/>
      <c r="P2" s="11"/>
      <c r="Q2" s="11"/>
      <c r="R2" s="11"/>
      <c r="S2" s="11"/>
      <c r="T2" s="11"/>
      <c r="U2" s="11"/>
      <c r="V2" s="11"/>
      <c r="W2" s="11"/>
    </row>
    <row r="3" spans="2:32">
      <c r="B3" s="32" t="s">
        <v>38</v>
      </c>
      <c r="C3" s="22"/>
      <c r="D3" s="2">
        <v>2040</v>
      </c>
      <c r="E3" s="2">
        <v>2050</v>
      </c>
      <c r="F3" s="2" t="s">
        <v>39</v>
      </c>
      <c r="G3" s="2"/>
      <c r="H3" s="32" t="s">
        <v>40</v>
      </c>
      <c r="I3" s="2"/>
      <c r="J3" s="2">
        <v>2040</v>
      </c>
      <c r="K3" s="2">
        <v>2050</v>
      </c>
      <c r="L3" s="2" t="s">
        <v>39</v>
      </c>
    </row>
    <row r="4" spans="2:32" ht="15" customHeight="1">
      <c r="B4" s="362" t="s">
        <v>6</v>
      </c>
      <c r="C4" s="96" t="s">
        <v>41</v>
      </c>
      <c r="D4" s="46">
        <f>D5+D6+D7</f>
        <v>2245.3352926322996</v>
      </c>
      <c r="E4" s="46">
        <f>E5+E6+E7</f>
        <v>1286.0508111210727</v>
      </c>
      <c r="F4" s="145" t="s">
        <v>18</v>
      </c>
      <c r="G4" s="97"/>
      <c r="H4" s="365" t="s">
        <v>42</v>
      </c>
      <c r="I4" s="98" t="s">
        <v>43</v>
      </c>
      <c r="J4" s="99">
        <f>D4-SUM(J5:J9)</f>
        <v>1348.0309724988449</v>
      </c>
      <c r="K4" s="99">
        <f>E4-SUM(K5:K9)</f>
        <v>193.48896126456293</v>
      </c>
      <c r="L4" s="100" t="s">
        <v>44</v>
      </c>
    </row>
    <row r="5" spans="2:32" ht="15" customHeight="1">
      <c r="B5" s="363"/>
      <c r="C5" s="35" t="s">
        <v>45</v>
      </c>
      <c r="D5" s="311">
        <f>SUM(Start:End!D130)</f>
        <v>1638.4879950973555</v>
      </c>
      <c r="E5" s="311">
        <f>SUM(Start:End!E130)</f>
        <v>972.95095688419644</v>
      </c>
      <c r="F5" s="311" t="s">
        <v>46</v>
      </c>
      <c r="G5" s="95"/>
      <c r="H5" s="366"/>
      <c r="I5" s="6" t="s">
        <v>9</v>
      </c>
      <c r="J5" s="122">
        <v>45</v>
      </c>
      <c r="K5" s="122">
        <v>90</v>
      </c>
      <c r="L5" s="291" t="s">
        <v>47</v>
      </c>
      <c r="Q5" s="1"/>
      <c r="R5" s="1"/>
      <c r="S5" s="1"/>
      <c r="T5" s="1"/>
      <c r="U5" s="1"/>
      <c r="V5" s="1"/>
      <c r="W5" s="1"/>
      <c r="X5" s="1"/>
      <c r="Y5" s="1"/>
      <c r="Z5" s="1"/>
      <c r="AA5" s="1"/>
      <c r="AB5" s="1"/>
      <c r="AC5" s="1"/>
      <c r="AD5" s="1"/>
      <c r="AE5" s="1"/>
      <c r="AF5" s="1"/>
    </row>
    <row r="6" spans="2:32" ht="15" customHeight="1">
      <c r="B6" s="363"/>
      <c r="C6" s="35" t="s">
        <v>48</v>
      </c>
      <c r="D6" s="297">
        <v>400</v>
      </c>
      <c r="E6" s="297">
        <v>253</v>
      </c>
      <c r="F6" s="305" t="s">
        <v>49</v>
      </c>
      <c r="G6" s="95"/>
      <c r="H6" s="367"/>
      <c r="I6" s="6" t="s">
        <v>11</v>
      </c>
      <c r="J6" s="122">
        <v>50</v>
      </c>
      <c r="K6" s="122">
        <v>100</v>
      </c>
      <c r="L6" s="291" t="s">
        <v>50</v>
      </c>
      <c r="AA6" s="1"/>
      <c r="AB6" s="1"/>
      <c r="AC6" s="1"/>
      <c r="AD6" s="1"/>
      <c r="AE6" s="1"/>
      <c r="AF6" s="1"/>
    </row>
    <row r="7" spans="2:32" ht="15" customHeight="1">
      <c r="B7" s="363"/>
      <c r="C7" s="35" t="s">
        <v>51</v>
      </c>
      <c r="D7" s="311">
        <f>SUM(Start:End!D132)</f>
        <v>206.84729753494423</v>
      </c>
      <c r="E7" s="311">
        <f>SUM(Start:End!E132)</f>
        <v>60.099854236876396</v>
      </c>
      <c r="F7" s="311" t="s">
        <v>52</v>
      </c>
      <c r="G7" s="11"/>
      <c r="H7" s="368" t="s">
        <v>53</v>
      </c>
      <c r="I7" s="4" t="s">
        <v>43</v>
      </c>
      <c r="J7" s="23">
        <f>SUM(Start:End!J130)</f>
        <v>104.5082528864171</v>
      </c>
      <c r="K7" s="23">
        <f>SUM(Start:End!K130)</f>
        <v>9.5671458889679428</v>
      </c>
      <c r="L7" s="42" t="s">
        <v>54</v>
      </c>
      <c r="AA7" s="1"/>
      <c r="AB7" s="1"/>
      <c r="AC7" s="1"/>
      <c r="AD7" s="1"/>
      <c r="AE7" s="1"/>
      <c r="AF7" s="1"/>
    </row>
    <row r="8" spans="2:32" ht="15" customHeight="1">
      <c r="B8" s="363"/>
      <c r="C8" s="35"/>
      <c r="D8" s="43"/>
      <c r="E8" s="43"/>
      <c r="F8" s="43"/>
      <c r="G8" s="11"/>
      <c r="H8" s="368"/>
      <c r="I8" s="4" t="s">
        <v>9</v>
      </c>
      <c r="J8" s="39">
        <f>SUM(Start:End!J131)</f>
        <v>651.72094227760999</v>
      </c>
      <c r="K8" s="39">
        <f>SUM(Start:End!K131)</f>
        <v>856.13460399199994</v>
      </c>
      <c r="L8" s="89" t="s">
        <v>108</v>
      </c>
      <c r="AA8" s="1"/>
      <c r="AB8" s="1"/>
      <c r="AC8" s="1"/>
      <c r="AD8" s="1"/>
      <c r="AE8" s="1"/>
      <c r="AF8" s="1"/>
    </row>
    <row r="9" spans="2:32" ht="15" customHeight="1">
      <c r="B9" s="364"/>
      <c r="C9" s="101"/>
      <c r="D9" s="102"/>
      <c r="E9" s="48"/>
      <c r="F9" s="48"/>
      <c r="G9" s="47"/>
      <c r="H9" s="369"/>
      <c r="I9" s="45" t="s">
        <v>16</v>
      </c>
      <c r="J9" s="120">
        <f>SUM(Start:End!J132)</f>
        <v>46.075124969427591</v>
      </c>
      <c r="K9" s="120">
        <f>SUM(Start:End!K132)</f>
        <v>36.860099975542077</v>
      </c>
      <c r="L9" s="164" t="s">
        <v>109</v>
      </c>
      <c r="AA9" s="1"/>
      <c r="AB9" s="1"/>
      <c r="AC9" s="1"/>
      <c r="AD9" s="1"/>
      <c r="AE9" s="1"/>
      <c r="AF9" s="1"/>
    </row>
    <row r="10" spans="2:32">
      <c r="B10" s="24"/>
      <c r="C10" s="1"/>
      <c r="D10" s="1"/>
      <c r="E10" s="1"/>
      <c r="F10" s="1"/>
      <c r="G10" s="1"/>
      <c r="H10" s="28"/>
      <c r="I10" s="29"/>
      <c r="J10" s="41"/>
      <c r="K10" s="41"/>
      <c r="L10" s="11"/>
      <c r="AA10" s="1"/>
      <c r="AB10" s="1"/>
      <c r="AC10" s="1"/>
      <c r="AD10" s="1"/>
      <c r="AE10" s="1"/>
      <c r="AF10" s="1"/>
    </row>
    <row r="11" spans="2:32">
      <c r="B11" s="32" t="s">
        <v>38</v>
      </c>
      <c r="C11" s="22"/>
      <c r="D11" s="2">
        <v>2040</v>
      </c>
      <c r="E11" s="2">
        <v>2050</v>
      </c>
      <c r="F11" s="2" t="s">
        <v>39</v>
      </c>
      <c r="G11" s="2"/>
      <c r="H11" s="32" t="s">
        <v>40</v>
      </c>
      <c r="I11" s="2"/>
      <c r="J11" s="2">
        <v>2040</v>
      </c>
      <c r="K11" s="2">
        <v>2050</v>
      </c>
      <c r="L11" s="2" t="s">
        <v>39</v>
      </c>
      <c r="AA11" s="17"/>
      <c r="AB11" s="17"/>
      <c r="AC11" s="17"/>
      <c r="AD11" s="17"/>
      <c r="AE11" s="17"/>
      <c r="AF11" s="1"/>
    </row>
    <row r="12" spans="2:32" ht="15" customHeight="1">
      <c r="B12" s="370" t="s">
        <v>8</v>
      </c>
      <c r="C12" s="119" t="s">
        <v>41</v>
      </c>
      <c r="D12" s="49">
        <f>D13+D14+D17+D15+D16</f>
        <v>2012.8694838274364</v>
      </c>
      <c r="E12" s="49">
        <f>E13+E14+E17+E15+E16</f>
        <v>2983.1080450083487</v>
      </c>
      <c r="F12" s="145" t="s">
        <v>18</v>
      </c>
      <c r="G12" s="50"/>
      <c r="H12" s="365" t="s">
        <v>42</v>
      </c>
      <c r="I12" s="55" t="s">
        <v>21</v>
      </c>
      <c r="J12" s="99">
        <f>D12-SUM(J13:J16)</f>
        <v>474.8694838274364</v>
      </c>
      <c r="K12" s="99">
        <f>E12-SUM(K13:K16)</f>
        <v>457.10804500834865</v>
      </c>
      <c r="L12" s="100" t="s">
        <v>44</v>
      </c>
      <c r="AA12" s="225"/>
      <c r="AB12" s="15"/>
      <c r="AC12" s="15"/>
      <c r="AD12" s="15"/>
      <c r="AE12" s="15"/>
      <c r="AF12" s="1"/>
    </row>
    <row r="13" spans="2:32" ht="15" customHeight="1">
      <c r="B13" s="371"/>
      <c r="C13" s="34" t="s">
        <v>57</v>
      </c>
      <c r="D13" s="311">
        <f>SUM(Start:End!D136)</f>
        <v>1387.3036396445905</v>
      </c>
      <c r="E13" s="311">
        <f>SUM(Start:End!E136)</f>
        <v>2048.9309224943636</v>
      </c>
      <c r="F13" s="311" t="s">
        <v>46</v>
      </c>
      <c r="G13" s="12"/>
      <c r="H13" s="366"/>
      <c r="I13" s="4" t="s">
        <v>22</v>
      </c>
      <c r="J13" s="121">
        <v>550</v>
      </c>
      <c r="K13" s="121">
        <v>1000</v>
      </c>
      <c r="L13" s="255" t="s">
        <v>47</v>
      </c>
      <c r="AA13" s="225"/>
      <c r="AB13" s="15"/>
      <c r="AC13" s="15"/>
      <c r="AD13" s="15"/>
      <c r="AE13" s="15"/>
      <c r="AF13" s="1"/>
    </row>
    <row r="14" spans="2:32" ht="15" customHeight="1">
      <c r="B14" s="371"/>
      <c r="C14" s="34" t="s">
        <v>48</v>
      </c>
      <c r="D14" s="297">
        <v>226</v>
      </c>
      <c r="E14" s="297">
        <v>477</v>
      </c>
      <c r="F14" s="305" t="s">
        <v>49</v>
      </c>
      <c r="G14" s="12"/>
      <c r="H14" s="373" t="s">
        <v>53</v>
      </c>
      <c r="I14" s="4" t="s">
        <v>24</v>
      </c>
      <c r="J14" s="298">
        <f>SUM(Start:End!J137)</f>
        <v>0</v>
      </c>
      <c r="K14" s="298">
        <f>SUM(Start:End!K137)</f>
        <v>0</v>
      </c>
      <c r="L14" s="299" t="s">
        <v>49</v>
      </c>
      <c r="AA14" s="18"/>
      <c r="AB14" s="18"/>
      <c r="AC14" s="18"/>
      <c r="AD14" s="18"/>
      <c r="AE14" s="18"/>
      <c r="AF14" s="1"/>
    </row>
    <row r="15" spans="2:32" ht="15" customHeight="1">
      <c r="B15" s="371"/>
      <c r="C15" s="34" t="s">
        <v>58</v>
      </c>
      <c r="D15" s="311">
        <f>SUM(Start:End!D138)</f>
        <v>60.625164433457357</v>
      </c>
      <c r="E15" s="311">
        <f>SUM(Start:End!E138)</f>
        <v>47.870259708496206</v>
      </c>
      <c r="F15" s="311" t="s">
        <v>59</v>
      </c>
      <c r="G15" s="1"/>
      <c r="H15" s="366"/>
      <c r="I15" s="4" t="s">
        <v>26</v>
      </c>
      <c r="J15" s="298">
        <v>184</v>
      </c>
      <c r="K15" s="298">
        <v>138</v>
      </c>
      <c r="L15" s="299" t="s">
        <v>49</v>
      </c>
      <c r="AA15" s="20"/>
      <c r="AB15" s="20"/>
      <c r="AC15" s="20"/>
      <c r="AD15" s="20"/>
      <c r="AE15" s="20"/>
      <c r="AF15" s="1"/>
    </row>
    <row r="16" spans="2:32" ht="15" customHeight="1">
      <c r="B16" s="371"/>
      <c r="C16" s="34" t="s">
        <v>60</v>
      </c>
      <c r="D16" s="311">
        <f>SUM(F55:F59)</f>
        <v>205.46964689780259</v>
      </c>
      <c r="E16" s="311">
        <f>SUM(I55:I59)</f>
        <v>243.88105840128907</v>
      </c>
      <c r="F16" s="311" t="s">
        <v>61</v>
      </c>
      <c r="G16" s="1"/>
      <c r="H16" s="366"/>
      <c r="I16" s="4" t="s">
        <v>27</v>
      </c>
      <c r="J16" s="298">
        <v>804</v>
      </c>
      <c r="K16" s="298">
        <v>1388</v>
      </c>
      <c r="L16" s="299" t="s">
        <v>49</v>
      </c>
      <c r="AA16" s="17"/>
      <c r="AB16" s="17"/>
      <c r="AC16" s="17"/>
      <c r="AD16" s="17"/>
      <c r="AE16" s="17"/>
      <c r="AF16" s="1"/>
    </row>
    <row r="17" spans="2:32" ht="15" customHeight="1">
      <c r="B17" s="372"/>
      <c r="C17" s="56" t="s">
        <v>62</v>
      </c>
      <c r="D17" s="57">
        <f>SUM(Start:End!D139)</f>
        <v>133.47103285158596</v>
      </c>
      <c r="E17" s="57">
        <f>SUM(Start:End!E139)</f>
        <v>165.42580440419991</v>
      </c>
      <c r="F17" s="313" t="s">
        <v>52</v>
      </c>
      <c r="G17" s="47"/>
      <c r="H17" s="374"/>
      <c r="I17" s="45"/>
      <c r="J17" s="53"/>
      <c r="K17" s="53"/>
      <c r="L17" s="257"/>
      <c r="AA17" s="225"/>
      <c r="AB17" s="15"/>
      <c r="AC17" s="15"/>
      <c r="AD17" s="15"/>
      <c r="AE17" s="15"/>
      <c r="AF17" s="1"/>
    </row>
    <row r="18" spans="2:32">
      <c r="B18" s="24"/>
      <c r="C18" s="1"/>
      <c r="D18" s="1"/>
      <c r="E18" s="1"/>
      <c r="F18" s="1"/>
      <c r="G18" s="1"/>
      <c r="H18" s="1"/>
      <c r="I18" s="29"/>
      <c r="J18" s="11"/>
      <c r="K18" s="11"/>
      <c r="L18" s="11"/>
      <c r="AA18" t="s">
        <v>110</v>
      </c>
      <c r="AB18" s="15"/>
      <c r="AC18" s="15"/>
      <c r="AD18" s="15"/>
      <c r="AE18" s="15"/>
      <c r="AF18" s="1"/>
    </row>
    <row r="19" spans="2:32">
      <c r="B19" s="32" t="s">
        <v>38</v>
      </c>
      <c r="C19" s="22"/>
      <c r="D19" s="2">
        <v>2040</v>
      </c>
      <c r="E19" s="2">
        <v>2050</v>
      </c>
      <c r="F19" s="2" t="s">
        <v>39</v>
      </c>
      <c r="G19" s="2"/>
      <c r="H19" s="32" t="s">
        <v>40</v>
      </c>
      <c r="I19" s="2"/>
      <c r="J19" s="2">
        <v>2040</v>
      </c>
      <c r="K19" s="2">
        <v>2050</v>
      </c>
      <c r="L19" s="2" t="s">
        <v>39</v>
      </c>
      <c r="AA19" s="1"/>
      <c r="AB19" s="14"/>
      <c r="AC19" s="14"/>
      <c r="AD19" s="14"/>
      <c r="AE19" s="14"/>
      <c r="AF19" s="1"/>
    </row>
    <row r="20" spans="2:32" ht="15" customHeight="1">
      <c r="B20" s="375" t="s">
        <v>10</v>
      </c>
      <c r="C20" s="117" t="s">
        <v>41</v>
      </c>
      <c r="D20" s="46">
        <f>D21+D22+D23</f>
        <v>2169.7435220387933</v>
      </c>
      <c r="E20" s="46">
        <f>E21+E22+E23</f>
        <v>1045.1739379914216</v>
      </c>
      <c r="F20" s="145" t="s">
        <v>18</v>
      </c>
      <c r="G20" s="50"/>
      <c r="H20" s="365" t="s">
        <v>42</v>
      </c>
      <c r="I20" s="55" t="s">
        <v>30</v>
      </c>
      <c r="J20" s="99">
        <f>D20-SUM(J21:J24)</f>
        <v>1594.2626476871726</v>
      </c>
      <c r="K20" s="99">
        <f>E20-SUM(K21:K24)</f>
        <v>459.79688876947671</v>
      </c>
      <c r="L20" s="100" t="s">
        <v>44</v>
      </c>
      <c r="AA20" s="14"/>
      <c r="AB20" s="14"/>
      <c r="AC20" s="14"/>
      <c r="AD20" s="1"/>
    </row>
    <row r="21" spans="2:32" ht="15" customHeight="1">
      <c r="B21" s="376"/>
      <c r="C21" s="36" t="s">
        <v>45</v>
      </c>
      <c r="D21" s="311">
        <f>SUM(Start:End!D143)</f>
        <v>2141.7435220387933</v>
      </c>
      <c r="E21" s="311">
        <f>SUM(Start:End!E143)</f>
        <v>1016.1739379914214</v>
      </c>
      <c r="F21" s="311" t="s">
        <v>46</v>
      </c>
      <c r="G21" s="25"/>
      <c r="H21" s="366"/>
      <c r="I21" s="4" t="s">
        <v>111</v>
      </c>
      <c r="J21" s="308">
        <f>J23</f>
        <v>157.24043717581034</v>
      </c>
      <c r="K21" s="308">
        <f>K23</f>
        <v>188.68852461097239</v>
      </c>
      <c r="L21" s="89" t="s">
        <v>112</v>
      </c>
      <c r="AA21" s="14"/>
      <c r="AB21" s="14"/>
      <c r="AC21" s="14"/>
      <c r="AD21" s="1"/>
    </row>
    <row r="22" spans="2:32" ht="15" customHeight="1">
      <c r="B22" s="376"/>
      <c r="C22" s="37" t="s">
        <v>48</v>
      </c>
      <c r="D22" s="297">
        <v>28</v>
      </c>
      <c r="E22" s="297">
        <v>29</v>
      </c>
      <c r="F22" s="305" t="s">
        <v>49</v>
      </c>
      <c r="G22" s="1"/>
      <c r="H22" s="378" t="s">
        <v>53</v>
      </c>
      <c r="I22" s="4" t="s">
        <v>33</v>
      </c>
      <c r="J22" s="23">
        <v>100</v>
      </c>
      <c r="K22" s="23">
        <v>100</v>
      </c>
      <c r="L22" s="42" t="s">
        <v>64</v>
      </c>
      <c r="AA22" s="14"/>
      <c r="AB22" s="14"/>
      <c r="AC22" s="14"/>
      <c r="AD22" s="1"/>
    </row>
    <row r="23" spans="2:32" ht="15" customHeight="1">
      <c r="B23" s="376"/>
      <c r="C23" s="37" t="s">
        <v>65</v>
      </c>
      <c r="D23" s="311">
        <f>SUM(Start:End!D145)</f>
        <v>0</v>
      </c>
      <c r="E23" s="311">
        <f>SUM(Start:End!E145)</f>
        <v>0</v>
      </c>
      <c r="F23" s="311" t="s">
        <v>52</v>
      </c>
      <c r="G23" s="1"/>
      <c r="H23" s="368"/>
      <c r="I23" s="4" t="s">
        <v>34</v>
      </c>
      <c r="J23" s="308">
        <f>(EU!K26*0.85)*0.5</f>
        <v>157.24043717581034</v>
      </c>
      <c r="K23" s="308">
        <f>J23*1.2</f>
        <v>188.68852461097239</v>
      </c>
      <c r="L23" s="309" t="s">
        <v>113</v>
      </c>
      <c r="AA23" s="14"/>
      <c r="AB23" s="14"/>
      <c r="AC23" s="14"/>
      <c r="AD23" s="1"/>
    </row>
    <row r="24" spans="2:32" ht="15" customHeight="1">
      <c r="B24" s="377"/>
      <c r="C24" s="65"/>
      <c r="D24" s="65"/>
      <c r="E24" s="65"/>
      <c r="F24" s="65"/>
      <c r="G24" s="47"/>
      <c r="H24" s="369"/>
      <c r="I24" s="45" t="s">
        <v>35</v>
      </c>
      <c r="J24" s="53">
        <v>161</v>
      </c>
      <c r="K24" s="53">
        <v>108</v>
      </c>
      <c r="L24" s="257" t="s">
        <v>64</v>
      </c>
      <c r="AA24" s="17"/>
      <c r="AB24" s="17"/>
      <c r="AC24" s="17"/>
      <c r="AD24" s="1"/>
    </row>
    <row r="25" spans="2:32">
      <c r="B25" s="29"/>
      <c r="C25" s="1"/>
      <c r="D25" s="1"/>
      <c r="E25" s="1"/>
      <c r="F25" s="1"/>
      <c r="G25" s="1"/>
      <c r="H25" s="1"/>
      <c r="I25" s="29"/>
      <c r="J25" s="12"/>
      <c r="K25" s="12"/>
      <c r="L25" s="12"/>
      <c r="AA25" s="21"/>
      <c r="AB25" s="21"/>
      <c r="AC25" s="21"/>
      <c r="AD25" s="1"/>
    </row>
    <row r="26" spans="2:32">
      <c r="B26" s="32" t="s">
        <v>38</v>
      </c>
      <c r="C26" s="22"/>
      <c r="D26" s="2">
        <v>2040</v>
      </c>
      <c r="E26" s="2">
        <v>2050</v>
      </c>
      <c r="F26" s="2" t="s">
        <v>39</v>
      </c>
      <c r="G26" s="2"/>
      <c r="H26" s="32" t="s">
        <v>40</v>
      </c>
      <c r="I26" s="2"/>
      <c r="J26" s="2">
        <v>2040</v>
      </c>
      <c r="K26" s="2">
        <v>2050</v>
      </c>
      <c r="L26" s="2" t="s">
        <v>39</v>
      </c>
      <c r="AA26" s="15"/>
      <c r="AB26" s="15"/>
      <c r="AC26" s="15"/>
      <c r="AD26" s="1"/>
    </row>
    <row r="27" spans="2:32" ht="15" customHeight="1">
      <c r="B27" s="375" t="s">
        <v>12</v>
      </c>
      <c r="C27" s="114" t="s">
        <v>41</v>
      </c>
      <c r="D27" s="46">
        <f>D28+D29+D30</f>
        <v>139.03969942114054</v>
      </c>
      <c r="E27" s="46">
        <f t="shared" ref="E27" si="0">E28+E29+E30</f>
        <v>56.186494350433399</v>
      </c>
      <c r="F27" s="145" t="s">
        <v>18</v>
      </c>
      <c r="G27" s="115"/>
      <c r="H27" s="346" t="s">
        <v>67</v>
      </c>
      <c r="I27" s="55" t="s">
        <v>18</v>
      </c>
      <c r="J27" s="99">
        <f>D27</f>
        <v>139.03969942114054</v>
      </c>
      <c r="K27" s="99">
        <f>E27</f>
        <v>56.186494350433399</v>
      </c>
      <c r="L27" s="100" t="s">
        <v>18</v>
      </c>
      <c r="Z27" s="15"/>
      <c r="AA27" s="15"/>
      <c r="AB27" s="15"/>
      <c r="AC27" s="15"/>
      <c r="AD27" s="1"/>
    </row>
    <row r="28" spans="2:32" ht="15" customHeight="1">
      <c r="B28" s="376"/>
      <c r="C28" s="36" t="s">
        <v>45</v>
      </c>
      <c r="D28" s="311">
        <f>SUM(Start:End!D149)</f>
        <v>103.5151456660337</v>
      </c>
      <c r="E28" s="311">
        <f>SUM(Start:End!E149)</f>
        <v>32.491370390504137</v>
      </c>
      <c r="F28" s="311" t="s">
        <v>46</v>
      </c>
      <c r="G28" s="11"/>
      <c r="H28" s="347"/>
      <c r="I28" s="4" t="s">
        <v>7</v>
      </c>
      <c r="J28" s="23">
        <f>J27-J29</f>
        <v>3.9699421140539926E-2</v>
      </c>
      <c r="K28" s="23">
        <f t="shared" ref="K28" si="1">K27-K29</f>
        <v>0.18649435043339935</v>
      </c>
      <c r="L28" s="42" t="s">
        <v>44</v>
      </c>
      <c r="Z28" s="15"/>
      <c r="AA28" s="1"/>
      <c r="AB28" s="1"/>
      <c r="AC28" s="1"/>
      <c r="AD28" s="1"/>
    </row>
    <row r="29" spans="2:32" ht="15" customHeight="1">
      <c r="B29" s="376"/>
      <c r="C29" s="37" t="s">
        <v>48</v>
      </c>
      <c r="D29" s="297">
        <v>1</v>
      </c>
      <c r="E29" s="297">
        <v>2</v>
      </c>
      <c r="F29" s="305" t="s">
        <v>49</v>
      </c>
      <c r="G29" s="11"/>
      <c r="H29" s="347"/>
      <c r="I29" s="4" t="s">
        <v>68</v>
      </c>
      <c r="J29" s="23">
        <v>139</v>
      </c>
      <c r="K29" s="23">
        <v>56</v>
      </c>
      <c r="L29" s="42" t="s">
        <v>69</v>
      </c>
      <c r="Z29" s="1"/>
    </row>
    <row r="30" spans="2:32" ht="15" customHeight="1">
      <c r="B30" s="377"/>
      <c r="C30" s="56" t="s">
        <v>70</v>
      </c>
      <c r="D30" s="312">
        <f>SUM(Start:End!D151)</f>
        <v>34.524553755106822</v>
      </c>
      <c r="E30" s="312">
        <f>SUM(Start:End!E151)</f>
        <v>21.695123959929262</v>
      </c>
      <c r="F30" s="313" t="s">
        <v>52</v>
      </c>
      <c r="G30" s="116"/>
      <c r="H30" s="348"/>
      <c r="I30" s="45"/>
      <c r="J30" s="53"/>
      <c r="K30" s="53"/>
      <c r="L30" s="257"/>
    </row>
    <row r="31" spans="2:32">
      <c r="B31" s="32"/>
      <c r="C31" s="31"/>
      <c r="D31" s="11"/>
      <c r="E31" s="11"/>
      <c r="F31" s="11"/>
      <c r="G31" s="11"/>
      <c r="H31" s="26"/>
      <c r="I31" s="11"/>
      <c r="J31" s="11"/>
      <c r="K31" s="11"/>
      <c r="L31" s="11"/>
    </row>
    <row r="32" spans="2:32">
      <c r="B32" s="32" t="s">
        <v>38</v>
      </c>
      <c r="C32" s="22"/>
      <c r="D32" s="2">
        <v>2040</v>
      </c>
      <c r="E32" s="2">
        <v>2050</v>
      </c>
      <c r="F32" s="2" t="s">
        <v>39</v>
      </c>
      <c r="G32" s="2"/>
      <c r="H32" s="32" t="s">
        <v>40</v>
      </c>
      <c r="I32" s="2"/>
      <c r="J32" s="2">
        <v>2040</v>
      </c>
      <c r="K32" s="2">
        <v>2050</v>
      </c>
      <c r="L32" s="2" t="s">
        <v>39</v>
      </c>
    </row>
    <row r="33" spans="1:25" ht="15" customHeight="1">
      <c r="B33" s="362" t="s">
        <v>14</v>
      </c>
      <c r="C33" s="117" t="s">
        <v>71</v>
      </c>
      <c r="D33" s="46">
        <f>SUM(D34:D38)</f>
        <v>2238.7661016264201</v>
      </c>
      <c r="E33" s="46">
        <f>SUM(E34:E38)</f>
        <v>2300.5419610483982</v>
      </c>
      <c r="F33" s="149" t="s">
        <v>18</v>
      </c>
      <c r="G33" s="54"/>
      <c r="H33" s="346" t="s">
        <v>72</v>
      </c>
      <c r="I33" s="55" t="s">
        <v>18</v>
      </c>
      <c r="J33" s="99">
        <f>D33</f>
        <v>2238.7661016264201</v>
      </c>
      <c r="K33" s="99">
        <f>E33</f>
        <v>2300.5419610483982</v>
      </c>
      <c r="L33" s="100" t="s">
        <v>44</v>
      </c>
    </row>
    <row r="34" spans="1:25" ht="15" customHeight="1">
      <c r="B34" s="363"/>
      <c r="C34" s="36" t="s">
        <v>45</v>
      </c>
      <c r="D34" s="311">
        <f>SUM(Start:End!D155)</f>
        <v>701.07233511828076</v>
      </c>
      <c r="E34" s="311">
        <f>SUM(Start:End!E155)</f>
        <v>586.36089304452298</v>
      </c>
      <c r="F34" s="311" t="s">
        <v>46</v>
      </c>
      <c r="G34" s="12"/>
      <c r="H34" s="347"/>
      <c r="I34" s="4" t="s">
        <v>7</v>
      </c>
      <c r="J34" s="23">
        <f>J33-J35</f>
        <v>-0.23389837357990473</v>
      </c>
      <c r="K34" s="23">
        <f t="shared" ref="K34" si="2">K33-K35</f>
        <v>-0.45803895160179309</v>
      </c>
      <c r="L34" s="42" t="s">
        <v>73</v>
      </c>
    </row>
    <row r="35" spans="1:25" ht="15" customHeight="1">
      <c r="B35" s="363"/>
      <c r="C35" s="37" t="s">
        <v>74</v>
      </c>
      <c r="D35" s="297">
        <v>305</v>
      </c>
      <c r="E35" s="297">
        <v>301</v>
      </c>
      <c r="F35" s="305" t="s">
        <v>49</v>
      </c>
      <c r="G35" s="12"/>
      <c r="H35" s="347"/>
      <c r="I35" s="4" t="s">
        <v>68</v>
      </c>
      <c r="J35" s="23">
        <v>2239</v>
      </c>
      <c r="K35" s="23">
        <v>2301</v>
      </c>
      <c r="L35" s="42" t="s">
        <v>69</v>
      </c>
    </row>
    <row r="36" spans="1:25" ht="15" customHeight="1">
      <c r="B36" s="363"/>
      <c r="C36" s="34" t="s">
        <v>75</v>
      </c>
      <c r="D36" s="311">
        <f>SUM(F66:F67)</f>
        <v>151.5151515151515</v>
      </c>
      <c r="E36" s="311">
        <f>SUM(I66:I67)</f>
        <v>142.85714285714286</v>
      </c>
      <c r="F36" s="311" t="s">
        <v>76</v>
      </c>
      <c r="G36" s="12"/>
      <c r="H36" s="347"/>
      <c r="I36" s="4"/>
      <c r="J36" s="23"/>
      <c r="K36" s="23"/>
      <c r="L36" s="42"/>
    </row>
    <row r="37" spans="1:25" ht="15" customHeight="1">
      <c r="B37" s="363"/>
      <c r="C37" s="34" t="s">
        <v>77</v>
      </c>
      <c r="D37" s="311">
        <f>SUM(Start:End!D157)</f>
        <v>1024.1329092933872</v>
      </c>
      <c r="E37" s="311">
        <f>SUM(Start:End!E157)</f>
        <v>1255.6640858549333</v>
      </c>
      <c r="F37" s="311" t="s">
        <v>78</v>
      </c>
      <c r="G37" s="12"/>
      <c r="H37" s="347"/>
      <c r="I37" s="4"/>
      <c r="J37" s="5"/>
      <c r="K37" s="5"/>
      <c r="L37" s="256"/>
    </row>
    <row r="38" spans="1:25" ht="15" customHeight="1">
      <c r="B38" s="364"/>
      <c r="C38" s="56" t="s">
        <v>51</v>
      </c>
      <c r="D38" s="312">
        <f>SUM(Start:End!D158)</f>
        <v>57.045705699600823</v>
      </c>
      <c r="E38" s="312">
        <f>SUM(Start:End!E158)</f>
        <v>14.659839291799132</v>
      </c>
      <c r="F38" s="313" t="s">
        <v>52</v>
      </c>
      <c r="G38" s="58"/>
      <c r="H38" s="348"/>
      <c r="I38" s="45"/>
      <c r="J38" s="53"/>
      <c r="K38" s="53"/>
      <c r="L38" s="257"/>
    </row>
    <row r="39" spans="1:25">
      <c r="B39" s="24"/>
      <c r="C39" s="27"/>
      <c r="D39" s="12"/>
      <c r="E39" s="12"/>
      <c r="F39" s="12"/>
      <c r="G39" s="12"/>
      <c r="H39" s="33"/>
      <c r="I39" s="1"/>
      <c r="J39" s="11"/>
      <c r="K39" s="11"/>
    </row>
    <row r="40" spans="1:25">
      <c r="B40" s="32" t="s">
        <v>38</v>
      </c>
      <c r="C40" s="22"/>
      <c r="D40" s="2">
        <v>2040</v>
      </c>
      <c r="E40" s="2">
        <v>2050</v>
      </c>
      <c r="F40" s="2" t="s">
        <v>39</v>
      </c>
      <c r="I40" s="1"/>
      <c r="J40" s="1"/>
      <c r="K40" s="1"/>
      <c r="W40" s="1"/>
    </row>
    <row r="41" spans="1:25" ht="19.5" customHeight="1">
      <c r="B41" s="362" t="s">
        <v>79</v>
      </c>
      <c r="C41" s="163" t="s">
        <v>80</v>
      </c>
      <c r="D41" s="49">
        <f>SUM(D42:D43)</f>
        <v>3428.16280243956</v>
      </c>
      <c r="E41" s="49">
        <f>SUM(E42:E43)</f>
        <v>3617.6136128958619</v>
      </c>
      <c r="F41" s="141"/>
      <c r="J41" s="118"/>
      <c r="K41" s="118"/>
      <c r="W41" s="1"/>
    </row>
    <row r="42" spans="1:25" ht="19.5" customHeight="1">
      <c r="B42" s="363"/>
      <c r="C42" s="34" t="s">
        <v>45</v>
      </c>
      <c r="D42" s="311">
        <f>SUM(Start:End!D162)</f>
        <v>3359.835977651348</v>
      </c>
      <c r="E42" s="311">
        <f>SUM(Start:End!E162)</f>
        <v>3534.5731661757873</v>
      </c>
      <c r="F42" s="331" t="s">
        <v>46</v>
      </c>
      <c r="V42" s="1"/>
    </row>
    <row r="43" spans="1:25" ht="15" customHeight="1">
      <c r="B43" s="364"/>
      <c r="C43" s="56" t="s">
        <v>114</v>
      </c>
      <c r="D43" s="57">
        <f>SUM(Start:End!D163)</f>
        <v>68.32682478821215</v>
      </c>
      <c r="E43" s="57">
        <f>SUM(Start:End!E163)</f>
        <v>83.040446720074513</v>
      </c>
      <c r="F43" s="92" t="s">
        <v>52</v>
      </c>
      <c r="V43" s="1"/>
    </row>
    <row r="44" spans="1:25" ht="18" customHeight="1"/>
    <row r="45" spans="1:25" ht="15" customHeight="1">
      <c r="B45" s="32" t="s">
        <v>38</v>
      </c>
      <c r="C45" s="22"/>
      <c r="D45" s="2">
        <v>2040</v>
      </c>
      <c r="E45" s="2">
        <v>2050</v>
      </c>
      <c r="F45" s="2" t="s">
        <v>39</v>
      </c>
    </row>
    <row r="46" spans="1:25" ht="15" customHeight="1">
      <c r="B46" s="165" t="s">
        <v>17</v>
      </c>
      <c r="C46" s="166" t="s">
        <v>81</v>
      </c>
      <c r="D46" s="167">
        <f>SUM(Start:End!D166)</f>
        <v>690.86920511945652</v>
      </c>
      <c r="E46" s="167">
        <f>SUM(Start:End!E166)</f>
        <v>599.19381162720435</v>
      </c>
      <c r="F46" s="292"/>
    </row>
    <row r="47" spans="1:25" s="86" customFormat="1" ht="15" customHeight="1">
      <c r="A47"/>
      <c r="B47"/>
      <c r="C47"/>
      <c r="D47"/>
      <c r="E47"/>
      <c r="F47"/>
      <c r="G47"/>
      <c r="H47"/>
      <c r="I47"/>
      <c r="J47"/>
      <c r="K47"/>
      <c r="L47"/>
      <c r="M47"/>
      <c r="N47"/>
      <c r="O47"/>
      <c r="P47"/>
      <c r="Q47"/>
      <c r="R47"/>
      <c r="S47"/>
      <c r="T47"/>
      <c r="U47"/>
      <c r="V47"/>
      <c r="W47"/>
      <c r="X47"/>
      <c r="Y47"/>
    </row>
    <row r="48" spans="1:25" s="86" customFormat="1" ht="15" customHeight="1">
      <c r="A48"/>
      <c r="B48"/>
      <c r="C48"/>
      <c r="D48"/>
      <c r="E48"/>
      <c r="F48"/>
      <c r="G48"/>
      <c r="H48"/>
      <c r="I48"/>
      <c r="J48"/>
      <c r="K48"/>
      <c r="L48"/>
      <c r="M48"/>
      <c r="N48"/>
      <c r="O48"/>
      <c r="P48"/>
      <c r="Q48"/>
      <c r="R48"/>
      <c r="S48"/>
      <c r="T48"/>
      <c r="U48"/>
      <c r="V48"/>
      <c r="W48"/>
      <c r="X48"/>
      <c r="Y48"/>
    </row>
    <row r="49" spans="2:14" ht="15" customHeight="1"/>
    <row r="50" spans="2:14" ht="15" customHeight="1">
      <c r="B50" s="306" t="s">
        <v>115</v>
      </c>
      <c r="C50" s="307"/>
      <c r="D50" s="307"/>
      <c r="E50" s="307"/>
      <c r="F50" s="307"/>
      <c r="G50" s="307"/>
      <c r="H50" s="307"/>
      <c r="I50" s="307"/>
      <c r="J50" s="307"/>
      <c r="K50" s="307"/>
      <c r="L50" s="307"/>
      <c r="M50" s="307"/>
      <c r="N50" s="307"/>
    </row>
    <row r="51" spans="2:14" ht="15" customHeight="1"/>
    <row r="52" spans="2:14" ht="15" customHeight="1">
      <c r="B52" s="126" t="s">
        <v>83</v>
      </c>
    </row>
    <row r="53" spans="2:14" ht="15" customHeight="1">
      <c r="B53" s="169" t="s">
        <v>84</v>
      </c>
      <c r="C53" s="65"/>
      <c r="D53" s="354">
        <v>2040</v>
      </c>
      <c r="E53" s="355"/>
      <c r="F53" s="356"/>
      <c r="G53" s="357">
        <v>2050</v>
      </c>
      <c r="H53" s="358"/>
      <c r="I53" s="358"/>
      <c r="J53" s="206">
        <v>2040</v>
      </c>
      <c r="K53" s="206">
        <v>2050</v>
      </c>
      <c r="L53" s="67" t="s">
        <v>85</v>
      </c>
      <c r="M53" s="206">
        <v>2040</v>
      </c>
      <c r="N53" s="206">
        <v>2050</v>
      </c>
    </row>
    <row r="54" spans="2:14" ht="15" customHeight="1">
      <c r="B54" s="226"/>
      <c r="C54" s="173" t="s">
        <v>86</v>
      </c>
      <c r="D54" s="227" t="s">
        <v>87</v>
      </c>
      <c r="E54" s="203" t="s">
        <v>88</v>
      </c>
      <c r="F54" s="184" t="s">
        <v>89</v>
      </c>
      <c r="G54" s="211" t="s">
        <v>87</v>
      </c>
      <c r="H54" s="212" t="s">
        <v>88</v>
      </c>
      <c r="I54" s="205" t="s">
        <v>89</v>
      </c>
      <c r="J54" s="344" t="s">
        <v>90</v>
      </c>
      <c r="K54" s="359"/>
      <c r="L54" s="216" t="s">
        <v>91</v>
      </c>
      <c r="M54" s="344" t="s">
        <v>92</v>
      </c>
      <c r="N54" s="345"/>
    </row>
    <row r="55" spans="2:14" ht="15" customHeight="1">
      <c r="B55" s="349" t="s">
        <v>10</v>
      </c>
      <c r="C55" s="172" t="s">
        <v>93</v>
      </c>
      <c r="D55" s="185">
        <v>0.2</v>
      </c>
      <c r="E55" s="186">
        <f>$J$23*D55</f>
        <v>31.448087435162069</v>
      </c>
      <c r="F55" s="187">
        <f>E55/J55</f>
        <v>36.997749923720079</v>
      </c>
      <c r="G55" s="197">
        <v>0.2</v>
      </c>
      <c r="H55" s="186">
        <f>G55*$K$23</f>
        <v>37.737704922194482</v>
      </c>
      <c r="I55" s="198">
        <f>H55/K55</f>
        <v>44.397299908464099</v>
      </c>
      <c r="J55" s="186">
        <v>0.85</v>
      </c>
      <c r="K55" s="186">
        <v>0.85</v>
      </c>
      <c r="L55" s="213">
        <v>0</v>
      </c>
      <c r="M55" s="213">
        <f>(L55*E55*1000000)/1000</f>
        <v>0</v>
      </c>
      <c r="N55" s="213">
        <f>(L55*H55*1000000)/1000</f>
        <v>0</v>
      </c>
    </row>
    <row r="56" spans="2:14" ht="15" customHeight="1">
      <c r="B56" s="350"/>
      <c r="C56" s="172" t="s">
        <v>94</v>
      </c>
      <c r="D56" s="188">
        <v>0.2</v>
      </c>
      <c r="E56" s="189">
        <f t="shared" ref="E56:E59" si="3">$J$23*D56</f>
        <v>31.448087435162069</v>
      </c>
      <c r="F56" s="190">
        <f>E56/J56</f>
        <v>37.438199327573891</v>
      </c>
      <c r="G56" s="199">
        <v>0.2</v>
      </c>
      <c r="H56" s="189">
        <f t="shared" ref="H56:H59" si="4">G56*$K$23</f>
        <v>37.737704922194482</v>
      </c>
      <c r="I56" s="200">
        <f t="shared" ref="I56:I59" si="5">H56/K56</f>
        <v>44.397299908464099</v>
      </c>
      <c r="J56" s="189">
        <v>0.84</v>
      </c>
      <c r="K56" s="189">
        <v>0.85</v>
      </c>
      <c r="L56" s="214">
        <v>0.25</v>
      </c>
      <c r="M56" s="214">
        <f t="shared" ref="M56:M60" si="6">(L56*E56*1000000)/1000</f>
        <v>7862.0218587905165</v>
      </c>
      <c r="N56" s="214">
        <f t="shared" ref="N56:N60" si="7">(L56*H56*1000000)/1000</f>
        <v>9434.4262305486209</v>
      </c>
    </row>
    <row r="57" spans="2:14" ht="15" customHeight="1">
      <c r="B57" s="350"/>
      <c r="C57" s="172" t="s">
        <v>95</v>
      </c>
      <c r="D57" s="188">
        <v>0.2</v>
      </c>
      <c r="E57" s="189">
        <f t="shared" si="3"/>
        <v>31.448087435162069</v>
      </c>
      <c r="F57" s="190">
        <f>E57/J57</f>
        <v>43.677899215502876</v>
      </c>
      <c r="G57" s="199">
        <v>0.2</v>
      </c>
      <c r="H57" s="189">
        <f t="shared" si="4"/>
        <v>37.737704922194482</v>
      </c>
      <c r="I57" s="200">
        <f t="shared" si="5"/>
        <v>51.695486194786959</v>
      </c>
      <c r="J57" s="189">
        <v>0.72</v>
      </c>
      <c r="K57" s="189">
        <v>0.73</v>
      </c>
      <c r="L57" s="214">
        <v>0.26500000000000001</v>
      </c>
      <c r="M57" s="214">
        <f t="shared" si="6"/>
        <v>8333.7431703179482</v>
      </c>
      <c r="N57" s="214">
        <f t="shared" si="7"/>
        <v>10000.491804381538</v>
      </c>
    </row>
    <row r="58" spans="2:14" ht="15" customHeight="1">
      <c r="B58" s="350"/>
      <c r="C58" s="172" t="s">
        <v>96</v>
      </c>
      <c r="D58" s="188">
        <v>0.2</v>
      </c>
      <c r="E58" s="189">
        <f t="shared" si="3"/>
        <v>31.448087435162069</v>
      </c>
      <c r="F58" s="190">
        <f>E58/J58</f>
        <v>43.677899215502876</v>
      </c>
      <c r="G58" s="199">
        <v>0.2</v>
      </c>
      <c r="H58" s="189">
        <f t="shared" si="4"/>
        <v>37.737704922194482</v>
      </c>
      <c r="I58" s="200">
        <f t="shared" si="5"/>
        <v>51.695486194786959</v>
      </c>
      <c r="J58" s="189">
        <v>0.72</v>
      </c>
      <c r="K58" s="189">
        <v>0.73</v>
      </c>
      <c r="L58" s="214">
        <v>0.26600000000000001</v>
      </c>
      <c r="M58" s="214">
        <f t="shared" si="6"/>
        <v>8365.1912577531111</v>
      </c>
      <c r="N58" s="214">
        <f t="shared" si="7"/>
        <v>10038.229509303734</v>
      </c>
    </row>
    <row r="59" spans="2:14" ht="15" customHeight="1">
      <c r="B59" s="351"/>
      <c r="C59" s="171" t="s">
        <v>97</v>
      </c>
      <c r="D59" s="191">
        <v>0.2</v>
      </c>
      <c r="E59" s="192">
        <f t="shared" si="3"/>
        <v>31.448087435162069</v>
      </c>
      <c r="F59" s="193">
        <f>E59/J59</f>
        <v>43.677899215502876</v>
      </c>
      <c r="G59" s="201">
        <v>0.2</v>
      </c>
      <c r="H59" s="189">
        <f t="shared" si="4"/>
        <v>37.737704922194482</v>
      </c>
      <c r="I59" s="200">
        <f t="shared" si="5"/>
        <v>51.695486194786959</v>
      </c>
      <c r="J59" s="189">
        <v>0.72</v>
      </c>
      <c r="K59" s="189">
        <v>0.73</v>
      </c>
      <c r="L59" s="214">
        <v>0.26400000000000001</v>
      </c>
      <c r="M59" s="214">
        <f t="shared" si="6"/>
        <v>8302.295082882787</v>
      </c>
      <c r="N59" s="214">
        <f t="shared" si="7"/>
        <v>9962.7540994593437</v>
      </c>
    </row>
    <row r="60" spans="2:14">
      <c r="B60" s="228" t="s">
        <v>98</v>
      </c>
      <c r="C60" s="173" t="s">
        <v>99</v>
      </c>
      <c r="D60" s="194">
        <v>1</v>
      </c>
      <c r="E60" s="195">
        <f>D60*J9</f>
        <v>46.075124969427591</v>
      </c>
      <c r="F60" s="196">
        <f t="shared" ref="F60" si="8">E60/J60</f>
        <v>60.625164433457357</v>
      </c>
      <c r="G60" s="202">
        <v>1</v>
      </c>
      <c r="H60" s="203">
        <f>G60*K16</f>
        <v>1388</v>
      </c>
      <c r="I60" s="204">
        <f>H60/K60</f>
        <v>1802.5974025974026</v>
      </c>
      <c r="J60" s="203">
        <v>0.76</v>
      </c>
      <c r="K60" s="203">
        <v>0.77</v>
      </c>
      <c r="L60" s="215">
        <v>0.19900000000000001</v>
      </c>
      <c r="M60" s="217">
        <f t="shared" si="6"/>
        <v>9168.9498689160901</v>
      </c>
      <c r="N60" s="215">
        <f t="shared" si="7"/>
        <v>276212</v>
      </c>
    </row>
    <row r="61" spans="2:14" ht="15.75" thickBot="1">
      <c r="B61" s="67"/>
      <c r="D61" s="168"/>
      <c r="E61" s="118"/>
      <c r="F61" s="170"/>
      <c r="G61" s="168"/>
      <c r="L61" s="218" t="s">
        <v>18</v>
      </c>
      <c r="M61" s="237">
        <f>M60+M59+M58+M57+M56+M55</f>
        <v>42032.201238660455</v>
      </c>
      <c r="N61" s="237">
        <f>N60+N59+N58+N57+N56+N55</f>
        <v>315647.90164369327</v>
      </c>
    </row>
    <row r="62" spans="2:14" ht="15" customHeight="1" thickTop="1">
      <c r="B62" s="67"/>
      <c r="D62" s="168"/>
      <c r="E62" s="118"/>
      <c r="F62" s="170"/>
      <c r="G62" s="168"/>
      <c r="L62" s="126"/>
      <c r="M62" s="229"/>
      <c r="N62" s="229"/>
    </row>
    <row r="63" spans="2:14" ht="15" customHeight="1">
      <c r="B63" s="126" t="s">
        <v>100</v>
      </c>
      <c r="N63" s="16"/>
    </row>
    <row r="64" spans="2:14" ht="15" customHeight="1">
      <c r="B64" s="169" t="s">
        <v>101</v>
      </c>
      <c r="C64" s="65"/>
      <c r="D64" s="354">
        <v>2040</v>
      </c>
      <c r="E64" s="355"/>
      <c r="F64" s="356"/>
      <c r="G64" s="358">
        <v>2050</v>
      </c>
      <c r="H64" s="358"/>
      <c r="I64" s="358"/>
      <c r="J64" s="206">
        <v>2040</v>
      </c>
      <c r="K64" s="206">
        <v>2050</v>
      </c>
      <c r="N64" s="14"/>
    </row>
    <row r="65" spans="2:14" ht="15" customHeight="1">
      <c r="B65" s="174"/>
      <c r="C65" s="179" t="s">
        <v>86</v>
      </c>
      <c r="D65" s="207" t="s">
        <v>87</v>
      </c>
      <c r="E65" s="208" t="s">
        <v>88</v>
      </c>
      <c r="F65" s="209" t="s">
        <v>102</v>
      </c>
      <c r="G65" s="210" t="s">
        <v>87</v>
      </c>
      <c r="H65" s="210" t="s">
        <v>88</v>
      </c>
      <c r="I65" s="219" t="s">
        <v>102</v>
      </c>
      <c r="J65" s="360" t="s">
        <v>90</v>
      </c>
      <c r="K65" s="361"/>
      <c r="N65" s="14"/>
    </row>
    <row r="66" spans="2:14" ht="15" customHeight="1">
      <c r="B66" s="352" t="s">
        <v>10</v>
      </c>
      <c r="C66" s="182" t="s">
        <v>104</v>
      </c>
      <c r="D66" s="231">
        <v>0.5</v>
      </c>
      <c r="E66" s="175">
        <f>D66*J22</f>
        <v>50</v>
      </c>
      <c r="F66" s="232">
        <f>E66/J66</f>
        <v>75.757575757575751</v>
      </c>
      <c r="G66" s="176">
        <v>0.5</v>
      </c>
      <c r="H66" s="175">
        <f>G66*K22</f>
        <v>50</v>
      </c>
      <c r="I66" s="223">
        <f>H66/K66</f>
        <v>71.428571428571431</v>
      </c>
      <c r="J66" s="220">
        <v>0.66</v>
      </c>
      <c r="K66" s="182">
        <v>0.7</v>
      </c>
      <c r="N66" s="14"/>
    </row>
    <row r="67" spans="2:14" ht="15" customHeight="1">
      <c r="B67" s="353"/>
      <c r="C67" s="183" t="s">
        <v>105</v>
      </c>
      <c r="D67" s="233">
        <v>0.5</v>
      </c>
      <c r="E67" s="174">
        <f>D67*J22</f>
        <v>50</v>
      </c>
      <c r="F67" s="234">
        <f>E67/J67</f>
        <v>75.757575757575751</v>
      </c>
      <c r="G67" s="177">
        <v>0.5</v>
      </c>
      <c r="H67" s="174">
        <f>G67*K22</f>
        <v>50</v>
      </c>
      <c r="I67" s="224">
        <f>H67/K67</f>
        <v>71.428571428571431</v>
      </c>
      <c r="J67" s="221">
        <v>0.66</v>
      </c>
      <c r="K67" s="183">
        <v>0.7</v>
      </c>
      <c r="N67" s="17"/>
    </row>
    <row r="68" spans="2:14" ht="15" customHeight="1">
      <c r="B68" s="178" t="s">
        <v>98</v>
      </c>
      <c r="C68" s="181" t="s">
        <v>106</v>
      </c>
      <c r="D68" s="235">
        <v>1</v>
      </c>
      <c r="E68" s="230">
        <f>J8*D68</f>
        <v>651.72094227760999</v>
      </c>
      <c r="F68" s="236">
        <f>E68/J68</f>
        <v>1018.3139723087656</v>
      </c>
      <c r="G68" s="180">
        <v>1</v>
      </c>
      <c r="H68" s="230">
        <f>G68*K8</f>
        <v>856.13460399199994</v>
      </c>
      <c r="I68" s="230">
        <f>H68/K68</f>
        <v>1259.0214764588234</v>
      </c>
      <c r="J68" s="222">
        <v>0.64</v>
      </c>
      <c r="K68" s="181">
        <v>0.68</v>
      </c>
      <c r="N68" s="21"/>
    </row>
    <row r="69" spans="2:14" ht="15" customHeight="1"/>
    <row r="70" spans="2:14" ht="15" customHeight="1"/>
    <row r="73" spans="2:14" ht="15" customHeight="1"/>
    <row r="74" spans="2:14" ht="15" customHeight="1"/>
    <row r="75" spans="2:14" ht="15" customHeight="1"/>
    <row r="76" spans="2:14" ht="15" customHeight="1"/>
    <row r="77" spans="2:14" ht="15" customHeight="1"/>
    <row r="78" spans="2:14" ht="15" customHeight="1"/>
    <row r="81" ht="15" customHeight="1"/>
    <row r="82" ht="15" customHeight="1"/>
    <row r="83" ht="15" customHeight="1"/>
    <row r="86" ht="15" customHeight="1"/>
    <row r="87" ht="15" customHeight="1"/>
    <row r="88" ht="15" customHeight="1"/>
    <row r="89" ht="15" customHeight="1"/>
    <row r="90" ht="15" customHeight="1"/>
  </sheetData>
  <mergeCells count="23">
    <mergeCell ref="B66:B67"/>
    <mergeCell ref="B27:B30"/>
    <mergeCell ref="H27:H30"/>
    <mergeCell ref="B33:B38"/>
    <mergeCell ref="H33:H38"/>
    <mergeCell ref="B41:B43"/>
    <mergeCell ref="D64:F64"/>
    <mergeCell ref="G64:I64"/>
    <mergeCell ref="J65:K65"/>
    <mergeCell ref="B12:B17"/>
    <mergeCell ref="H12:H13"/>
    <mergeCell ref="J54:K54"/>
    <mergeCell ref="M54:N54"/>
    <mergeCell ref="B55:B59"/>
    <mergeCell ref="H14:H17"/>
    <mergeCell ref="B20:B24"/>
    <mergeCell ref="H20:H21"/>
    <mergeCell ref="H22:H24"/>
    <mergeCell ref="B4:B9"/>
    <mergeCell ref="H4:H6"/>
    <mergeCell ref="H7:H9"/>
    <mergeCell ref="D53:F53"/>
    <mergeCell ref="G53:I53"/>
  </mergeCells>
  <conditionalFormatting sqref="J53">
    <cfRule type="expression" dxfId="1" priority="3">
      <formula>MOD(ROW(),2)=0</formula>
    </cfRule>
  </conditionalFormatting>
  <conditionalFormatting sqref="M53">
    <cfRule type="expression" dxfId="0" priority="1">
      <formula>MOD(ROW(),2)=0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4627-BE01-439E-8E7F-1878BE169EF0}">
  <sheetPr>
    <tabColor theme="1"/>
  </sheetPr>
  <dimension ref="A1"/>
  <sheetViews>
    <sheetView workbookViewId="0">
      <selection activeCell="N32" sqref="N32"/>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9DE1-1185-4C04-9B84-CB5973BEECDF}">
  <sheetPr>
    <tabColor theme="7" tint="0.39997558519241921"/>
  </sheetPr>
  <dimension ref="A2:AF371"/>
  <sheetViews>
    <sheetView showGridLines="0" topLeftCell="A82" zoomScale="85" zoomScaleNormal="85" workbookViewId="0">
      <selection activeCell="J142" sqref="J142"/>
    </sheetView>
  </sheetViews>
  <sheetFormatPr defaultRowHeight="15"/>
  <cols>
    <col min="2" max="2" width="47.5703125" customWidth="1"/>
    <col min="3" max="3" width="25.28515625" customWidth="1"/>
    <col min="4" max="5" width="12.7109375" customWidth="1"/>
    <col min="6" max="6" width="16.42578125" bestFit="1" customWidth="1"/>
    <col min="7" max="7" width="12.7109375" customWidth="1"/>
    <col min="8" max="9" width="25.42578125" customWidth="1"/>
    <col min="10" max="10" width="28.7109375" bestFit="1" customWidth="1"/>
    <col min="11" max="11" width="12.28515625" customWidth="1"/>
    <col min="12" max="12" width="39" bestFit="1" customWidth="1"/>
    <col min="13" max="13" width="29.5703125" bestFit="1" customWidth="1"/>
    <col min="14" max="14" width="45.85546875" customWidth="1"/>
    <col min="15" max="15" width="16.28515625" customWidth="1"/>
    <col min="16" max="16" width="29.7109375" customWidth="1"/>
    <col min="17" max="17" width="37.28515625" bestFit="1" customWidth="1"/>
    <col min="18" max="18" width="22.5703125" bestFit="1" customWidth="1"/>
    <col min="19" max="19" width="48.85546875" bestFit="1" customWidth="1"/>
    <col min="20" max="21" width="12.42578125" bestFit="1" customWidth="1"/>
    <col min="22" max="22" width="12.85546875" bestFit="1" customWidth="1"/>
    <col min="23" max="23" width="8.140625" customWidth="1"/>
    <col min="24" max="24" width="11.85546875" customWidth="1"/>
    <col min="26" max="26" width="45.85546875" bestFit="1" customWidth="1"/>
    <col min="27" max="27" width="31.7109375" bestFit="1" customWidth="1"/>
    <col min="28" max="28" width="10.85546875" bestFit="1" customWidth="1"/>
    <col min="40" max="40" width="28.7109375" bestFit="1" customWidth="1"/>
    <col min="41" max="41" width="31.7109375" bestFit="1" customWidth="1"/>
    <col min="42" max="42" width="10.85546875" bestFit="1" customWidth="1"/>
  </cols>
  <sheetData>
    <row r="2" spans="1:30" s="76" customFormat="1" ht="28.5">
      <c r="B2" s="79"/>
      <c r="C2" s="77"/>
    </row>
    <row r="4" spans="1:30" s="69" customFormat="1" ht="26.25">
      <c r="B4" s="70" t="s">
        <v>116</v>
      </c>
    </row>
    <row r="5" spans="1:30">
      <c r="A5" s="1"/>
      <c r="N5" s="126"/>
    </row>
    <row r="6" spans="1:30">
      <c r="B6" s="32" t="s">
        <v>38</v>
      </c>
      <c r="C6" s="22"/>
      <c r="D6" s="2">
        <v>2030</v>
      </c>
      <c r="E6" s="2">
        <v>2040</v>
      </c>
      <c r="F6" s="2"/>
      <c r="G6" s="2"/>
      <c r="H6" s="32" t="s">
        <v>40</v>
      </c>
      <c r="I6" s="2"/>
      <c r="J6" s="2">
        <v>2030</v>
      </c>
      <c r="K6" s="2">
        <v>2040</v>
      </c>
      <c r="L6" s="2" t="s">
        <v>117</v>
      </c>
      <c r="N6" s="126" t="s">
        <v>118</v>
      </c>
    </row>
    <row r="7" spans="1:30" ht="15" customHeight="1">
      <c r="B7" s="362" t="s">
        <v>6</v>
      </c>
      <c r="C7" s="96" t="s">
        <v>80</v>
      </c>
      <c r="D7" s="46">
        <f>D8+D9+D10</f>
        <v>0</v>
      </c>
      <c r="E7" s="46">
        <f>E8+E9+E10</f>
        <v>0</v>
      </c>
      <c r="F7" s="145"/>
      <c r="G7" s="97"/>
      <c r="H7" s="365" t="s">
        <v>119</v>
      </c>
      <c r="I7" s="98" t="s">
        <v>6</v>
      </c>
      <c r="J7" s="123"/>
      <c r="K7" s="123"/>
      <c r="L7" s="123"/>
      <c r="N7" s="275" t="s">
        <v>120</v>
      </c>
      <c r="O7" s="267">
        <f>J6</f>
        <v>2030</v>
      </c>
      <c r="P7" s="267">
        <v>2040</v>
      </c>
      <c r="Q7" s="266" t="s">
        <v>121</v>
      </c>
      <c r="R7" s="276" t="s">
        <v>122</v>
      </c>
    </row>
    <row r="8" spans="1:30" ht="15" customHeight="1">
      <c r="B8" s="363"/>
      <c r="C8" s="35" t="s">
        <v>45</v>
      </c>
      <c r="D8" s="8"/>
      <c r="E8" s="8"/>
      <c r="F8" s="146" t="s">
        <v>123</v>
      </c>
      <c r="G8" s="95"/>
      <c r="H8" s="366"/>
      <c r="I8" s="104"/>
      <c r="J8" s="23"/>
      <c r="K8" s="23"/>
      <c r="L8" s="23"/>
      <c r="N8" s="300" t="str">
        <f>'NT+ data'!B3</f>
        <v>Biofuels</v>
      </c>
      <c r="O8" s="301"/>
      <c r="P8" s="301"/>
      <c r="Q8" s="302" t="s">
        <v>10</v>
      </c>
      <c r="R8" s="303" t="s">
        <v>124</v>
      </c>
      <c r="T8" s="38" t="s">
        <v>125</v>
      </c>
    </row>
    <row r="9" spans="1:30" ht="15" customHeight="1">
      <c r="B9" s="363"/>
      <c r="C9" s="35" t="s">
        <v>48</v>
      </c>
      <c r="D9" s="8"/>
      <c r="E9" s="8"/>
      <c r="F9" s="146" t="s">
        <v>126</v>
      </c>
      <c r="G9" s="95"/>
      <c r="H9" s="367"/>
      <c r="I9" s="104"/>
      <c r="J9" s="23"/>
      <c r="K9" s="23"/>
      <c r="L9" s="23"/>
      <c r="N9" s="271" t="str">
        <f>'NT+ data'!B4</f>
        <v>Biogas</v>
      </c>
      <c r="O9" s="264"/>
      <c r="P9" s="264"/>
      <c r="Q9" s="261" t="s">
        <v>14</v>
      </c>
      <c r="R9" s="277" t="s">
        <v>9</v>
      </c>
      <c r="S9" t="s">
        <v>127</v>
      </c>
      <c r="T9" t="s">
        <v>79</v>
      </c>
      <c r="W9" s="13"/>
      <c r="X9" s="19"/>
      <c r="Y9" s="1"/>
      <c r="Z9" s="13"/>
      <c r="AA9" s="14"/>
      <c r="AB9" s="1"/>
      <c r="AC9" s="1"/>
      <c r="AD9" s="1"/>
    </row>
    <row r="10" spans="1:30" ht="15" customHeight="1">
      <c r="B10" s="363"/>
      <c r="C10" s="35" t="s">
        <v>51</v>
      </c>
      <c r="D10" s="8">
        <f>M51+M55+M58+M59+M63</f>
        <v>0</v>
      </c>
      <c r="E10" s="8">
        <f>P51+P55+P58+P59+P63</f>
        <v>0</v>
      </c>
      <c r="F10" s="146"/>
      <c r="G10" s="11"/>
      <c r="H10" s="368" t="s">
        <v>128</v>
      </c>
      <c r="I10" s="104" t="s">
        <v>43</v>
      </c>
      <c r="J10" s="23"/>
      <c r="K10" s="23"/>
      <c r="L10" s="23" t="s">
        <v>129</v>
      </c>
      <c r="N10" s="271" t="str">
        <f>'NT+ data'!B5</f>
        <v>Biomass waste</v>
      </c>
      <c r="O10" s="264"/>
      <c r="P10" s="264"/>
      <c r="Q10" s="261" t="s">
        <v>130</v>
      </c>
      <c r="R10" s="277" t="s">
        <v>131</v>
      </c>
      <c r="T10" t="s">
        <v>8</v>
      </c>
      <c r="AD10" s="1"/>
    </row>
    <row r="11" spans="1:30" ht="15" customHeight="1">
      <c r="B11" s="363"/>
      <c r="C11" s="35"/>
      <c r="D11" s="43"/>
      <c r="E11" s="43"/>
      <c r="F11" s="43"/>
      <c r="G11" s="11"/>
      <c r="H11" s="368"/>
      <c r="I11" s="104" t="s">
        <v>9</v>
      </c>
      <c r="J11" s="23"/>
      <c r="K11" s="23"/>
      <c r="L11" s="23" t="s">
        <v>132</v>
      </c>
      <c r="N11" s="271" t="str">
        <f>'NT+ data'!B6</f>
        <v>Crude oil and products</v>
      </c>
      <c r="O11" s="264"/>
      <c r="P11" s="264"/>
      <c r="Q11" s="261" t="s">
        <v>10</v>
      </c>
      <c r="R11" s="277" t="s">
        <v>131</v>
      </c>
      <c r="T11" t="s">
        <v>6</v>
      </c>
      <c r="AD11" s="1"/>
    </row>
    <row r="12" spans="1:30">
      <c r="B12" s="364"/>
      <c r="C12" s="101"/>
      <c r="D12" s="102"/>
      <c r="E12" s="48"/>
      <c r="F12" s="48"/>
      <c r="G12" s="47"/>
      <c r="H12" s="369"/>
      <c r="I12" s="107" t="s">
        <v>16</v>
      </c>
      <c r="J12" s="53">
        <f>O13</f>
        <v>4.3648829193708787</v>
      </c>
      <c r="K12" s="53">
        <f>P13</f>
        <v>54.206029375797165</v>
      </c>
      <c r="L12" s="53"/>
      <c r="N12" s="271" t="str">
        <f>'NT+ data'!B7</f>
        <v>Electricity</v>
      </c>
      <c r="O12" s="264"/>
      <c r="P12" s="264"/>
      <c r="Q12" s="261" t="s">
        <v>79</v>
      </c>
      <c r="R12" s="277" t="s">
        <v>131</v>
      </c>
      <c r="T12" t="s">
        <v>17</v>
      </c>
      <c r="AD12" s="1"/>
    </row>
    <row r="13" spans="1:30">
      <c r="B13" s="24"/>
      <c r="C13" s="1"/>
      <c r="D13" s="1"/>
      <c r="E13" s="1"/>
      <c r="F13" s="1"/>
      <c r="G13" s="1"/>
      <c r="H13" s="28"/>
      <c r="I13" s="29"/>
      <c r="J13" s="41"/>
      <c r="K13" s="11"/>
      <c r="L13" s="11"/>
      <c r="N13" s="271" t="str">
        <f>'NT+ data'!B8</f>
        <v>E-Methane</v>
      </c>
      <c r="O13" s="333">
        <v>4.3648829193708787</v>
      </c>
      <c r="P13" s="333">
        <v>54.206029375797165</v>
      </c>
      <c r="Q13" s="261" t="s">
        <v>6</v>
      </c>
      <c r="R13" s="277" t="s">
        <v>133</v>
      </c>
      <c r="T13" t="s">
        <v>33</v>
      </c>
      <c r="AD13" s="1"/>
    </row>
    <row r="14" spans="1:30" ht="15" customHeight="1">
      <c r="B14" s="7"/>
      <c r="C14" s="9"/>
      <c r="D14" s="2">
        <v>2030</v>
      </c>
      <c r="E14" s="2">
        <v>2040</v>
      </c>
      <c r="F14" s="2"/>
      <c r="G14" s="2"/>
      <c r="H14" s="7"/>
      <c r="I14" s="30"/>
      <c r="J14" s="2">
        <v>2030</v>
      </c>
      <c r="K14" s="2">
        <v>2040</v>
      </c>
      <c r="L14" s="2"/>
      <c r="N14" s="278" t="str">
        <f>'NT+ data'!B9</f>
        <v>Geothermal</v>
      </c>
      <c r="O14" s="264"/>
      <c r="P14" s="264"/>
      <c r="Q14" s="260"/>
      <c r="R14" s="279"/>
      <c r="S14" t="s">
        <v>134</v>
      </c>
      <c r="T14" t="s">
        <v>12</v>
      </c>
      <c r="AD14" s="1"/>
    </row>
    <row r="15" spans="1:30" ht="15" customHeight="1">
      <c r="B15" s="381" t="s">
        <v>8</v>
      </c>
      <c r="C15" s="105" t="s">
        <v>135</v>
      </c>
      <c r="D15" s="49"/>
      <c r="E15" s="49"/>
      <c r="F15" s="147"/>
      <c r="G15" s="50"/>
      <c r="H15" s="386" t="s">
        <v>136</v>
      </c>
      <c r="I15" s="106" t="s">
        <v>8</v>
      </c>
      <c r="J15" s="99"/>
      <c r="K15" s="99"/>
      <c r="L15" s="99"/>
      <c r="N15" s="271" t="str">
        <f>'NT+ data'!B10</f>
        <v>Hydrogen</v>
      </c>
      <c r="O15" s="264"/>
      <c r="P15" s="264"/>
      <c r="Q15" s="261" t="s">
        <v>8</v>
      </c>
      <c r="R15" s="277" t="s">
        <v>131</v>
      </c>
      <c r="T15" t="s">
        <v>10</v>
      </c>
      <c r="AD15" s="1"/>
    </row>
    <row r="16" spans="1:30" ht="15" customHeight="1">
      <c r="B16" s="382"/>
      <c r="C16" s="103" t="s">
        <v>45</v>
      </c>
      <c r="D16" s="8">
        <f>O15</f>
        <v>0</v>
      </c>
      <c r="E16" s="8">
        <f>P15</f>
        <v>0</v>
      </c>
      <c r="F16" s="146" t="s">
        <v>123</v>
      </c>
      <c r="G16" s="12"/>
      <c r="H16" s="387"/>
      <c r="I16" s="104"/>
      <c r="J16" s="23"/>
      <c r="K16" s="23"/>
      <c r="L16" s="23"/>
      <c r="N16" s="271" t="str">
        <f>'NT+ data'!B11</f>
        <v>Other fossil gas</v>
      </c>
      <c r="O16" s="264"/>
      <c r="P16" s="264"/>
      <c r="Q16" s="261" t="s">
        <v>6</v>
      </c>
      <c r="R16" s="277" t="s">
        <v>131</v>
      </c>
      <c r="T16" t="s">
        <v>137</v>
      </c>
      <c r="AD16" s="14"/>
    </row>
    <row r="17" spans="1:32" ht="15" customHeight="1">
      <c r="B17" s="382"/>
      <c r="C17" s="52" t="s">
        <v>48</v>
      </c>
      <c r="D17" s="8">
        <v>0</v>
      </c>
      <c r="E17" s="8">
        <v>0</v>
      </c>
      <c r="F17" s="146" t="s">
        <v>126</v>
      </c>
      <c r="G17" s="12"/>
      <c r="H17" s="373" t="s">
        <v>128</v>
      </c>
      <c r="I17" s="104" t="s">
        <v>24</v>
      </c>
      <c r="J17" s="23"/>
      <c r="K17" s="23"/>
      <c r="L17" s="23" t="s">
        <v>138</v>
      </c>
      <c r="N17" s="271" t="str">
        <f>'NT+ data'!B12</f>
        <v>Solid fossil</v>
      </c>
      <c r="O17" s="264"/>
      <c r="P17" s="264"/>
      <c r="Q17" s="261" t="s">
        <v>12</v>
      </c>
      <c r="R17" s="277" t="s">
        <v>131</v>
      </c>
      <c r="AD17" s="1"/>
    </row>
    <row r="18" spans="1:32" ht="15" customHeight="1">
      <c r="B18" s="382"/>
      <c r="C18" s="52" t="s">
        <v>58</v>
      </c>
      <c r="D18" s="8"/>
      <c r="E18" s="8"/>
      <c r="F18" s="146"/>
      <c r="G18" s="1"/>
      <c r="H18" s="366"/>
      <c r="I18" s="104" t="s">
        <v>26</v>
      </c>
      <c r="J18" s="23"/>
      <c r="K18" s="23"/>
      <c r="L18" s="23" t="s">
        <v>138</v>
      </c>
      <c r="N18" s="278" t="str">
        <f>'NT+ data'!B13</f>
        <v>P2g Excess Heat</v>
      </c>
      <c r="O18" s="264"/>
      <c r="P18" s="264"/>
      <c r="Q18" s="260"/>
      <c r="R18" s="279"/>
      <c r="AD18" s="1"/>
    </row>
    <row r="19" spans="1:32" ht="15" customHeight="1">
      <c r="B19" s="382"/>
      <c r="C19" s="52" t="s">
        <v>60</v>
      </c>
      <c r="D19" s="8"/>
      <c r="E19" s="8"/>
      <c r="F19" s="146"/>
      <c r="G19" s="1"/>
      <c r="H19" s="366"/>
      <c r="I19" s="104" t="s">
        <v>27</v>
      </c>
      <c r="J19" s="23">
        <v>12</v>
      </c>
      <c r="K19" s="23">
        <v>64</v>
      </c>
      <c r="L19" s="23"/>
      <c r="N19" s="278" t="str">
        <f>'NT+ data'!B14</f>
        <v>Industrial excess heat</v>
      </c>
      <c r="O19" s="264"/>
      <c r="P19" s="264"/>
      <c r="Q19" s="260"/>
      <c r="R19" s="279"/>
      <c r="AD19" s="1"/>
    </row>
    <row r="20" spans="1:32" ht="15" customHeight="1">
      <c r="B20" s="383"/>
      <c r="C20" s="91" t="s">
        <v>114</v>
      </c>
      <c r="D20" s="57">
        <f>M57</f>
        <v>0</v>
      </c>
      <c r="E20" s="57">
        <f>P57</f>
        <v>0</v>
      </c>
      <c r="F20" s="148"/>
      <c r="G20" s="47"/>
      <c r="H20" s="374"/>
      <c r="I20" s="107"/>
      <c r="J20" s="53"/>
      <c r="K20" s="53"/>
      <c r="L20" s="53"/>
      <c r="N20" s="271" t="str">
        <f>'NT+ data'!B15</f>
        <v>Biomethane</v>
      </c>
      <c r="O20" s="264"/>
      <c r="P20" s="264"/>
      <c r="Q20" s="261" t="s">
        <v>6</v>
      </c>
      <c r="R20" s="277" t="s">
        <v>9</v>
      </c>
      <c r="AD20" s="1"/>
    </row>
    <row r="21" spans="1:32">
      <c r="B21" s="24"/>
      <c r="C21" s="1"/>
      <c r="D21" s="1"/>
      <c r="E21" s="1"/>
      <c r="F21" s="1"/>
      <c r="G21" s="1"/>
      <c r="H21" s="1"/>
      <c r="I21" s="29"/>
      <c r="J21" s="11"/>
      <c r="K21" s="11"/>
      <c r="L21" s="11"/>
      <c r="N21" s="271" t="str">
        <f>'NT+ data'!B16</f>
        <v>E-liquids</v>
      </c>
      <c r="O21" s="264">
        <v>42.348189020571674</v>
      </c>
      <c r="P21" s="264">
        <v>334.73498812608972</v>
      </c>
      <c r="Q21" s="261" t="s">
        <v>10</v>
      </c>
      <c r="R21" s="277" t="s">
        <v>139</v>
      </c>
      <c r="AD21" s="1"/>
    </row>
    <row r="22" spans="1:32" ht="15.75">
      <c r="B22" s="7"/>
      <c r="C22" s="10"/>
      <c r="D22" s="2">
        <v>2030</v>
      </c>
      <c r="E22" s="2">
        <v>2040</v>
      </c>
      <c r="F22" s="2"/>
      <c r="G22" s="2"/>
      <c r="H22" s="7"/>
      <c r="I22" s="30"/>
      <c r="J22" s="2">
        <v>2030</v>
      </c>
      <c r="K22" s="2">
        <v>2040</v>
      </c>
      <c r="L22" s="2"/>
      <c r="N22" s="271" t="str">
        <f>'NT+ data'!B17</f>
        <v>Electrical Heating</v>
      </c>
      <c r="O22" s="264"/>
      <c r="P22" s="264"/>
      <c r="Q22" s="261" t="s">
        <v>79</v>
      </c>
      <c r="R22" s="277" t="s">
        <v>131</v>
      </c>
      <c r="S22" t="s">
        <v>79</v>
      </c>
      <c r="AD22" s="1"/>
    </row>
    <row r="23" spans="1:32" ht="15" customHeight="1">
      <c r="B23" s="388" t="s">
        <v>10</v>
      </c>
      <c r="C23" s="59" t="s">
        <v>80</v>
      </c>
      <c r="D23" s="46"/>
      <c r="E23" s="46"/>
      <c r="F23" s="149"/>
      <c r="G23" s="50"/>
      <c r="H23" s="386" t="s">
        <v>7</v>
      </c>
      <c r="I23" s="106" t="s">
        <v>10</v>
      </c>
      <c r="J23" s="99"/>
      <c r="K23" s="99"/>
      <c r="L23" s="99"/>
      <c r="N23" s="271" t="str">
        <f>'NT+ data'!B18</f>
        <v>Natural gas</v>
      </c>
      <c r="O23" s="264"/>
      <c r="P23" s="264"/>
      <c r="Q23" s="261" t="s">
        <v>6</v>
      </c>
      <c r="R23" s="277" t="s">
        <v>131</v>
      </c>
      <c r="AD23" s="1"/>
    </row>
    <row r="24" spans="1:32" ht="15" customHeight="1">
      <c r="B24" s="389"/>
      <c r="C24" s="51" t="s">
        <v>45</v>
      </c>
      <c r="D24" s="8"/>
      <c r="E24" s="8"/>
      <c r="F24" s="146" t="s">
        <v>123</v>
      </c>
      <c r="G24" s="25"/>
      <c r="H24" s="387"/>
      <c r="I24" s="104"/>
      <c r="J24" s="23"/>
      <c r="K24" s="23"/>
      <c r="L24" s="23"/>
      <c r="N24" s="271" t="str">
        <f>'NT+ data'!B19</f>
        <v>Solar</v>
      </c>
      <c r="O24" s="264"/>
      <c r="P24" s="264"/>
      <c r="Q24" s="261" t="s">
        <v>79</v>
      </c>
      <c r="R24" s="277" t="s">
        <v>131</v>
      </c>
      <c r="AD24" s="1"/>
    </row>
    <row r="25" spans="1:32" ht="15" customHeight="1">
      <c r="B25" s="389"/>
      <c r="C25" s="90" t="s">
        <v>48</v>
      </c>
      <c r="D25" s="8"/>
      <c r="E25" s="8"/>
      <c r="F25" s="146" t="s">
        <v>126</v>
      </c>
      <c r="G25" s="1"/>
      <c r="H25" s="368" t="s">
        <v>128</v>
      </c>
      <c r="I25" s="4" t="s">
        <v>140</v>
      </c>
      <c r="J25" s="5"/>
      <c r="K25" s="5"/>
      <c r="L25" s="5"/>
      <c r="N25" s="271" t="str">
        <f>'NT+ data'!B20</f>
        <v>Waste</v>
      </c>
      <c r="O25" s="264"/>
      <c r="P25" s="264"/>
      <c r="Q25" s="261" t="s">
        <v>130</v>
      </c>
      <c r="R25" s="277" t="s">
        <v>131</v>
      </c>
      <c r="S25" t="s">
        <v>141</v>
      </c>
      <c r="AD25" s="1"/>
    </row>
    <row r="26" spans="1:32" ht="15" customHeight="1">
      <c r="B26" s="389"/>
      <c r="C26" s="90" t="s">
        <v>65</v>
      </c>
      <c r="D26" s="8">
        <f>M50+M53</f>
        <v>0</v>
      </c>
      <c r="E26" s="8">
        <f>P50+P53</f>
        <v>0</v>
      </c>
      <c r="F26" s="146"/>
      <c r="G26" s="1"/>
      <c r="H26" s="368"/>
      <c r="I26" s="4" t="s">
        <v>139</v>
      </c>
      <c r="J26" s="5">
        <f>O21+O32</f>
        <v>52.266566798349452</v>
      </c>
      <c r="K26" s="5">
        <f>P21+P32</f>
        <v>369.97749923720085</v>
      </c>
      <c r="L26" s="5"/>
      <c r="N26" s="271" t="str">
        <f>'NT+ data'!B21</f>
        <v>Waste gas</v>
      </c>
      <c r="O26" s="264"/>
      <c r="P26" s="264"/>
      <c r="Q26" s="261" t="s">
        <v>6</v>
      </c>
      <c r="R26" s="277" t="s">
        <v>131</v>
      </c>
      <c r="S26" t="s">
        <v>14</v>
      </c>
      <c r="AD26" s="1"/>
    </row>
    <row r="27" spans="1:32" ht="15" customHeight="1">
      <c r="A27" s="1"/>
      <c r="B27" s="390"/>
      <c r="C27" s="60"/>
      <c r="D27" s="65"/>
      <c r="E27" s="65"/>
      <c r="F27" s="65"/>
      <c r="G27" s="47"/>
      <c r="H27" s="369"/>
      <c r="I27" s="45" t="s">
        <v>35</v>
      </c>
      <c r="J27" s="53"/>
      <c r="K27" s="53"/>
      <c r="L27" s="152"/>
      <c r="N27" s="278" t="str">
        <f>'NT+ data'!B22</f>
        <v>Other renewables</v>
      </c>
      <c r="O27" s="264"/>
      <c r="P27" s="264"/>
      <c r="Q27" s="260"/>
      <c r="R27" s="279"/>
      <c r="S27" t="s">
        <v>127</v>
      </c>
      <c r="AD27" s="1"/>
    </row>
    <row r="28" spans="1:32">
      <c r="A28" s="1"/>
      <c r="B28" s="29"/>
      <c r="C28" s="1"/>
      <c r="D28" s="1"/>
      <c r="E28" s="1"/>
      <c r="F28" s="1"/>
      <c r="G28" s="1"/>
      <c r="N28" s="278" t="str">
        <f>'NT+ data'!B23</f>
        <v>Ambient heat</v>
      </c>
      <c r="O28" s="264"/>
      <c r="P28" s="264"/>
      <c r="Q28" s="260"/>
      <c r="R28" s="279"/>
      <c r="S28" t="s">
        <v>142</v>
      </c>
      <c r="AD28" s="1"/>
    </row>
    <row r="29" spans="1:32" ht="15.75">
      <c r="B29" s="7"/>
      <c r="C29" s="10"/>
      <c r="D29" s="2">
        <v>2030</v>
      </c>
      <c r="E29" s="2">
        <v>2040</v>
      </c>
      <c r="F29" s="2"/>
      <c r="G29" s="2"/>
      <c r="N29" s="280" t="str">
        <f>'NT+ data'!B24</f>
        <v>Gas for Cooking</v>
      </c>
      <c r="O29" s="264"/>
      <c r="P29" s="264"/>
      <c r="Q29" s="262" t="s">
        <v>6</v>
      </c>
      <c r="R29" s="281" t="s">
        <v>131</v>
      </c>
      <c r="AD29" s="1"/>
    </row>
    <row r="30" spans="1:32" ht="15" customHeight="1">
      <c r="B30" s="375" t="s">
        <v>12</v>
      </c>
      <c r="C30" s="94" t="s">
        <v>80</v>
      </c>
      <c r="D30" s="46">
        <f>D31+D32+D33</f>
        <v>0</v>
      </c>
      <c r="E30" s="46">
        <f>E31+E32+E33</f>
        <v>0</v>
      </c>
      <c r="F30" s="283"/>
      <c r="G30" s="2"/>
      <c r="N30" s="280" t="str">
        <f>'NT+ data'!B25</f>
        <v>Heat</v>
      </c>
      <c r="O30" s="264"/>
      <c r="P30" s="264"/>
      <c r="Q30" s="262" t="s">
        <v>17</v>
      </c>
      <c r="R30" s="281" t="s">
        <v>131</v>
      </c>
      <c r="AD30" s="1"/>
    </row>
    <row r="31" spans="1:32" ht="15" customHeight="1">
      <c r="B31" s="376"/>
      <c r="C31" s="51" t="s">
        <v>45</v>
      </c>
      <c r="D31" s="8">
        <f>O17</f>
        <v>0</v>
      </c>
      <c r="E31" s="8">
        <f>P17</f>
        <v>0</v>
      </c>
      <c r="F31" s="284" t="s">
        <v>123</v>
      </c>
      <c r="G31" s="11"/>
      <c r="N31" s="280" t="str">
        <f>'NT+ data'!B26</f>
        <v>Methane (LNG)</v>
      </c>
      <c r="O31" s="264"/>
      <c r="P31" s="264"/>
      <c r="Q31" s="262" t="s">
        <v>6</v>
      </c>
      <c r="R31" s="281" t="s">
        <v>131</v>
      </c>
      <c r="AD31" s="1"/>
    </row>
    <row r="32" spans="1:32" ht="15" customHeight="1">
      <c r="B32" s="376"/>
      <c r="C32" s="90" t="s">
        <v>48</v>
      </c>
      <c r="D32" s="8"/>
      <c r="E32" s="8"/>
      <c r="F32" s="284" t="s">
        <v>126</v>
      </c>
      <c r="G32" s="11"/>
      <c r="N32" s="273" t="str">
        <f>'NT+ data'!B27</f>
        <v>Ammonia</v>
      </c>
      <c r="O32" s="304">
        <v>9.9183777777777777</v>
      </c>
      <c r="P32" s="304">
        <v>35.242511111111114</v>
      </c>
      <c r="Q32" s="263" t="s">
        <v>10</v>
      </c>
      <c r="R32" s="282" t="s">
        <v>139</v>
      </c>
      <c r="AF32" s="1"/>
    </row>
    <row r="33" spans="2:32">
      <c r="B33" s="377"/>
      <c r="C33" s="91" t="s">
        <v>51</v>
      </c>
      <c r="D33" s="57">
        <f>M61+M62</f>
        <v>0</v>
      </c>
      <c r="E33" s="57">
        <f>P61+P62</f>
        <v>0</v>
      </c>
      <c r="F33" s="285"/>
      <c r="G33" s="87"/>
      <c r="AF33" s="1"/>
    </row>
    <row r="34" spans="2:32">
      <c r="B34" s="32"/>
      <c r="C34" s="31"/>
      <c r="D34" s="11"/>
      <c r="E34" s="11"/>
      <c r="F34" s="11"/>
      <c r="G34" s="11"/>
      <c r="Y34" s="82"/>
      <c r="Z34" s="83"/>
      <c r="AA34" s="83"/>
      <c r="AB34" s="83"/>
      <c r="AC34" s="83"/>
      <c r="AD34" s="83"/>
      <c r="AE34" s="3"/>
      <c r="AF34" s="1"/>
    </row>
    <row r="35" spans="2:32" ht="18" customHeight="1">
      <c r="B35" s="7"/>
      <c r="C35" s="10"/>
      <c r="D35" s="2">
        <v>2030</v>
      </c>
      <c r="E35" s="2">
        <v>2040</v>
      </c>
      <c r="F35" s="2"/>
      <c r="G35" s="2"/>
    </row>
    <row r="36" spans="2:32" ht="15" customHeight="1">
      <c r="B36" s="362" t="s">
        <v>14</v>
      </c>
      <c r="C36" s="59" t="s">
        <v>143</v>
      </c>
      <c r="D36" s="46"/>
      <c r="E36" s="46"/>
      <c r="F36" s="283"/>
      <c r="G36" s="12"/>
    </row>
    <row r="37" spans="2:32" ht="15" customHeight="1">
      <c r="B37" s="363"/>
      <c r="C37" s="51" t="s">
        <v>45</v>
      </c>
      <c r="D37" s="8">
        <f>O10+O25</f>
        <v>0</v>
      </c>
      <c r="E37" s="8">
        <f>P10+P25</f>
        <v>0</v>
      </c>
      <c r="F37" s="284" t="s">
        <v>123</v>
      </c>
      <c r="G37" s="12"/>
    </row>
    <row r="38" spans="2:32" ht="15" customHeight="1">
      <c r="B38" s="363"/>
      <c r="C38" s="90" t="s">
        <v>74</v>
      </c>
      <c r="D38" s="8"/>
      <c r="E38" s="8"/>
      <c r="F38" s="284" t="s">
        <v>126</v>
      </c>
      <c r="G38" s="12"/>
    </row>
    <row r="39" spans="2:32">
      <c r="B39" s="363"/>
      <c r="C39" s="52" t="s">
        <v>144</v>
      </c>
      <c r="D39" s="8">
        <f>J25/E201</f>
        <v>0</v>
      </c>
      <c r="E39" s="8">
        <f>K25/F201</f>
        <v>0</v>
      </c>
      <c r="F39" s="284"/>
      <c r="G39" s="12"/>
    </row>
    <row r="40" spans="2:32">
      <c r="B40" s="363"/>
      <c r="C40" s="52" t="s">
        <v>77</v>
      </c>
      <c r="D40" s="8"/>
      <c r="E40" s="8"/>
      <c r="F40" s="284"/>
      <c r="G40" s="12"/>
    </row>
    <row r="41" spans="2:32">
      <c r="B41" s="363"/>
      <c r="C41" s="52" t="s">
        <v>145</v>
      </c>
      <c r="D41" s="8">
        <f>O9/E200</f>
        <v>0</v>
      </c>
      <c r="E41" s="8">
        <f>P9/F200</f>
        <v>0</v>
      </c>
      <c r="F41" s="284"/>
      <c r="G41" s="12"/>
    </row>
    <row r="42" spans="2:32">
      <c r="B42" s="364"/>
      <c r="C42" s="91" t="s">
        <v>146</v>
      </c>
      <c r="D42" s="57">
        <f>M52</f>
        <v>0</v>
      </c>
      <c r="E42" s="57">
        <f>P52</f>
        <v>0</v>
      </c>
      <c r="F42" s="285"/>
      <c r="G42" s="12"/>
    </row>
    <row r="43" spans="2:32">
      <c r="B43" s="24"/>
      <c r="C43" s="27"/>
      <c r="D43" s="12"/>
      <c r="E43" s="12"/>
      <c r="F43" s="12"/>
      <c r="G43" s="12"/>
    </row>
    <row r="44" spans="2:32" ht="15.75">
      <c r="B44" s="7"/>
      <c r="C44" s="10"/>
      <c r="D44" s="2">
        <v>2040</v>
      </c>
      <c r="E44" s="2">
        <v>2050</v>
      </c>
      <c r="F44" s="2"/>
      <c r="G44" s="2"/>
    </row>
    <row r="45" spans="2:32">
      <c r="B45" s="362" t="s">
        <v>79</v>
      </c>
      <c r="C45" s="59" t="s">
        <v>147</v>
      </c>
      <c r="D45" s="46">
        <f>D46+D47</f>
        <v>0</v>
      </c>
      <c r="E45" s="46">
        <f>E46+E47</f>
        <v>0.29669939381535149</v>
      </c>
      <c r="F45" s="141"/>
      <c r="G45" s="11"/>
    </row>
    <row r="46" spans="2:32">
      <c r="B46" s="363"/>
      <c r="C46" s="51" t="s">
        <v>45</v>
      </c>
      <c r="D46" s="8">
        <f>O12+O22</f>
        <v>0</v>
      </c>
      <c r="E46" s="8">
        <f>P12+P22</f>
        <v>0</v>
      </c>
      <c r="F46" s="93" t="s">
        <v>148</v>
      </c>
      <c r="G46" s="11"/>
    </row>
    <row r="47" spans="2:32">
      <c r="B47" s="364"/>
      <c r="C47" s="91" t="s">
        <v>114</v>
      </c>
      <c r="D47" s="57">
        <f>M54</f>
        <v>0</v>
      </c>
      <c r="E47" s="57">
        <f>N54</f>
        <v>0.29669939381535149</v>
      </c>
      <c r="F47" s="92"/>
      <c r="G47" s="11"/>
    </row>
    <row r="48" spans="2:32">
      <c r="K48" s="126">
        <v>2030</v>
      </c>
      <c r="L48" s="126">
        <v>2030</v>
      </c>
      <c r="M48" s="126">
        <v>2030</v>
      </c>
      <c r="N48" s="126">
        <v>2040</v>
      </c>
      <c r="O48" s="126">
        <v>2040</v>
      </c>
      <c r="P48" s="126">
        <v>2040</v>
      </c>
    </row>
    <row r="49" spans="2:16" ht="15.75">
      <c r="B49" s="7"/>
      <c r="C49" s="10"/>
      <c r="D49" s="2">
        <v>2030</v>
      </c>
      <c r="E49" s="2">
        <v>2040</v>
      </c>
      <c r="F49" s="2"/>
      <c r="J49" t="s">
        <v>149</v>
      </c>
      <c r="K49" s="2" t="s">
        <v>150</v>
      </c>
      <c r="L49" s="2" t="s">
        <v>151</v>
      </c>
      <c r="M49" s="126" t="s">
        <v>152</v>
      </c>
      <c r="N49" s="2" t="s">
        <v>150</v>
      </c>
      <c r="O49" s="2" t="s">
        <v>151</v>
      </c>
      <c r="P49" s="126" t="s">
        <v>152</v>
      </c>
    </row>
    <row r="50" spans="2:16">
      <c r="B50" s="381" t="s">
        <v>17</v>
      </c>
      <c r="C50" s="78" t="s">
        <v>45</v>
      </c>
      <c r="D50" s="46">
        <f>O30</f>
        <v>0</v>
      </c>
      <c r="E50" s="46">
        <f>P30</f>
        <v>0</v>
      </c>
      <c r="F50" s="149"/>
      <c r="G50" s="40"/>
      <c r="H50" s="365" t="s">
        <v>128</v>
      </c>
      <c r="I50" s="55" t="s">
        <v>33</v>
      </c>
      <c r="J50" s="55" t="s">
        <v>10</v>
      </c>
      <c r="K50" s="158">
        <f>C207</f>
        <v>0</v>
      </c>
      <c r="L50" s="158">
        <f>C224</f>
        <v>0.81972688279369721</v>
      </c>
      <c r="M50" s="158">
        <f t="shared" ref="M50:M65" si="0">$D$50*K50*(1/L50)</f>
        <v>0</v>
      </c>
      <c r="N50" s="158">
        <f>C241</f>
        <v>0</v>
      </c>
      <c r="O50" s="158">
        <f>C258</f>
        <v>0.81972688279369721</v>
      </c>
      <c r="P50" s="158">
        <f>$E$50*N50*(1/O50)</f>
        <v>0</v>
      </c>
    </row>
    <row r="51" spans="2:16">
      <c r="B51" s="382"/>
      <c r="H51" s="366"/>
      <c r="I51" s="157" t="s">
        <v>153</v>
      </c>
      <c r="J51" s="157" t="s">
        <v>98</v>
      </c>
      <c r="K51" s="159">
        <f t="shared" ref="K51:K65" si="1">C208</f>
        <v>7.9878774031838615E-2</v>
      </c>
      <c r="L51" s="159">
        <f t="shared" ref="L51:L65" si="2">C225</f>
        <v>0.80505650223103309</v>
      </c>
      <c r="M51" s="159">
        <f t="shared" si="0"/>
        <v>0</v>
      </c>
      <c r="N51" s="159">
        <f t="shared" ref="N51:N65" si="3">C242</f>
        <v>7.4445735337494962E-2</v>
      </c>
      <c r="O51" s="159">
        <f t="shared" ref="O51:O65" si="4">C259</f>
        <v>0.80505650223103309</v>
      </c>
      <c r="P51" s="159">
        <f t="shared" ref="P51:P65" si="5">$E$50*N51*(1/O51)</f>
        <v>0</v>
      </c>
    </row>
    <row r="52" spans="2:16">
      <c r="B52" s="382"/>
      <c r="H52" s="366"/>
      <c r="I52" s="157" t="s">
        <v>130</v>
      </c>
      <c r="J52" s="157" t="s">
        <v>154</v>
      </c>
      <c r="K52" s="159">
        <f t="shared" si="1"/>
        <v>8.8816165254379659E-2</v>
      </c>
      <c r="L52" s="159">
        <f t="shared" si="2"/>
        <v>0.81972688279369721</v>
      </c>
      <c r="M52" s="159">
        <f t="shared" si="0"/>
        <v>0</v>
      </c>
      <c r="N52" s="159">
        <f t="shared" si="3"/>
        <v>6.7685602663119057E-2</v>
      </c>
      <c r="O52" s="159">
        <f t="shared" si="4"/>
        <v>0.81972688279369721</v>
      </c>
      <c r="P52" s="159">
        <f t="shared" si="5"/>
        <v>0</v>
      </c>
    </row>
    <row r="53" spans="2:16">
      <c r="B53" s="382"/>
      <c r="H53" s="366"/>
      <c r="I53" s="157" t="s">
        <v>155</v>
      </c>
      <c r="J53" s="157" t="s">
        <v>10</v>
      </c>
      <c r="K53" s="159">
        <f t="shared" si="1"/>
        <v>0</v>
      </c>
      <c r="L53" s="159">
        <f t="shared" si="2"/>
        <v>0.48901062474468071</v>
      </c>
      <c r="M53" s="159">
        <f t="shared" si="0"/>
        <v>0</v>
      </c>
      <c r="N53" s="159">
        <f t="shared" si="3"/>
        <v>0</v>
      </c>
      <c r="O53" s="159">
        <f t="shared" si="4"/>
        <v>0.48901062474468071</v>
      </c>
      <c r="P53" s="159">
        <f t="shared" si="5"/>
        <v>0</v>
      </c>
    </row>
    <row r="54" spans="2:16">
      <c r="B54" s="382"/>
      <c r="H54" s="366"/>
      <c r="I54" s="157" t="s">
        <v>79</v>
      </c>
      <c r="J54" s="157" t="s">
        <v>79</v>
      </c>
      <c r="K54" s="159">
        <f t="shared" si="1"/>
        <v>0.11181818792713002</v>
      </c>
      <c r="L54" s="159">
        <f t="shared" si="2"/>
        <v>3</v>
      </c>
      <c r="M54" s="159">
        <f t="shared" si="0"/>
        <v>0</v>
      </c>
      <c r="N54" s="159">
        <f t="shared" si="3"/>
        <v>0.29669939381535149</v>
      </c>
      <c r="O54" s="159">
        <f t="shared" si="4"/>
        <v>3</v>
      </c>
      <c r="P54" s="159">
        <f t="shared" si="5"/>
        <v>0</v>
      </c>
    </row>
    <row r="55" spans="2:16">
      <c r="B55" s="382"/>
      <c r="H55" s="366"/>
      <c r="I55" s="157" t="s">
        <v>156</v>
      </c>
      <c r="J55" s="157" t="s">
        <v>98</v>
      </c>
      <c r="K55" s="159">
        <f t="shared" si="1"/>
        <v>0</v>
      </c>
      <c r="L55" s="159">
        <f t="shared" si="2"/>
        <v>0.80505650223103309</v>
      </c>
      <c r="M55" s="159">
        <f t="shared" si="0"/>
        <v>0</v>
      </c>
      <c r="N55" s="159">
        <f t="shared" si="3"/>
        <v>0</v>
      </c>
      <c r="O55" s="159">
        <f t="shared" si="4"/>
        <v>0.80505650223103309</v>
      </c>
      <c r="P55" s="159">
        <f t="shared" si="5"/>
        <v>0</v>
      </c>
    </row>
    <row r="56" spans="2:16">
      <c r="B56" s="382"/>
      <c r="H56" s="366"/>
      <c r="I56" s="157" t="s">
        <v>157</v>
      </c>
      <c r="J56" s="157" t="s">
        <v>158</v>
      </c>
      <c r="K56" s="159">
        <f t="shared" si="1"/>
        <v>5.9746124330535638E-2</v>
      </c>
      <c r="L56" s="159">
        <f t="shared" si="2"/>
        <v>1</v>
      </c>
      <c r="M56" s="159">
        <f t="shared" si="0"/>
        <v>0</v>
      </c>
      <c r="N56" s="159">
        <f t="shared" si="3"/>
        <v>8.9711716158703589E-2</v>
      </c>
      <c r="O56" s="159">
        <f t="shared" si="4"/>
        <v>1</v>
      </c>
      <c r="P56" s="159">
        <f t="shared" si="5"/>
        <v>0</v>
      </c>
    </row>
    <row r="57" spans="2:16">
      <c r="B57" s="382"/>
      <c r="H57" s="366"/>
      <c r="I57" s="157" t="s">
        <v>8</v>
      </c>
      <c r="J57" s="157" t="s">
        <v>8</v>
      </c>
      <c r="K57" s="159">
        <f t="shared" si="1"/>
        <v>3.213428934300095E-2</v>
      </c>
      <c r="L57" s="159">
        <f t="shared" si="2"/>
        <v>0.80505650223103309</v>
      </c>
      <c r="M57" s="159">
        <f t="shared" si="0"/>
        <v>0</v>
      </c>
      <c r="N57" s="159">
        <f t="shared" si="3"/>
        <v>0.15553120917885155</v>
      </c>
      <c r="O57" s="159">
        <f t="shared" si="4"/>
        <v>0.80505650223103309</v>
      </c>
      <c r="P57" s="159">
        <f t="shared" si="5"/>
        <v>0</v>
      </c>
    </row>
    <row r="58" spans="2:16">
      <c r="B58" s="382"/>
      <c r="H58" s="366"/>
      <c r="I58" s="157" t="s">
        <v>159</v>
      </c>
      <c r="J58" s="157" t="s">
        <v>98</v>
      </c>
      <c r="K58" s="159">
        <f t="shared" si="1"/>
        <v>0.45532984349485595</v>
      </c>
      <c r="L58" s="159">
        <f t="shared" si="2"/>
        <v>0.80505650223103309</v>
      </c>
      <c r="M58" s="159">
        <f t="shared" si="0"/>
        <v>0</v>
      </c>
      <c r="N58" s="159">
        <f t="shared" si="3"/>
        <v>0.16047940958698781</v>
      </c>
      <c r="O58" s="159">
        <f t="shared" si="4"/>
        <v>0.80505650223103309</v>
      </c>
      <c r="P58" s="159">
        <f t="shared" si="5"/>
        <v>0</v>
      </c>
    </row>
    <row r="59" spans="2:16">
      <c r="B59" s="382"/>
      <c r="H59" s="366"/>
      <c r="I59" s="157" t="s">
        <v>160</v>
      </c>
      <c r="J59" s="157" t="s">
        <v>98</v>
      </c>
      <c r="K59" s="159">
        <f t="shared" si="1"/>
        <v>6.8475200419318202E-3</v>
      </c>
      <c r="L59" s="159">
        <f t="shared" si="2"/>
        <v>0.80505650223103309</v>
      </c>
      <c r="M59" s="159">
        <f t="shared" si="0"/>
        <v>0</v>
      </c>
      <c r="N59" s="159">
        <f t="shared" si="3"/>
        <v>6.1100041535988824E-3</v>
      </c>
      <c r="O59" s="159">
        <f t="shared" si="4"/>
        <v>0.80505650223103309</v>
      </c>
      <c r="P59" s="159">
        <f t="shared" si="5"/>
        <v>0</v>
      </c>
    </row>
    <row r="60" spans="2:16">
      <c r="B60" s="382"/>
      <c r="H60" s="366"/>
      <c r="I60" s="157" t="s">
        <v>161</v>
      </c>
      <c r="J60" s="157" t="s">
        <v>158</v>
      </c>
      <c r="K60" s="159">
        <f t="shared" si="1"/>
        <v>3.9841949292064541E-2</v>
      </c>
      <c r="L60" s="159">
        <f t="shared" si="2"/>
        <v>1</v>
      </c>
      <c r="M60" s="159">
        <f t="shared" si="0"/>
        <v>0</v>
      </c>
      <c r="N60" s="159">
        <f t="shared" si="3"/>
        <v>7.0587102172512808E-2</v>
      </c>
      <c r="O60" s="159">
        <f t="shared" si="4"/>
        <v>1</v>
      </c>
      <c r="P60" s="159">
        <f t="shared" si="5"/>
        <v>0</v>
      </c>
    </row>
    <row r="61" spans="2:16">
      <c r="B61" s="382"/>
      <c r="H61" s="366"/>
      <c r="I61" s="4" t="s">
        <v>162</v>
      </c>
      <c r="J61" s="4" t="s">
        <v>163</v>
      </c>
      <c r="K61" s="160">
        <f t="shared" si="1"/>
        <v>2.3653847446123658E-2</v>
      </c>
      <c r="L61" s="160">
        <f t="shared" si="2"/>
        <v>0.89353276294698647</v>
      </c>
      <c r="M61" s="160">
        <f t="shared" si="0"/>
        <v>0</v>
      </c>
      <c r="N61" s="160">
        <f t="shared" si="3"/>
        <v>0</v>
      </c>
      <c r="O61" s="160">
        <f t="shared" si="4"/>
        <v>0.89353276294698647</v>
      </c>
      <c r="P61" s="160">
        <f t="shared" si="5"/>
        <v>0</v>
      </c>
    </row>
    <row r="62" spans="2:16">
      <c r="B62" s="382"/>
      <c r="H62" s="366"/>
      <c r="I62" s="66" t="s">
        <v>164</v>
      </c>
      <c r="J62" s="66" t="s">
        <v>163</v>
      </c>
      <c r="K62" s="161">
        <f t="shared" si="1"/>
        <v>6.8999348175226627E-2</v>
      </c>
      <c r="L62" s="161">
        <f t="shared" si="2"/>
        <v>0.36933067072192421</v>
      </c>
      <c r="M62" s="161">
        <f t="shared" si="0"/>
        <v>0</v>
      </c>
      <c r="N62" s="161">
        <f t="shared" si="3"/>
        <v>1.8456426339836626E-2</v>
      </c>
      <c r="O62" s="161">
        <f t="shared" si="4"/>
        <v>0.36933067072192421</v>
      </c>
      <c r="P62" s="161">
        <f t="shared" si="5"/>
        <v>0</v>
      </c>
    </row>
    <row r="63" spans="2:16">
      <c r="B63" s="382"/>
      <c r="H63" s="366"/>
      <c r="I63" s="66" t="s">
        <v>165</v>
      </c>
      <c r="J63" s="66" t="s">
        <v>98</v>
      </c>
      <c r="K63" s="161">
        <f t="shared" si="1"/>
        <v>0</v>
      </c>
      <c r="L63" s="161">
        <f t="shared" si="2"/>
        <v>0.80505650223103309</v>
      </c>
      <c r="M63" s="161">
        <f t="shared" si="0"/>
        <v>0</v>
      </c>
      <c r="N63" s="161">
        <f t="shared" si="3"/>
        <v>0</v>
      </c>
      <c r="O63" s="161">
        <f t="shared" si="4"/>
        <v>0.80505650223103309</v>
      </c>
      <c r="P63" s="161">
        <f t="shared" si="5"/>
        <v>0</v>
      </c>
    </row>
    <row r="64" spans="2:16">
      <c r="B64" s="382"/>
      <c r="H64" s="366"/>
      <c r="I64" s="66" t="s">
        <v>166</v>
      </c>
      <c r="J64" s="66" t="s">
        <v>158</v>
      </c>
      <c r="K64" s="161">
        <f t="shared" si="1"/>
        <v>0</v>
      </c>
      <c r="L64" s="161">
        <f t="shared" si="2"/>
        <v>1</v>
      </c>
      <c r="M64" s="161">
        <f t="shared" si="0"/>
        <v>0</v>
      </c>
      <c r="N64" s="161">
        <f t="shared" si="3"/>
        <v>0</v>
      </c>
      <c r="O64" s="161">
        <f t="shared" si="4"/>
        <v>1</v>
      </c>
      <c r="P64" s="161">
        <f t="shared" si="5"/>
        <v>0</v>
      </c>
    </row>
    <row r="65" spans="2:29">
      <c r="B65" s="383"/>
      <c r="C65" s="65"/>
      <c r="D65" s="65"/>
      <c r="E65" s="65"/>
      <c r="F65" s="65"/>
      <c r="G65" s="65"/>
      <c r="H65" s="374"/>
      <c r="I65" s="45" t="s">
        <v>167</v>
      </c>
      <c r="J65" s="45" t="s">
        <v>158</v>
      </c>
      <c r="K65" s="162">
        <f t="shared" si="1"/>
        <v>3.2933950662912513E-2</v>
      </c>
      <c r="L65" s="162">
        <f t="shared" si="2"/>
        <v>1</v>
      </c>
      <c r="M65" s="162">
        <f t="shared" si="0"/>
        <v>0</v>
      </c>
      <c r="N65" s="162">
        <f t="shared" si="3"/>
        <v>6.029340059354326E-2</v>
      </c>
      <c r="O65" s="162">
        <f t="shared" si="4"/>
        <v>1</v>
      </c>
      <c r="P65" s="162">
        <f t="shared" si="5"/>
        <v>0</v>
      </c>
    </row>
    <row r="66" spans="2:29">
      <c r="L66" s="1"/>
      <c r="M66" s="1"/>
    </row>
    <row r="67" spans="2:29">
      <c r="B67" s="1"/>
      <c r="C67" s="1"/>
      <c r="D67" s="1"/>
      <c r="E67" s="1"/>
      <c r="F67" s="1"/>
      <c r="G67" s="1"/>
      <c r="H67" s="1"/>
      <c r="I67" s="1"/>
      <c r="J67" s="1"/>
      <c r="K67" s="1"/>
      <c r="L67" s="1"/>
      <c r="M67" s="1"/>
    </row>
    <row r="68" spans="2:29" s="71" customFormat="1" ht="26.25">
      <c r="B68" s="71" t="s">
        <v>168</v>
      </c>
      <c r="D68" s="72"/>
      <c r="E68" s="72"/>
      <c r="F68" s="72"/>
      <c r="G68" s="72"/>
      <c r="K68" s="73"/>
      <c r="L68" s="73"/>
      <c r="M68" s="73"/>
      <c r="N68" s="73"/>
    </row>
    <row r="69" spans="2:29">
      <c r="N69" s="126" t="s">
        <v>169</v>
      </c>
    </row>
    <row r="70" spans="2:29">
      <c r="B70" s="32" t="s">
        <v>38</v>
      </c>
      <c r="C70" s="22"/>
      <c r="D70" s="2">
        <v>2040</v>
      </c>
      <c r="E70" s="2">
        <v>2050</v>
      </c>
      <c r="F70" s="151" t="s">
        <v>117</v>
      </c>
      <c r="G70" s="2"/>
      <c r="H70" s="32" t="s">
        <v>40</v>
      </c>
      <c r="I70" s="2"/>
      <c r="J70" s="2">
        <v>2040</v>
      </c>
      <c r="K70" s="2">
        <v>2050</v>
      </c>
      <c r="L70" s="2" t="s">
        <v>170</v>
      </c>
      <c r="O70" s="2">
        <v>2040</v>
      </c>
      <c r="P70" s="2">
        <v>2050</v>
      </c>
    </row>
    <row r="71" spans="2:29">
      <c r="B71" s="362" t="s">
        <v>6</v>
      </c>
      <c r="C71" s="96" t="s">
        <v>80</v>
      </c>
      <c r="D71" s="46">
        <f>D72+D73+D74</f>
        <v>1524.9188536265017</v>
      </c>
      <c r="E71" s="46">
        <f t="shared" ref="E71" si="6">E72+E73+E74</f>
        <v>844.07935069881842</v>
      </c>
      <c r="F71" s="46" t="s">
        <v>171</v>
      </c>
      <c r="G71" s="97"/>
      <c r="H71" s="150" t="s">
        <v>136</v>
      </c>
      <c r="I71" s="98" t="s">
        <v>43</v>
      </c>
      <c r="J71" s="123">
        <f>D71-(SUM(J72:J74))</f>
        <v>591.34314663131784</v>
      </c>
      <c r="K71" s="123">
        <f>E71-(SUM(K72:K74))</f>
        <v>-310.46037071874935</v>
      </c>
      <c r="L71" s="124" t="s">
        <v>171</v>
      </c>
      <c r="N71" s="268" t="s">
        <v>172</v>
      </c>
      <c r="O71" s="269"/>
      <c r="P71" s="269"/>
      <c r="Q71" s="270" t="s">
        <v>39</v>
      </c>
    </row>
    <row r="72" spans="2:29">
      <c r="B72" s="363"/>
      <c r="C72" s="35" t="s">
        <v>45</v>
      </c>
      <c r="D72" s="8">
        <f>H189</f>
        <v>1316.8613621275163</v>
      </c>
      <c r="E72" s="8">
        <f>I189</f>
        <v>782.24465857616326</v>
      </c>
      <c r="F72" s="8" t="s">
        <v>148</v>
      </c>
      <c r="G72" s="95"/>
      <c r="H72" s="373" t="s">
        <v>128</v>
      </c>
      <c r="I72" s="4" t="s">
        <v>43</v>
      </c>
      <c r="J72" s="23">
        <f>'Other data and Conversions '!AD19</f>
        <v>104.5082528864171</v>
      </c>
      <c r="K72" s="23">
        <f>'Other data and Conversions '!AD20</f>
        <v>9.5671458889679428</v>
      </c>
      <c r="L72" s="42" t="s">
        <v>173</v>
      </c>
      <c r="N72" s="271" t="s">
        <v>174</v>
      </c>
      <c r="O72" s="264">
        <v>1</v>
      </c>
      <c r="P72" s="264">
        <v>1</v>
      </c>
      <c r="Q72" s="272"/>
      <c r="T72" s="1"/>
      <c r="U72" s="1"/>
      <c r="V72" s="1"/>
      <c r="W72" s="1"/>
      <c r="X72" s="1"/>
      <c r="Y72" s="1"/>
      <c r="Z72" s="1"/>
      <c r="AA72" s="1"/>
      <c r="AB72" s="1"/>
    </row>
    <row r="73" spans="2:29">
      <c r="B73" s="363"/>
      <c r="C73" s="35" t="s">
        <v>48</v>
      </c>
      <c r="D73" s="8"/>
      <c r="E73" s="8"/>
      <c r="F73" s="8" t="s">
        <v>175</v>
      </c>
      <c r="G73" s="95"/>
      <c r="H73" s="366"/>
      <c r="I73" s="4" t="s">
        <v>9</v>
      </c>
      <c r="J73" s="23">
        <f>'Other data and Conversions '!AD8</f>
        <v>766.73052032659996</v>
      </c>
      <c r="K73" s="23">
        <f>'Other data and Conversions '!AD9</f>
        <v>1070.1682549899999</v>
      </c>
      <c r="L73" s="42" t="s">
        <v>176</v>
      </c>
      <c r="N73" s="273" t="s">
        <v>177</v>
      </c>
      <c r="O73" s="265">
        <v>1.1499999999999999</v>
      </c>
      <c r="P73" s="265">
        <v>1.2</v>
      </c>
      <c r="Q73" s="274" t="s">
        <v>178</v>
      </c>
      <c r="W73" s="1"/>
      <c r="X73" s="1"/>
      <c r="Y73" s="1"/>
      <c r="Z73" s="1"/>
      <c r="AA73" s="1"/>
      <c r="AB73" s="1"/>
    </row>
    <row r="74" spans="2:29">
      <c r="B74" s="364"/>
      <c r="C74" s="91" t="s">
        <v>114</v>
      </c>
      <c r="D74" s="57">
        <f>M109+M113+M116+M117+M121</f>
        <v>208.0574914989854</v>
      </c>
      <c r="E74" s="57">
        <f>P109+P113+P116+P117+P121</f>
        <v>61.834692122655127</v>
      </c>
      <c r="F74" s="57" t="s">
        <v>179</v>
      </c>
      <c r="G74" s="48"/>
      <c r="H74" s="374"/>
      <c r="I74" s="45" t="s">
        <v>16</v>
      </c>
      <c r="J74" s="152">
        <f>K12*O73</f>
        <v>62.336933782166732</v>
      </c>
      <c r="K74" s="152">
        <f>J74*P73</f>
        <v>74.804320538600081</v>
      </c>
      <c r="L74" s="153" t="s">
        <v>180</v>
      </c>
      <c r="W74" s="1"/>
      <c r="X74" s="1"/>
      <c r="Y74" s="1"/>
      <c r="Z74" s="1"/>
      <c r="AA74" s="1"/>
      <c r="AB74" s="1"/>
    </row>
    <row r="75" spans="2:29">
      <c r="B75" s="24"/>
      <c r="C75" s="1"/>
      <c r="D75" s="1"/>
      <c r="E75" s="1"/>
      <c r="F75" s="1"/>
      <c r="G75" s="1"/>
      <c r="H75" s="28"/>
      <c r="I75" s="29"/>
      <c r="J75" s="11"/>
      <c r="K75" s="11"/>
      <c r="L75" s="11"/>
      <c r="W75" s="1"/>
      <c r="X75" s="1"/>
      <c r="Y75" s="1"/>
      <c r="Z75" s="1"/>
      <c r="AA75" s="1"/>
      <c r="AB75" s="1"/>
    </row>
    <row r="76" spans="2:29" ht="15.75">
      <c r="B76" s="7"/>
      <c r="C76" s="9"/>
      <c r="D76" s="2">
        <v>2040</v>
      </c>
      <c r="E76" s="2">
        <v>2050</v>
      </c>
      <c r="F76" s="151" t="s">
        <v>117</v>
      </c>
      <c r="G76" s="2"/>
      <c r="H76" s="7"/>
      <c r="I76" s="30"/>
      <c r="J76" s="2">
        <v>2040</v>
      </c>
      <c r="K76" s="2">
        <v>2050</v>
      </c>
      <c r="L76" s="2" t="s">
        <v>117</v>
      </c>
      <c r="X76" s="17"/>
      <c r="Y76" s="17"/>
      <c r="Z76" s="17"/>
      <c r="AA76" s="17"/>
      <c r="AB76" s="17"/>
      <c r="AC76" s="1"/>
    </row>
    <row r="77" spans="2:29" ht="15" customHeight="1">
      <c r="B77" s="381" t="s">
        <v>8</v>
      </c>
      <c r="C77" s="105" t="s">
        <v>181</v>
      </c>
      <c r="D77" s="49">
        <f>D78+D79+D81</f>
        <v>1099.5992523003349</v>
      </c>
      <c r="E77" s="49">
        <f>E78+E79+E81</f>
        <v>1524.9257582319146</v>
      </c>
      <c r="F77" s="49" t="s">
        <v>171</v>
      </c>
      <c r="G77" s="50"/>
      <c r="H77" s="386" t="s">
        <v>136</v>
      </c>
      <c r="I77" s="384" t="s">
        <v>8</v>
      </c>
      <c r="J77" s="391">
        <f>D77-J79-J80-J81</f>
        <v>938.59925230033491</v>
      </c>
      <c r="K77" s="391">
        <f>E77-K79-K80-K81</f>
        <v>1363.9257582319146</v>
      </c>
      <c r="L77" s="393" t="s">
        <v>171</v>
      </c>
      <c r="X77" s="15"/>
      <c r="Y77" s="15"/>
      <c r="Z77" s="15"/>
      <c r="AA77" s="15"/>
      <c r="AB77" s="15"/>
      <c r="AC77" s="1"/>
    </row>
    <row r="78" spans="2:29" ht="15" customHeight="1">
      <c r="B78" s="382"/>
      <c r="C78" s="103" t="s">
        <v>45</v>
      </c>
      <c r="D78" s="8">
        <f>H188</f>
        <v>965.34732532899841</v>
      </c>
      <c r="E78" s="8">
        <f>I188</f>
        <v>1354.7247849623343</v>
      </c>
      <c r="F78" s="8" t="s">
        <v>148</v>
      </c>
      <c r="G78" s="12"/>
      <c r="H78" s="387"/>
      <c r="I78" s="385"/>
      <c r="J78" s="392"/>
      <c r="K78" s="392"/>
      <c r="L78" s="394"/>
      <c r="X78" s="15"/>
      <c r="Y78" s="15"/>
      <c r="Z78" s="15"/>
      <c r="AA78" s="15"/>
      <c r="AB78" s="15"/>
      <c r="AC78" s="1"/>
    </row>
    <row r="79" spans="2:29" ht="15" customHeight="1">
      <c r="B79" s="382"/>
      <c r="C79" s="52" t="s">
        <v>48</v>
      </c>
      <c r="D79" s="8"/>
      <c r="E79" s="8"/>
      <c r="F79" s="8" t="s">
        <v>175</v>
      </c>
      <c r="G79" s="12"/>
      <c r="H79" s="373" t="s">
        <v>128</v>
      </c>
      <c r="I79" s="104" t="s">
        <v>24</v>
      </c>
      <c r="J79" s="104">
        <v>0</v>
      </c>
      <c r="K79" s="104">
        <v>0</v>
      </c>
      <c r="L79" s="154" t="s">
        <v>182</v>
      </c>
      <c r="X79" s="18"/>
      <c r="Y79" s="18"/>
      <c r="Z79" s="18"/>
      <c r="AA79" s="18"/>
      <c r="AB79" s="18"/>
      <c r="AC79" s="1"/>
    </row>
    <row r="80" spans="2:29">
      <c r="B80" s="382"/>
      <c r="C80" s="52" t="s">
        <v>58</v>
      </c>
      <c r="D80" s="8">
        <f>J74/F200</f>
        <v>82.022281292324649</v>
      </c>
      <c r="E80" s="8">
        <f>K74/G200</f>
        <v>97.148468231948158</v>
      </c>
      <c r="F80" s="8" t="s">
        <v>171</v>
      </c>
      <c r="G80" s="1"/>
      <c r="H80" s="366"/>
      <c r="I80" s="104" t="s">
        <v>26</v>
      </c>
      <c r="J80" s="104">
        <v>146</v>
      </c>
      <c r="K80" s="104">
        <v>105</v>
      </c>
      <c r="L80" s="154" t="s">
        <v>182</v>
      </c>
      <c r="X80" s="20"/>
      <c r="Y80" s="20"/>
      <c r="Z80" s="20"/>
      <c r="AA80" s="20"/>
      <c r="AB80" s="20"/>
      <c r="AC80" s="1"/>
    </row>
    <row r="81" spans="2:29">
      <c r="B81" s="383"/>
      <c r="C81" s="91" t="s">
        <v>114</v>
      </c>
      <c r="D81" s="57">
        <f>M115</f>
        <v>134.2519269713365</v>
      </c>
      <c r="E81" s="57">
        <f>P115</f>
        <v>170.20097326958023</v>
      </c>
      <c r="F81" s="57" t="s">
        <v>179</v>
      </c>
      <c r="G81" s="47"/>
      <c r="H81" s="374"/>
      <c r="I81" s="107" t="s">
        <v>27</v>
      </c>
      <c r="J81" s="107">
        <v>15</v>
      </c>
      <c r="K81" s="107">
        <v>56</v>
      </c>
      <c r="L81" s="155" t="s">
        <v>182</v>
      </c>
      <c r="X81" s="17"/>
      <c r="Y81" s="17"/>
      <c r="Z81" s="17"/>
      <c r="AA81" s="17"/>
      <c r="AB81" s="17"/>
      <c r="AC81" s="1"/>
    </row>
    <row r="82" spans="2:29">
      <c r="B82" s="24"/>
      <c r="C82" s="1"/>
      <c r="D82" s="1"/>
      <c r="E82" s="1"/>
      <c r="F82" s="1"/>
      <c r="G82" s="1"/>
      <c r="H82" s="1"/>
      <c r="I82" s="29"/>
      <c r="J82" s="11"/>
      <c r="K82" s="11"/>
      <c r="L82" s="11"/>
      <c r="X82" s="15"/>
      <c r="Y82" s="15"/>
      <c r="Z82" s="15"/>
      <c r="AA82" s="15"/>
      <c r="AB82" s="15"/>
      <c r="AC82" s="1"/>
    </row>
    <row r="83" spans="2:29" ht="15.75">
      <c r="B83" s="7"/>
      <c r="C83" s="10"/>
      <c r="D83" s="2">
        <v>2040</v>
      </c>
      <c r="E83" s="2">
        <v>2050</v>
      </c>
      <c r="F83" s="151" t="s">
        <v>117</v>
      </c>
      <c r="X83" s="1"/>
      <c r="Y83" s="14"/>
      <c r="Z83" s="14"/>
      <c r="AA83" s="14"/>
      <c r="AB83" s="14"/>
      <c r="AC83" s="1"/>
    </row>
    <row r="84" spans="2:29">
      <c r="B84" s="388" t="s">
        <v>10</v>
      </c>
      <c r="C84" s="59" t="s">
        <v>80</v>
      </c>
      <c r="D84" s="46">
        <f>D85+D86+D87</f>
        <v>1973.4264232214757</v>
      </c>
      <c r="E84" s="46">
        <f t="shared" ref="E84" si="7">E85+E86+E87</f>
        <v>1000.7114936426656</v>
      </c>
      <c r="F84" s="88" t="s">
        <v>171</v>
      </c>
      <c r="X84" s="1"/>
      <c r="Y84" s="14"/>
      <c r="Z84" s="14"/>
      <c r="AA84" s="14"/>
      <c r="AB84" s="14"/>
      <c r="AC84" s="1"/>
    </row>
    <row r="85" spans="2:29">
      <c r="B85" s="389"/>
      <c r="C85" s="51" t="s">
        <v>45</v>
      </c>
      <c r="D85" s="8">
        <f>H193</f>
        <v>1973.4264232214757</v>
      </c>
      <c r="E85" s="8">
        <f>I193</f>
        <v>1000.7114936426656</v>
      </c>
      <c r="F85" s="93" t="s">
        <v>148</v>
      </c>
      <c r="X85" s="1"/>
      <c r="Y85" s="14"/>
      <c r="Z85" s="14"/>
      <c r="AA85" s="14"/>
      <c r="AB85" s="14"/>
      <c r="AC85" s="1"/>
    </row>
    <row r="86" spans="2:29" ht="15" customHeight="1">
      <c r="B86" s="389"/>
      <c r="C86" s="90" t="s">
        <v>48</v>
      </c>
      <c r="D86" s="8"/>
      <c r="E86" s="8"/>
      <c r="F86" s="93" t="s">
        <v>175</v>
      </c>
      <c r="X86" s="1"/>
      <c r="Y86" s="14"/>
      <c r="Z86" s="14"/>
      <c r="AA86" s="14"/>
      <c r="AB86" s="14"/>
      <c r="AC86" s="1"/>
    </row>
    <row r="87" spans="2:29" ht="15" customHeight="1">
      <c r="B87" s="390"/>
      <c r="C87" s="91" t="s">
        <v>114</v>
      </c>
      <c r="D87" s="57">
        <f>M108+M111</f>
        <v>0</v>
      </c>
      <c r="E87" s="57">
        <f>P108+P111</f>
        <v>0</v>
      </c>
      <c r="F87" s="92" t="s">
        <v>179</v>
      </c>
      <c r="X87" s="1"/>
      <c r="Y87" s="14"/>
      <c r="Z87" s="14"/>
      <c r="AA87" s="14"/>
      <c r="AB87" s="14"/>
      <c r="AC87" s="1"/>
    </row>
    <row r="88" spans="2:29">
      <c r="B88" s="29"/>
      <c r="C88" s="1"/>
      <c r="D88" s="1"/>
      <c r="E88" s="1"/>
      <c r="F88" s="1"/>
      <c r="X88" s="21"/>
      <c r="Y88" s="21"/>
      <c r="Z88" s="21"/>
      <c r="AA88" s="21"/>
      <c r="AB88" s="21"/>
      <c r="AC88" s="1"/>
    </row>
    <row r="89" spans="2:29" ht="15.75">
      <c r="B89" s="7"/>
      <c r="C89" s="10"/>
      <c r="D89" s="2">
        <v>2040</v>
      </c>
      <c r="E89" s="2">
        <v>2050</v>
      </c>
      <c r="F89" s="151" t="s">
        <v>117</v>
      </c>
      <c r="X89" s="15"/>
      <c r="Y89" s="15"/>
      <c r="Z89" s="15"/>
      <c r="AA89" s="15"/>
      <c r="AB89" s="15"/>
      <c r="AC89" s="1"/>
    </row>
    <row r="90" spans="2:29" ht="15" customHeight="1">
      <c r="B90" s="375" t="s">
        <v>12</v>
      </c>
      <c r="C90" s="94" t="s">
        <v>80</v>
      </c>
      <c r="D90" s="46">
        <f>D91+D92+D93</f>
        <v>108.0495842681774</v>
      </c>
      <c r="E90" s="46">
        <f t="shared" ref="E90" si="8">E91+E92+E93</f>
        <v>54.61197051449026</v>
      </c>
      <c r="F90" s="88" t="s">
        <v>171</v>
      </c>
      <c r="X90" s="15"/>
      <c r="Y90" s="15"/>
      <c r="Z90" s="15"/>
      <c r="AA90" s="15"/>
      <c r="AB90" s="15"/>
      <c r="AC90" s="1"/>
    </row>
    <row r="91" spans="2:29">
      <c r="B91" s="376"/>
      <c r="C91" s="51" t="s">
        <v>45</v>
      </c>
      <c r="D91" s="8">
        <f>H192</f>
        <v>73.32303896150782</v>
      </c>
      <c r="E91" s="8">
        <f>I192</f>
        <v>32.290596733155319</v>
      </c>
      <c r="F91" s="93" t="s">
        <v>148</v>
      </c>
      <c r="U91" s="1"/>
      <c r="V91" s="3"/>
      <c r="W91" s="1"/>
      <c r="X91" s="1"/>
      <c r="Y91" s="1"/>
      <c r="Z91" s="1"/>
      <c r="AA91" s="1"/>
      <c r="AB91" s="1"/>
      <c r="AC91" s="1"/>
    </row>
    <row r="92" spans="2:29">
      <c r="B92" s="376"/>
      <c r="C92" s="90" t="s">
        <v>48</v>
      </c>
      <c r="D92" s="8"/>
      <c r="E92" s="8"/>
      <c r="F92" s="93" t="s">
        <v>175</v>
      </c>
      <c r="G92" s="11"/>
    </row>
    <row r="93" spans="2:29">
      <c r="B93" s="377"/>
      <c r="C93" s="91" t="s">
        <v>114</v>
      </c>
      <c r="D93" s="57">
        <f>M119+M120</f>
        <v>34.726545306669571</v>
      </c>
      <c r="E93" s="57">
        <f>P119+P120</f>
        <v>22.321373781334941</v>
      </c>
      <c r="F93" s="92" t="s">
        <v>179</v>
      </c>
      <c r="G93" s="87"/>
    </row>
    <row r="94" spans="2:29">
      <c r="B94" s="32"/>
      <c r="C94" s="31"/>
      <c r="D94" s="11"/>
      <c r="E94" s="11"/>
      <c r="F94" s="11"/>
      <c r="G94" s="11"/>
    </row>
    <row r="95" spans="2:29" ht="15.75">
      <c r="B95" s="7"/>
      <c r="C95" s="10"/>
      <c r="D95" s="2">
        <v>2040</v>
      </c>
      <c r="E95" s="2">
        <v>2050</v>
      </c>
      <c r="F95" s="151" t="s">
        <v>117</v>
      </c>
      <c r="G95" s="2"/>
    </row>
    <row r="96" spans="2:29" ht="15" customHeight="1">
      <c r="B96" s="362" t="s">
        <v>14</v>
      </c>
      <c r="C96" s="59" t="s">
        <v>183</v>
      </c>
      <c r="D96" s="46">
        <f>SUM(D97:D100)-D99</f>
        <v>663.90499683611938</v>
      </c>
      <c r="E96" s="49">
        <f>SUM(E97:E100)-E99</f>
        <v>463.11584554780165</v>
      </c>
      <c r="F96" s="141" t="s">
        <v>171</v>
      </c>
      <c r="G96" s="12"/>
    </row>
    <row r="97" spans="2:21">
      <c r="B97" s="363"/>
      <c r="C97" s="51" t="s">
        <v>45</v>
      </c>
      <c r="D97" s="8">
        <f>H191</f>
        <v>606.52553589999945</v>
      </c>
      <c r="E97" s="8">
        <f>I191</f>
        <v>448.03283643428227</v>
      </c>
      <c r="F97" s="93" t="s">
        <v>148</v>
      </c>
      <c r="G97" s="12"/>
    </row>
    <row r="98" spans="2:21">
      <c r="B98" s="363"/>
      <c r="C98" s="90" t="s">
        <v>74</v>
      </c>
      <c r="D98" s="8"/>
      <c r="E98" s="8"/>
      <c r="F98" s="93" t="s">
        <v>175</v>
      </c>
      <c r="G98" s="12"/>
    </row>
    <row r="99" spans="2:21">
      <c r="B99" s="363"/>
      <c r="C99" s="52" t="s">
        <v>77</v>
      </c>
      <c r="D99" s="8">
        <f>J73/F199</f>
        <v>1204.8622462275143</v>
      </c>
      <c r="E99" s="8">
        <f>K73/G199</f>
        <v>1569.5801073186667</v>
      </c>
      <c r="F99" s="93" t="s">
        <v>171</v>
      </c>
      <c r="G99" s="12"/>
      <c r="M99" s="118"/>
      <c r="N99" s="118"/>
    </row>
    <row r="100" spans="2:21">
      <c r="B100" s="364"/>
      <c r="C100" s="91" t="s">
        <v>114</v>
      </c>
      <c r="D100" s="57">
        <f>M110</f>
        <v>57.379460936119997</v>
      </c>
      <c r="E100" s="57">
        <f>P110</f>
        <v>15.083009113519529</v>
      </c>
      <c r="F100" s="92" t="s">
        <v>179</v>
      </c>
      <c r="G100" s="12"/>
      <c r="M100" s="61"/>
      <c r="N100" s="61"/>
      <c r="U100" s="1"/>
    </row>
    <row r="101" spans="2:21">
      <c r="B101" s="24"/>
      <c r="C101" s="27"/>
      <c r="D101" s="12"/>
      <c r="E101" s="12"/>
      <c r="F101" s="12"/>
      <c r="G101" s="12"/>
      <c r="M101" s="61"/>
      <c r="N101" s="61"/>
      <c r="U101" s="1"/>
    </row>
    <row r="102" spans="2:21" ht="15.75">
      <c r="B102" s="7"/>
      <c r="C102" s="10"/>
      <c r="D102" s="2">
        <v>2040</v>
      </c>
      <c r="E102" s="2">
        <v>2050</v>
      </c>
      <c r="F102" s="2"/>
      <c r="G102" s="2"/>
      <c r="M102" s="61"/>
      <c r="N102" s="61"/>
    </row>
    <row r="103" spans="2:21">
      <c r="B103" s="362" t="s">
        <v>79</v>
      </c>
      <c r="C103" s="59" t="s">
        <v>147</v>
      </c>
      <c r="D103" s="46">
        <f>D104+D105</f>
        <v>3884.5691161404188</v>
      </c>
      <c r="E103" s="46">
        <f>E104+E105</f>
        <v>4126.0401310587094</v>
      </c>
      <c r="F103" s="141" t="s">
        <v>148</v>
      </c>
      <c r="G103" s="11"/>
      <c r="M103" s="61"/>
    </row>
    <row r="104" spans="2:21">
      <c r="B104" s="363"/>
      <c r="C104" s="51" t="s">
        <v>45</v>
      </c>
      <c r="D104" s="8">
        <f>H187</f>
        <v>3815.8425340823451</v>
      </c>
      <c r="E104" s="8">
        <f>I187</f>
        <v>4040.6026450304498</v>
      </c>
      <c r="F104" s="93"/>
      <c r="G104" s="11"/>
      <c r="M104" s="61"/>
    </row>
    <row r="105" spans="2:21">
      <c r="B105" s="364"/>
      <c r="C105" s="91" t="s">
        <v>114</v>
      </c>
      <c r="D105" s="57">
        <f>M112</f>
        <v>68.726582058073632</v>
      </c>
      <c r="E105" s="57">
        <f>P112</f>
        <v>85.437486028259414</v>
      </c>
      <c r="F105" s="92" t="s">
        <v>179</v>
      </c>
      <c r="G105" s="11"/>
    </row>
    <row r="106" spans="2:21">
      <c r="K106" s="126">
        <v>2040</v>
      </c>
      <c r="L106" s="126">
        <v>2040</v>
      </c>
      <c r="M106" s="126">
        <v>2040</v>
      </c>
      <c r="N106" s="126">
        <v>2050</v>
      </c>
      <c r="O106" s="126">
        <v>2050</v>
      </c>
      <c r="P106" s="126">
        <v>2050</v>
      </c>
    </row>
    <row r="107" spans="2:21" ht="15.75">
      <c r="B107" s="7"/>
      <c r="C107" s="10"/>
      <c r="D107" s="2">
        <v>2040</v>
      </c>
      <c r="E107" s="2">
        <v>2050</v>
      </c>
      <c r="F107" s="2"/>
      <c r="J107" t="s">
        <v>149</v>
      </c>
      <c r="K107" s="2" t="s">
        <v>150</v>
      </c>
      <c r="L107" s="2" t="s">
        <v>151</v>
      </c>
      <c r="M107" s="126" t="s">
        <v>152</v>
      </c>
      <c r="N107" s="2" t="s">
        <v>150</v>
      </c>
      <c r="O107" s="2" t="s">
        <v>151</v>
      </c>
      <c r="P107" s="126" t="s">
        <v>152</v>
      </c>
    </row>
    <row r="108" spans="2:21" ht="18" customHeight="1">
      <c r="B108" s="381" t="s">
        <v>17</v>
      </c>
      <c r="C108" s="78" t="s">
        <v>45</v>
      </c>
      <c r="D108" s="49">
        <f>H190</f>
        <v>694.9112484622575</v>
      </c>
      <c r="E108" s="49">
        <f>I190</f>
        <v>616.4900952627346</v>
      </c>
      <c r="F108" s="49"/>
      <c r="G108" s="40"/>
      <c r="H108" s="365" t="s">
        <v>128</v>
      </c>
      <c r="I108" s="55" t="s">
        <v>33</v>
      </c>
      <c r="J108" s="55" t="s">
        <v>10</v>
      </c>
      <c r="K108" s="158">
        <f t="shared" ref="K108:K123" si="9">C241</f>
        <v>0</v>
      </c>
      <c r="L108" s="158">
        <f t="shared" ref="L108:L123" si="10">C258</f>
        <v>0.81972688279369721</v>
      </c>
      <c r="M108" s="248">
        <f>$D$108*K108*(1/L108)</f>
        <v>0</v>
      </c>
      <c r="N108" s="158">
        <f t="shared" ref="N108:N123" si="11">C275</f>
        <v>0</v>
      </c>
      <c r="O108" s="158">
        <f t="shared" ref="O108:O123" si="12">C292</f>
        <v>0.81972688279369721</v>
      </c>
      <c r="P108" s="248">
        <f>$E$108*N108*(1/O108)</f>
        <v>0</v>
      </c>
    </row>
    <row r="109" spans="2:21" ht="18" customHeight="1">
      <c r="B109" s="382"/>
      <c r="H109" s="366"/>
      <c r="I109" s="157" t="s">
        <v>153</v>
      </c>
      <c r="J109" s="157" t="s">
        <v>98</v>
      </c>
      <c r="K109" s="159">
        <f t="shared" si="9"/>
        <v>7.4445735337494962E-2</v>
      </c>
      <c r="L109" s="159">
        <f t="shared" si="10"/>
        <v>0.80505650223103309</v>
      </c>
      <c r="M109" s="249">
        <f t="shared" ref="M109:M123" si="13">$D$108*K109*(1/L109)</f>
        <v>64.260308118377466</v>
      </c>
      <c r="N109" s="159">
        <f t="shared" si="11"/>
        <v>7.4130174745163299E-2</v>
      </c>
      <c r="O109" s="159">
        <f t="shared" si="12"/>
        <v>0.80505650223103309</v>
      </c>
      <c r="P109" s="249">
        <f t="shared" ref="P109:P123" si="14">$E$108*N109*(1/O109)</f>
        <v>56.766846008746185</v>
      </c>
    </row>
    <row r="110" spans="2:21" ht="18" customHeight="1">
      <c r="B110" s="382"/>
      <c r="H110" s="366"/>
      <c r="I110" s="157" t="s">
        <v>130</v>
      </c>
      <c r="J110" s="157" t="s">
        <v>154</v>
      </c>
      <c r="K110" s="159">
        <f t="shared" si="9"/>
        <v>6.7685602663119057E-2</v>
      </c>
      <c r="L110" s="159">
        <f t="shared" si="10"/>
        <v>0.81972688279369721</v>
      </c>
      <c r="M110" s="249">
        <f t="shared" si="13"/>
        <v>57.379460936119997</v>
      </c>
      <c r="N110" s="159">
        <f t="shared" si="11"/>
        <v>2.0055387975868526E-2</v>
      </c>
      <c r="O110" s="159">
        <f t="shared" si="12"/>
        <v>0.81972688279369721</v>
      </c>
      <c r="P110" s="249">
        <f t="shared" si="14"/>
        <v>15.083009113519529</v>
      </c>
    </row>
    <row r="111" spans="2:21" ht="18" customHeight="1">
      <c r="B111" s="382"/>
      <c r="H111" s="366"/>
      <c r="I111" s="157" t="s">
        <v>155</v>
      </c>
      <c r="J111" s="157" t="s">
        <v>10</v>
      </c>
      <c r="K111" s="159">
        <f t="shared" si="9"/>
        <v>0</v>
      </c>
      <c r="L111" s="159">
        <f t="shared" si="10"/>
        <v>0.48901062474468071</v>
      </c>
      <c r="M111" s="249">
        <f t="shared" si="13"/>
        <v>0</v>
      </c>
      <c r="N111" s="159">
        <f t="shared" si="11"/>
        <v>0</v>
      </c>
      <c r="O111" s="159">
        <f t="shared" si="12"/>
        <v>0.48901062474468071</v>
      </c>
      <c r="P111" s="249">
        <f t="shared" si="14"/>
        <v>0</v>
      </c>
    </row>
    <row r="112" spans="2:21" ht="18" customHeight="1">
      <c r="B112" s="382"/>
      <c r="H112" s="366"/>
      <c r="I112" s="157" t="s">
        <v>79</v>
      </c>
      <c r="J112" s="157" t="s">
        <v>79</v>
      </c>
      <c r="K112" s="159">
        <f t="shared" si="9"/>
        <v>0.29669939381535149</v>
      </c>
      <c r="L112" s="159">
        <f t="shared" si="10"/>
        <v>3</v>
      </c>
      <c r="M112" s="249">
        <f t="shared" si="13"/>
        <v>68.726582058073632</v>
      </c>
      <c r="N112" s="159">
        <f t="shared" si="11"/>
        <v>0.41576086956521741</v>
      </c>
      <c r="O112" s="159">
        <f t="shared" si="12"/>
        <v>3</v>
      </c>
      <c r="P112" s="249">
        <f t="shared" si="14"/>
        <v>85.437486028259414</v>
      </c>
    </row>
    <row r="113" spans="2:16" ht="18" customHeight="1">
      <c r="B113" s="382"/>
      <c r="H113" s="366"/>
      <c r="I113" s="157" t="s">
        <v>156</v>
      </c>
      <c r="J113" s="157" t="s">
        <v>98</v>
      </c>
      <c r="K113" s="159">
        <f t="shared" si="9"/>
        <v>0</v>
      </c>
      <c r="L113" s="159">
        <f t="shared" si="10"/>
        <v>0.80505650223103309</v>
      </c>
      <c r="M113" s="249">
        <f>$D$108*K113*(1/L113)</f>
        <v>0</v>
      </c>
      <c r="N113" s="159">
        <f t="shared" si="11"/>
        <v>0</v>
      </c>
      <c r="O113" s="159">
        <f t="shared" si="12"/>
        <v>0.80505650223103309</v>
      </c>
      <c r="P113" s="249">
        <f t="shared" si="14"/>
        <v>0</v>
      </c>
    </row>
    <row r="114" spans="2:16" ht="18" customHeight="1">
      <c r="B114" s="382"/>
      <c r="H114" s="366"/>
      <c r="I114" s="157" t="s">
        <v>157</v>
      </c>
      <c r="J114" s="157" t="s">
        <v>158</v>
      </c>
      <c r="K114" s="159">
        <f t="shared" si="9"/>
        <v>8.9711716158703589E-2</v>
      </c>
      <c r="L114" s="159">
        <f t="shared" si="10"/>
        <v>1</v>
      </c>
      <c r="M114" s="249">
        <f t="shared" si="13"/>
        <v>62.341680677536388</v>
      </c>
      <c r="N114" s="159">
        <f t="shared" si="11"/>
        <v>0.10482759517370502</v>
      </c>
      <c r="O114" s="159">
        <f t="shared" si="12"/>
        <v>1</v>
      </c>
      <c r="P114" s="249">
        <f t="shared" si="14"/>
        <v>64.625174134800787</v>
      </c>
    </row>
    <row r="115" spans="2:16" ht="18" customHeight="1">
      <c r="B115" s="382"/>
      <c r="H115" s="366"/>
      <c r="I115" s="157" t="s">
        <v>8</v>
      </c>
      <c r="J115" s="157" t="s">
        <v>8</v>
      </c>
      <c r="K115" s="159">
        <f t="shared" si="9"/>
        <v>0.15553120917885155</v>
      </c>
      <c r="L115" s="159">
        <f t="shared" si="10"/>
        <v>0.80505650223103309</v>
      </c>
      <c r="M115" s="249">
        <f t="shared" si="13"/>
        <v>134.2519269713365</v>
      </c>
      <c r="N115" s="159">
        <f t="shared" si="11"/>
        <v>0.22226050551279383</v>
      </c>
      <c r="O115" s="159">
        <f t="shared" si="12"/>
        <v>0.80505650223103309</v>
      </c>
      <c r="P115" s="249">
        <f t="shared" si="14"/>
        <v>170.20097326958023</v>
      </c>
    </row>
    <row r="116" spans="2:16" ht="18" customHeight="1">
      <c r="B116" s="382"/>
      <c r="H116" s="366"/>
      <c r="I116" s="157" t="s">
        <v>159</v>
      </c>
      <c r="J116" s="157" t="s">
        <v>98</v>
      </c>
      <c r="K116" s="159">
        <f t="shared" si="9"/>
        <v>0.16047940958698781</v>
      </c>
      <c r="L116" s="159">
        <f t="shared" si="10"/>
        <v>0.80505650223103309</v>
      </c>
      <c r="M116" s="249">
        <f t="shared" si="13"/>
        <v>138.52313043808726</v>
      </c>
      <c r="N116" s="159">
        <f t="shared" si="11"/>
        <v>0</v>
      </c>
      <c r="O116" s="159">
        <f t="shared" si="12"/>
        <v>0.80505650223103309</v>
      </c>
      <c r="P116" s="249">
        <f t="shared" si="14"/>
        <v>0</v>
      </c>
    </row>
    <row r="117" spans="2:16" ht="18" customHeight="1">
      <c r="B117" s="382"/>
      <c r="H117" s="366"/>
      <c r="I117" s="157" t="s">
        <v>160</v>
      </c>
      <c r="J117" s="157" t="s">
        <v>98</v>
      </c>
      <c r="K117" s="159">
        <f t="shared" si="9"/>
        <v>6.1100041535988824E-3</v>
      </c>
      <c r="L117" s="159">
        <f t="shared" si="10"/>
        <v>0.80505650223103309</v>
      </c>
      <c r="M117" s="249">
        <f t="shared" si="13"/>
        <v>5.2740529425206697</v>
      </c>
      <c r="N117" s="159">
        <f t="shared" si="11"/>
        <v>6.6179529852298732E-3</v>
      </c>
      <c r="O117" s="159">
        <f t="shared" si="12"/>
        <v>0.80505650223103309</v>
      </c>
      <c r="P117" s="249">
        <f t="shared" si="14"/>
        <v>5.0678461139089386</v>
      </c>
    </row>
    <row r="118" spans="2:16" ht="18" customHeight="1">
      <c r="B118" s="382"/>
      <c r="H118" s="366"/>
      <c r="I118" s="157" t="s">
        <v>161</v>
      </c>
      <c r="J118" s="157" t="s">
        <v>158</v>
      </c>
      <c r="K118" s="159">
        <f t="shared" si="9"/>
        <v>7.0587102172512808E-2</v>
      </c>
      <c r="L118" s="159">
        <f t="shared" si="10"/>
        <v>1</v>
      </c>
      <c r="M118" s="249">
        <f t="shared" si="13"/>
        <v>49.051771296033806</v>
      </c>
      <c r="N118" s="159">
        <f t="shared" si="11"/>
        <v>7.7140108175577288E-2</v>
      </c>
      <c r="O118" s="159">
        <f t="shared" si="12"/>
        <v>1</v>
      </c>
      <c r="P118" s="249">
        <f t="shared" si="14"/>
        <v>47.556112637739297</v>
      </c>
    </row>
    <row r="119" spans="2:16" ht="15" customHeight="1">
      <c r="B119" s="382"/>
      <c r="H119" s="366"/>
      <c r="I119" s="4" t="s">
        <v>162</v>
      </c>
      <c r="J119" s="4" t="s">
        <v>163</v>
      </c>
      <c r="K119" s="160">
        <f t="shared" si="9"/>
        <v>0</v>
      </c>
      <c r="L119" s="160">
        <f t="shared" si="10"/>
        <v>0.89353276294698647</v>
      </c>
      <c r="M119" s="250">
        <f t="shared" si="13"/>
        <v>0</v>
      </c>
      <c r="N119" s="160">
        <f t="shared" si="11"/>
        <v>0</v>
      </c>
      <c r="O119" s="160">
        <f t="shared" si="12"/>
        <v>0.89353276294698647</v>
      </c>
      <c r="P119" s="250">
        <f t="shared" si="14"/>
        <v>0</v>
      </c>
    </row>
    <row r="120" spans="2:16" ht="15" customHeight="1">
      <c r="B120" s="382"/>
      <c r="H120" s="366"/>
      <c r="I120" s="66" t="s">
        <v>164</v>
      </c>
      <c r="J120" s="66" t="s">
        <v>163</v>
      </c>
      <c r="K120" s="161">
        <f t="shared" si="9"/>
        <v>1.8456426339836626E-2</v>
      </c>
      <c r="L120" s="161">
        <f t="shared" si="10"/>
        <v>0.36933067072192421</v>
      </c>
      <c r="M120" s="251">
        <f t="shared" si="13"/>
        <v>34.726545306669571</v>
      </c>
      <c r="N120" s="161">
        <f t="shared" si="11"/>
        <v>1.3372425629290618E-2</v>
      </c>
      <c r="O120" s="161">
        <f t="shared" si="12"/>
        <v>0.36933067072192421</v>
      </c>
      <c r="P120" s="251">
        <f t="shared" si="14"/>
        <v>22.321373781334941</v>
      </c>
    </row>
    <row r="121" spans="2:16" ht="15" customHeight="1">
      <c r="B121" s="382"/>
      <c r="H121" s="366"/>
      <c r="I121" s="66" t="s">
        <v>165</v>
      </c>
      <c r="J121" s="66" t="s">
        <v>98</v>
      </c>
      <c r="K121" s="161">
        <f t="shared" si="9"/>
        <v>0</v>
      </c>
      <c r="L121" s="161">
        <f t="shared" si="10"/>
        <v>0.80505650223103309</v>
      </c>
      <c r="M121" s="251">
        <f t="shared" si="13"/>
        <v>0</v>
      </c>
      <c r="N121" s="161">
        <f t="shared" si="11"/>
        <v>0</v>
      </c>
      <c r="O121" s="161">
        <f t="shared" si="12"/>
        <v>0.80505650223103309</v>
      </c>
      <c r="P121" s="251">
        <f t="shared" si="14"/>
        <v>0</v>
      </c>
    </row>
    <row r="122" spans="2:16" ht="15" customHeight="1">
      <c r="B122" s="382"/>
      <c r="H122" s="366"/>
      <c r="I122" s="66" t="s">
        <v>166</v>
      </c>
      <c r="J122" s="66" t="s">
        <v>158</v>
      </c>
      <c r="K122" s="161">
        <f t="shared" si="9"/>
        <v>0</v>
      </c>
      <c r="L122" s="161">
        <f t="shared" si="10"/>
        <v>1</v>
      </c>
      <c r="M122" s="251">
        <f t="shared" si="13"/>
        <v>0</v>
      </c>
      <c r="N122" s="161">
        <f t="shared" si="11"/>
        <v>0</v>
      </c>
      <c r="O122" s="161">
        <f t="shared" si="12"/>
        <v>1</v>
      </c>
      <c r="P122" s="251">
        <f>$E$108*N122*(1/O122)</f>
        <v>0</v>
      </c>
    </row>
    <row r="123" spans="2:16">
      <c r="B123" s="383"/>
      <c r="C123" s="65"/>
      <c r="D123" s="65"/>
      <c r="E123" s="65"/>
      <c r="F123" s="65"/>
      <c r="G123" s="65"/>
      <c r="H123" s="374"/>
      <c r="I123" s="45" t="s">
        <v>167</v>
      </c>
      <c r="J123" s="45" t="s">
        <v>158</v>
      </c>
      <c r="K123" s="162">
        <f t="shared" si="9"/>
        <v>6.029340059354326E-2</v>
      </c>
      <c r="L123" s="162">
        <f t="shared" si="10"/>
        <v>1</v>
      </c>
      <c r="M123" s="252">
        <f t="shared" si="13"/>
        <v>41.898562280494161</v>
      </c>
      <c r="N123" s="162">
        <f t="shared" si="11"/>
        <v>6.5834980237154145E-2</v>
      </c>
      <c r="O123" s="162">
        <f t="shared" si="12"/>
        <v>1</v>
      </c>
      <c r="P123" s="252">
        <f t="shared" si="14"/>
        <v>40.586613238023411</v>
      </c>
    </row>
    <row r="126" spans="2:16" s="75" customFormat="1" ht="26.25">
      <c r="B126" s="74" t="s">
        <v>107</v>
      </c>
    </row>
    <row r="127" spans="2:16">
      <c r="N127" s="126" t="s">
        <v>169</v>
      </c>
    </row>
    <row r="128" spans="2:16">
      <c r="B128" s="32" t="s">
        <v>38</v>
      </c>
      <c r="C128" s="22"/>
      <c r="D128" s="2">
        <v>2040</v>
      </c>
      <c r="E128" s="2">
        <v>2050</v>
      </c>
      <c r="F128" s="151" t="s">
        <v>117</v>
      </c>
      <c r="G128" s="2"/>
      <c r="H128" s="32" t="s">
        <v>40</v>
      </c>
      <c r="I128" s="2"/>
      <c r="J128" s="2">
        <v>2040</v>
      </c>
      <c r="K128" s="2">
        <v>2050</v>
      </c>
      <c r="L128" s="2" t="s">
        <v>170</v>
      </c>
      <c r="O128" s="2">
        <v>2040</v>
      </c>
      <c r="P128" s="2">
        <v>2050</v>
      </c>
    </row>
    <row r="129" spans="2:17" ht="15" customHeight="1">
      <c r="B129" s="362" t="s">
        <v>6</v>
      </c>
      <c r="C129" s="96" t="s">
        <v>80</v>
      </c>
      <c r="D129" s="46">
        <f>D130+D131+D132</f>
        <v>1845.3352926322996</v>
      </c>
      <c r="E129" s="46">
        <f>E130+E131+E132</f>
        <v>1033.0508111210729</v>
      </c>
      <c r="F129" s="46" t="s">
        <v>171</v>
      </c>
      <c r="G129" s="97"/>
      <c r="H129" s="150" t="s">
        <v>136</v>
      </c>
      <c r="I129" s="98" t="s">
        <v>43</v>
      </c>
      <c r="J129" s="123">
        <f>D129-(SUM(J130:J132))</f>
        <v>1043.0309724988449</v>
      </c>
      <c r="K129" s="123">
        <f>E129-(SUM(K130:K132))</f>
        <v>130.48896126456293</v>
      </c>
      <c r="L129" s="124" t="s">
        <v>171</v>
      </c>
      <c r="N129" s="268" t="s">
        <v>172</v>
      </c>
      <c r="O129" s="269"/>
      <c r="P129" s="270"/>
      <c r="Q129" s="270" t="s">
        <v>39</v>
      </c>
    </row>
    <row r="130" spans="2:17" ht="15" customHeight="1">
      <c r="B130" s="363"/>
      <c r="C130" s="35" t="s">
        <v>45</v>
      </c>
      <c r="D130" s="8">
        <f>J189</f>
        <v>1638.4879950973555</v>
      </c>
      <c r="E130" s="8">
        <f>K189</f>
        <v>972.95095688419644</v>
      </c>
      <c r="F130" s="8" t="s">
        <v>148</v>
      </c>
      <c r="G130" s="95"/>
      <c r="H130" s="373" t="s">
        <v>128</v>
      </c>
      <c r="I130" s="4" t="s">
        <v>43</v>
      </c>
      <c r="J130" s="23">
        <f>J72</f>
        <v>104.5082528864171</v>
      </c>
      <c r="K130" s="23">
        <f>K72</f>
        <v>9.5671458889679428</v>
      </c>
      <c r="L130" s="42" t="s">
        <v>173</v>
      </c>
      <c r="N130" s="271" t="s">
        <v>174</v>
      </c>
      <c r="O130" s="264">
        <v>0.85</v>
      </c>
      <c r="P130" s="272">
        <v>0.8</v>
      </c>
      <c r="Q130" s="272"/>
    </row>
    <row r="131" spans="2:17" ht="15" customHeight="1">
      <c r="B131" s="363"/>
      <c r="C131" s="35" t="s">
        <v>48</v>
      </c>
      <c r="D131" s="8"/>
      <c r="E131" s="8"/>
      <c r="F131" s="8" t="s">
        <v>175</v>
      </c>
      <c r="G131" s="95"/>
      <c r="H131" s="366"/>
      <c r="I131" s="4" t="s">
        <v>9</v>
      </c>
      <c r="J131" s="23">
        <f>J73*O130</f>
        <v>651.72094227760999</v>
      </c>
      <c r="K131" s="23">
        <f>K73*P130</f>
        <v>856.13460399199994</v>
      </c>
      <c r="L131" s="42" t="s">
        <v>184</v>
      </c>
      <c r="N131" s="273" t="s">
        <v>185</v>
      </c>
      <c r="O131" s="265">
        <v>0.85</v>
      </c>
      <c r="P131" s="274">
        <v>0.8</v>
      </c>
      <c r="Q131" s="274" t="s">
        <v>178</v>
      </c>
    </row>
    <row r="132" spans="2:17" ht="15" customHeight="1">
      <c r="B132" s="364"/>
      <c r="C132" s="91" t="s">
        <v>51</v>
      </c>
      <c r="D132" s="57">
        <f>M167+M171+M174+M175+M179</f>
        <v>206.84729753494423</v>
      </c>
      <c r="E132" s="57">
        <f>P167+P171+P174+P175+P179</f>
        <v>60.099854236876396</v>
      </c>
      <c r="F132" s="57" t="s">
        <v>179</v>
      </c>
      <c r="G132" s="48"/>
      <c r="H132" s="374"/>
      <c r="I132" s="45" t="s">
        <v>16</v>
      </c>
      <c r="J132" s="152">
        <f>K12*O131</f>
        <v>46.075124969427591</v>
      </c>
      <c r="K132" s="152">
        <f>J132*P131</f>
        <v>36.860099975542077</v>
      </c>
      <c r="L132" s="153" t="s">
        <v>186</v>
      </c>
    </row>
    <row r="133" spans="2:17">
      <c r="B133" s="24"/>
      <c r="C133" s="1"/>
      <c r="D133" s="1"/>
      <c r="E133" s="1"/>
      <c r="F133" s="1"/>
      <c r="G133" s="1"/>
      <c r="H133" s="28"/>
      <c r="I133" s="29"/>
      <c r="J133" s="11"/>
      <c r="K133" s="11"/>
    </row>
    <row r="134" spans="2:17" ht="15.75">
      <c r="B134" s="7"/>
      <c r="C134" s="9"/>
      <c r="D134" s="2">
        <v>2040</v>
      </c>
      <c r="E134" s="2">
        <v>2050</v>
      </c>
      <c r="F134" s="151" t="s">
        <v>117</v>
      </c>
      <c r="G134" s="2"/>
      <c r="H134" s="7"/>
      <c r="I134" s="30"/>
      <c r="J134" s="2">
        <v>2040</v>
      </c>
      <c r="K134" s="2">
        <v>2050</v>
      </c>
      <c r="L134" s="2" t="s">
        <v>117</v>
      </c>
    </row>
    <row r="135" spans="2:17" ht="15" customHeight="1">
      <c r="B135" s="381" t="s">
        <v>8</v>
      </c>
      <c r="C135" s="105" t="s">
        <v>181</v>
      </c>
      <c r="D135" s="49">
        <f>SUM(D136:D139)-D138</f>
        <v>1520.7746724961764</v>
      </c>
      <c r="E135" s="49">
        <f>SUM(E136:E139)-E138</f>
        <v>2214.3567268985635</v>
      </c>
      <c r="F135" s="49" t="s">
        <v>171</v>
      </c>
      <c r="G135" s="50"/>
      <c r="H135" s="386" t="s">
        <v>136</v>
      </c>
      <c r="I135" s="384" t="s">
        <v>8</v>
      </c>
      <c r="J135" s="391">
        <f>D135-SUM(J137:J139)</f>
        <v>1425.7746724961764</v>
      </c>
      <c r="K135" s="391">
        <f>E135-SUM(K137:K139)</f>
        <v>2095.3567268985635</v>
      </c>
      <c r="L135" s="393" t="s">
        <v>171</v>
      </c>
    </row>
    <row r="136" spans="2:17" ht="15" customHeight="1">
      <c r="B136" s="382"/>
      <c r="C136" s="103" t="s">
        <v>45</v>
      </c>
      <c r="D136" s="8">
        <f>J188</f>
        <v>1387.3036396445905</v>
      </c>
      <c r="E136" s="8">
        <f>K188</f>
        <v>2048.9309224943636</v>
      </c>
      <c r="F136" s="8" t="s">
        <v>148</v>
      </c>
      <c r="G136" s="12"/>
      <c r="H136" s="387"/>
      <c r="I136" s="385"/>
      <c r="J136" s="392"/>
      <c r="K136" s="392"/>
      <c r="L136" s="394"/>
    </row>
    <row r="137" spans="2:17" ht="15" customHeight="1">
      <c r="B137" s="382"/>
      <c r="C137" s="52" t="s">
        <v>48</v>
      </c>
      <c r="D137" s="8"/>
      <c r="E137" s="8"/>
      <c r="F137" s="8" t="s">
        <v>175</v>
      </c>
      <c r="G137" s="12"/>
      <c r="H137" s="373" t="s">
        <v>128</v>
      </c>
      <c r="I137" s="104" t="s">
        <v>24</v>
      </c>
      <c r="J137" s="104">
        <v>0</v>
      </c>
      <c r="K137" s="104">
        <v>0</v>
      </c>
      <c r="L137" s="154" t="s">
        <v>182</v>
      </c>
    </row>
    <row r="138" spans="2:17" ht="15" customHeight="1">
      <c r="B138" s="382"/>
      <c r="C138" s="52" t="s">
        <v>58</v>
      </c>
      <c r="D138" s="8">
        <f>J132/F200</f>
        <v>60.625164433457357</v>
      </c>
      <c r="E138" s="8">
        <f>K132/G200</f>
        <v>47.870259708496206</v>
      </c>
      <c r="F138" s="8" t="s">
        <v>171</v>
      </c>
      <c r="G138" s="1"/>
      <c r="H138" s="366"/>
      <c r="I138" s="104" t="s">
        <v>26</v>
      </c>
      <c r="J138" s="104">
        <v>75</v>
      </c>
      <c r="K138" s="104">
        <v>89</v>
      </c>
      <c r="L138" s="154" t="s">
        <v>182</v>
      </c>
    </row>
    <row r="139" spans="2:17" ht="15" customHeight="1">
      <c r="B139" s="383"/>
      <c r="C139" s="91" t="s">
        <v>62</v>
      </c>
      <c r="D139" s="57">
        <f>M173</f>
        <v>133.47103285158596</v>
      </c>
      <c r="E139" s="57">
        <f>P173</f>
        <v>165.42580440419991</v>
      </c>
      <c r="F139" s="57" t="s">
        <v>179</v>
      </c>
      <c r="G139" s="47"/>
      <c r="H139" s="374"/>
      <c r="I139" s="107" t="s">
        <v>27</v>
      </c>
      <c r="J139" s="107">
        <v>20</v>
      </c>
      <c r="K139" s="107">
        <v>30</v>
      </c>
      <c r="L139" s="155" t="s">
        <v>182</v>
      </c>
    </row>
    <row r="140" spans="2:17" ht="15" customHeight="1">
      <c r="B140" s="24"/>
      <c r="C140" s="1"/>
      <c r="D140" s="1"/>
      <c r="E140" s="1"/>
      <c r="F140" s="1"/>
      <c r="G140" s="1"/>
      <c r="H140" s="1"/>
      <c r="I140" s="29"/>
      <c r="J140" s="11"/>
      <c r="K140" s="11"/>
    </row>
    <row r="141" spans="2:17" ht="15" customHeight="1">
      <c r="B141" s="7"/>
      <c r="C141" s="10"/>
      <c r="D141" s="2">
        <v>2040</v>
      </c>
      <c r="E141" s="2">
        <v>2050</v>
      </c>
      <c r="F141" s="151" t="s">
        <v>117</v>
      </c>
      <c r="G141" s="2"/>
    </row>
    <row r="142" spans="2:17" ht="15" customHeight="1">
      <c r="B142" s="388" t="s">
        <v>10</v>
      </c>
      <c r="C142" s="59" t="s">
        <v>80</v>
      </c>
      <c r="D142" s="46">
        <f t="shared" ref="D142" si="15">D143+D144+D145</f>
        <v>2141.7435220387933</v>
      </c>
      <c r="E142" s="46">
        <f t="shared" ref="E142" si="16">E143+E144+E145</f>
        <v>1016.1739379914214</v>
      </c>
      <c r="F142" s="88" t="s">
        <v>171</v>
      </c>
      <c r="G142" s="11"/>
    </row>
    <row r="143" spans="2:17" ht="15" customHeight="1">
      <c r="B143" s="389"/>
      <c r="C143" s="51" t="s">
        <v>45</v>
      </c>
      <c r="D143" s="8">
        <f>J193</f>
        <v>2141.7435220387933</v>
      </c>
      <c r="E143" s="8">
        <f>K193</f>
        <v>1016.1739379914214</v>
      </c>
      <c r="F143" s="93" t="s">
        <v>148</v>
      </c>
      <c r="G143" s="25"/>
    </row>
    <row r="144" spans="2:17" ht="15" customHeight="1">
      <c r="B144" s="389"/>
      <c r="C144" s="90" t="s">
        <v>48</v>
      </c>
      <c r="D144" s="8"/>
      <c r="E144" s="8"/>
      <c r="F144" s="93" t="s">
        <v>175</v>
      </c>
      <c r="G144" s="1"/>
    </row>
    <row r="145" spans="2:14" ht="15" customHeight="1">
      <c r="B145" s="390"/>
      <c r="C145" s="156" t="s">
        <v>65</v>
      </c>
      <c r="D145" s="57">
        <f>M166+M169</f>
        <v>0</v>
      </c>
      <c r="E145" s="57">
        <f>P166+P169</f>
        <v>0</v>
      </c>
      <c r="F145" s="92" t="s">
        <v>179</v>
      </c>
      <c r="G145" s="1"/>
    </row>
    <row r="146" spans="2:14" ht="15" customHeight="1">
      <c r="B146" s="29"/>
      <c r="C146" s="1"/>
      <c r="D146" s="1"/>
      <c r="E146" s="1"/>
      <c r="F146" s="1"/>
      <c r="G146" s="1"/>
    </row>
    <row r="147" spans="2:14" ht="15" customHeight="1">
      <c r="B147" s="7"/>
      <c r="C147" s="10"/>
      <c r="D147" s="2">
        <v>2040</v>
      </c>
      <c r="E147" s="2">
        <v>2050</v>
      </c>
      <c r="F147" s="151" t="s">
        <v>117</v>
      </c>
      <c r="G147" s="2"/>
    </row>
    <row r="148" spans="2:14" ht="15" customHeight="1">
      <c r="B148" s="375" t="s">
        <v>12</v>
      </c>
      <c r="C148" s="94" t="s">
        <v>80</v>
      </c>
      <c r="D148" s="46">
        <f t="shared" ref="D148:E148" si="17">D149+D150+D151</f>
        <v>138.03969942114054</v>
      </c>
      <c r="E148" s="46">
        <f t="shared" si="17"/>
        <v>54.186494350433399</v>
      </c>
      <c r="F148" s="88" t="s">
        <v>171</v>
      </c>
      <c r="G148" s="2"/>
    </row>
    <row r="149" spans="2:14" ht="15" customHeight="1">
      <c r="B149" s="376"/>
      <c r="C149" s="51" t="s">
        <v>45</v>
      </c>
      <c r="D149" s="8">
        <f>J192</f>
        <v>103.5151456660337</v>
      </c>
      <c r="E149" s="8">
        <f>K192</f>
        <v>32.491370390504137</v>
      </c>
      <c r="F149" s="93" t="s">
        <v>148</v>
      </c>
      <c r="G149" s="11"/>
    </row>
    <row r="150" spans="2:14" ht="15" customHeight="1">
      <c r="B150" s="376"/>
      <c r="C150" s="90" t="s">
        <v>48</v>
      </c>
      <c r="D150" s="8"/>
      <c r="E150" s="8"/>
      <c r="F150" s="93" t="s">
        <v>175</v>
      </c>
      <c r="G150" s="11"/>
    </row>
    <row r="151" spans="2:14" ht="15" customHeight="1">
      <c r="B151" s="377"/>
      <c r="C151" s="91" t="s">
        <v>70</v>
      </c>
      <c r="D151" s="57">
        <f>M177+M178</f>
        <v>34.524553755106822</v>
      </c>
      <c r="E151" s="57">
        <f>P177+P178</f>
        <v>21.695123959929262</v>
      </c>
      <c r="F151" s="92" t="s">
        <v>179</v>
      </c>
      <c r="G151" s="87"/>
    </row>
    <row r="152" spans="2:14">
      <c r="B152" s="32"/>
      <c r="C152" s="31"/>
      <c r="D152" s="11"/>
      <c r="E152" s="11"/>
      <c r="F152" s="11"/>
      <c r="G152" s="11"/>
    </row>
    <row r="153" spans="2:14" ht="15.75">
      <c r="B153" s="7"/>
      <c r="C153" s="10"/>
      <c r="D153" s="2">
        <v>2040</v>
      </c>
      <c r="E153" s="2">
        <v>2050</v>
      </c>
      <c r="F153" s="151" t="s">
        <v>117</v>
      </c>
      <c r="G153" s="2"/>
    </row>
    <row r="154" spans="2:14" ht="15" customHeight="1">
      <c r="B154" s="362" t="s">
        <v>14</v>
      </c>
      <c r="C154" s="59" t="s">
        <v>187</v>
      </c>
      <c r="D154" s="46">
        <f>SUM(D155:D158)-D157</f>
        <v>758.11804081788159</v>
      </c>
      <c r="E154" s="49">
        <f>SUM(E155:E158)-E157</f>
        <v>601.02073233632223</v>
      </c>
      <c r="F154" s="141" t="s">
        <v>171</v>
      </c>
      <c r="G154" s="12"/>
    </row>
    <row r="155" spans="2:14" ht="15" customHeight="1">
      <c r="B155" s="363"/>
      <c r="C155" s="51" t="s">
        <v>45</v>
      </c>
      <c r="D155" s="8">
        <f>J191</f>
        <v>701.07233511828076</v>
      </c>
      <c r="E155" s="8">
        <f>K191</f>
        <v>586.36089304452298</v>
      </c>
      <c r="F155" s="93" t="s">
        <v>148</v>
      </c>
      <c r="G155" s="12"/>
    </row>
    <row r="156" spans="2:14" ht="15" customHeight="1">
      <c r="B156" s="363"/>
      <c r="C156" s="90" t="s">
        <v>74</v>
      </c>
      <c r="D156" s="8"/>
      <c r="E156" s="8"/>
      <c r="F156" s="93" t="s">
        <v>175</v>
      </c>
      <c r="G156" s="12"/>
    </row>
    <row r="157" spans="2:14" ht="15" customHeight="1">
      <c r="B157" s="363"/>
      <c r="C157" s="52" t="s">
        <v>77</v>
      </c>
      <c r="D157" s="8">
        <f>J131/F199</f>
        <v>1024.1329092933872</v>
      </c>
      <c r="E157" s="8">
        <f>K131/G199</f>
        <v>1255.6640858549333</v>
      </c>
      <c r="F157" s="93" t="s">
        <v>171</v>
      </c>
      <c r="G157" s="12"/>
      <c r="M157" s="118"/>
      <c r="N157" s="118"/>
    </row>
    <row r="158" spans="2:14" ht="15" customHeight="1">
      <c r="B158" s="364"/>
      <c r="C158" s="91" t="s">
        <v>188</v>
      </c>
      <c r="D158" s="57">
        <f>M168</f>
        <v>57.045705699600823</v>
      </c>
      <c r="E158" s="57">
        <f>P168</f>
        <v>14.659839291799132</v>
      </c>
      <c r="F158" s="92" t="s">
        <v>179</v>
      </c>
      <c r="G158" s="12"/>
      <c r="M158" s="61"/>
      <c r="N158" s="61"/>
    </row>
    <row r="159" spans="2:14">
      <c r="B159" s="24"/>
      <c r="C159" s="27"/>
      <c r="D159" s="12"/>
      <c r="E159" s="12"/>
      <c r="F159" s="12"/>
      <c r="G159" s="12"/>
      <c r="M159" s="61"/>
      <c r="N159" s="61"/>
    </row>
    <row r="160" spans="2:14" ht="15" customHeight="1">
      <c r="B160" s="7"/>
      <c r="C160" s="10"/>
      <c r="D160" s="2">
        <v>2040</v>
      </c>
      <c r="E160" s="2">
        <v>2050</v>
      </c>
      <c r="F160" s="2"/>
      <c r="G160" s="2"/>
      <c r="M160" s="61"/>
      <c r="N160" s="61"/>
    </row>
    <row r="161" spans="2:16" ht="15" customHeight="1">
      <c r="B161" s="362" t="s">
        <v>79</v>
      </c>
      <c r="C161" s="59" t="s">
        <v>45</v>
      </c>
      <c r="D161" s="46">
        <f>D162+D163</f>
        <v>3428.16280243956</v>
      </c>
      <c r="E161" s="46">
        <f>E162+E163</f>
        <v>3617.6136128958619</v>
      </c>
      <c r="F161" s="141" t="s">
        <v>148</v>
      </c>
      <c r="G161" s="11"/>
      <c r="M161" s="61"/>
    </row>
    <row r="162" spans="2:16" ht="15" customHeight="1">
      <c r="B162" s="363"/>
      <c r="C162" s="51"/>
      <c r="D162" s="8">
        <f>J187</f>
        <v>3359.835977651348</v>
      </c>
      <c r="E162" s="8">
        <f>K187</f>
        <v>3534.5731661757873</v>
      </c>
      <c r="F162" s="93"/>
      <c r="G162" s="11"/>
    </row>
    <row r="163" spans="2:16" ht="15" customHeight="1">
      <c r="B163" s="364"/>
      <c r="C163" s="91"/>
      <c r="D163" s="57">
        <f>M170</f>
        <v>68.32682478821215</v>
      </c>
      <c r="E163" s="57">
        <f>P170</f>
        <v>83.040446720074513</v>
      </c>
      <c r="F163" s="92" t="s">
        <v>179</v>
      </c>
      <c r="G163" s="11"/>
    </row>
    <row r="164" spans="2:16" ht="15" customHeight="1">
      <c r="K164" s="126">
        <v>2040</v>
      </c>
      <c r="L164" s="126">
        <v>2040</v>
      </c>
      <c r="M164" s="126">
        <v>2040</v>
      </c>
      <c r="N164" s="126">
        <v>2050</v>
      </c>
      <c r="O164" s="126">
        <v>2050</v>
      </c>
      <c r="P164" s="126">
        <v>2050</v>
      </c>
    </row>
    <row r="165" spans="2:16" ht="15" customHeight="1">
      <c r="B165" s="7"/>
      <c r="C165" s="10"/>
      <c r="D165" s="2">
        <v>2040</v>
      </c>
      <c r="E165" s="2">
        <v>2050</v>
      </c>
      <c r="F165" s="2"/>
      <c r="J165" s="126" t="s">
        <v>149</v>
      </c>
      <c r="K165" s="2" t="s">
        <v>150</v>
      </c>
      <c r="L165" s="2" t="s">
        <v>151</v>
      </c>
      <c r="M165" s="126" t="s">
        <v>152</v>
      </c>
      <c r="N165" s="2" t="s">
        <v>150</v>
      </c>
      <c r="O165" s="2" t="s">
        <v>151</v>
      </c>
      <c r="P165" s="126" t="s">
        <v>152</v>
      </c>
    </row>
    <row r="166" spans="2:16" ht="15" customHeight="1">
      <c r="B166" s="381" t="s">
        <v>17</v>
      </c>
      <c r="C166" s="78" t="s">
        <v>45</v>
      </c>
      <c r="D166" s="46">
        <f>J190</f>
        <v>690.86920511945652</v>
      </c>
      <c r="E166" s="49">
        <f>K190</f>
        <v>599.19381162720435</v>
      </c>
      <c r="F166" s="49" t="s">
        <v>148</v>
      </c>
      <c r="G166" s="40"/>
      <c r="H166" s="365" t="s">
        <v>128</v>
      </c>
      <c r="I166" s="55" t="s">
        <v>33</v>
      </c>
      <c r="J166" s="55" t="s">
        <v>10</v>
      </c>
      <c r="K166" s="158">
        <f t="shared" ref="K166:K181" si="18">C241</f>
        <v>0</v>
      </c>
      <c r="L166" s="158">
        <f t="shared" ref="L166:L181" si="19">C258</f>
        <v>0.81972688279369721</v>
      </c>
      <c r="M166" s="158">
        <f>$D$166*K166*(1/L166)</f>
        <v>0</v>
      </c>
      <c r="N166" s="158">
        <f t="shared" ref="N166:N181" si="20">C275</f>
        <v>0</v>
      </c>
      <c r="O166" s="158">
        <f t="shared" ref="O166:O181" si="21">C292</f>
        <v>0.81972688279369721</v>
      </c>
      <c r="P166" s="158">
        <f>$E$166*N166*(1/O166)</f>
        <v>0</v>
      </c>
    </row>
    <row r="167" spans="2:16" ht="15" customHeight="1">
      <c r="B167" s="382"/>
      <c r="C167" s="296"/>
      <c r="D167" s="11"/>
      <c r="E167" s="12"/>
      <c r="F167" s="12"/>
      <c r="H167" s="366"/>
      <c r="I167" s="157" t="s">
        <v>153</v>
      </c>
      <c r="J167" s="157" t="s">
        <v>98</v>
      </c>
      <c r="K167" s="159">
        <f t="shared" si="18"/>
        <v>7.4445735337494962E-2</v>
      </c>
      <c r="L167" s="159">
        <f t="shared" si="19"/>
        <v>0.80505650223103309</v>
      </c>
      <c r="M167" s="159">
        <f t="shared" ref="M167:M181" si="22">$D$166*K167*(1/L167)</f>
        <v>63.886529522605706</v>
      </c>
      <c r="N167" s="159">
        <f t="shared" si="20"/>
        <v>7.4130174745163299E-2</v>
      </c>
      <c r="O167" s="159">
        <f t="shared" si="21"/>
        <v>0.80505650223103309</v>
      </c>
      <c r="P167" s="159">
        <f t="shared" ref="P167:P181" si="23">$E$166*N167*(1/O167)</f>
        <v>55.174191921995131</v>
      </c>
    </row>
    <row r="168" spans="2:16" ht="15" customHeight="1">
      <c r="B168" s="382"/>
      <c r="C168" s="296"/>
      <c r="D168" s="11"/>
      <c r="E168" s="12"/>
      <c r="F168" s="12"/>
      <c r="H168" s="366"/>
      <c r="I168" s="157" t="s">
        <v>130</v>
      </c>
      <c r="J168" s="157" t="s">
        <v>154</v>
      </c>
      <c r="K168" s="159">
        <f t="shared" si="18"/>
        <v>6.7685602663119057E-2</v>
      </c>
      <c r="L168" s="159">
        <f t="shared" si="19"/>
        <v>0.81972688279369721</v>
      </c>
      <c r="M168" s="159">
        <f t="shared" si="22"/>
        <v>57.045705699600823</v>
      </c>
      <c r="N168" s="159">
        <f t="shared" si="20"/>
        <v>2.0055387975868526E-2</v>
      </c>
      <c r="O168" s="159">
        <f t="shared" si="21"/>
        <v>0.81972688279369721</v>
      </c>
      <c r="P168" s="159">
        <f t="shared" si="23"/>
        <v>14.659839291799132</v>
      </c>
    </row>
    <row r="169" spans="2:16" ht="15" customHeight="1">
      <c r="B169" s="382"/>
      <c r="C169" s="296"/>
      <c r="D169" s="11"/>
      <c r="E169" s="12"/>
      <c r="F169" s="12"/>
      <c r="H169" s="366"/>
      <c r="I169" s="157" t="s">
        <v>155</v>
      </c>
      <c r="J169" s="157" t="s">
        <v>10</v>
      </c>
      <c r="K169" s="159">
        <f t="shared" si="18"/>
        <v>0</v>
      </c>
      <c r="L169" s="159">
        <f t="shared" si="19"/>
        <v>0.48901062474468071</v>
      </c>
      <c r="M169" s="159">
        <f t="shared" si="22"/>
        <v>0</v>
      </c>
      <c r="N169" s="159">
        <f t="shared" si="20"/>
        <v>0</v>
      </c>
      <c r="O169" s="159">
        <f t="shared" si="21"/>
        <v>0.48901062474468071</v>
      </c>
      <c r="P169" s="159">
        <f t="shared" si="23"/>
        <v>0</v>
      </c>
    </row>
    <row r="170" spans="2:16" ht="15" customHeight="1">
      <c r="B170" s="382"/>
      <c r="C170" s="296"/>
      <c r="D170" s="11"/>
      <c r="E170" s="12"/>
      <c r="F170" s="12"/>
      <c r="H170" s="366"/>
      <c r="I170" s="157" t="s">
        <v>79</v>
      </c>
      <c r="J170" s="157" t="s">
        <v>79</v>
      </c>
      <c r="K170" s="159">
        <f t="shared" si="18"/>
        <v>0.29669939381535149</v>
      </c>
      <c r="L170" s="159">
        <f t="shared" si="19"/>
        <v>3</v>
      </c>
      <c r="M170" s="159">
        <f>$D$166*K170*(1/L170)</f>
        <v>68.32682478821215</v>
      </c>
      <c r="N170" s="159">
        <f t="shared" si="20"/>
        <v>0.41576086956521741</v>
      </c>
      <c r="O170" s="159">
        <f t="shared" si="21"/>
        <v>3</v>
      </c>
      <c r="P170" s="159">
        <f t="shared" si="23"/>
        <v>83.040446720074513</v>
      </c>
    </row>
    <row r="171" spans="2:16" ht="15" customHeight="1">
      <c r="B171" s="382"/>
      <c r="C171" s="296"/>
      <c r="D171" s="11"/>
      <c r="E171" s="12"/>
      <c r="F171" s="12"/>
      <c r="H171" s="366"/>
      <c r="I171" s="157" t="s">
        <v>156</v>
      </c>
      <c r="J171" s="157" t="s">
        <v>98</v>
      </c>
      <c r="K171" s="159">
        <f t="shared" si="18"/>
        <v>0</v>
      </c>
      <c r="L171" s="159">
        <f t="shared" si="19"/>
        <v>0.80505650223103309</v>
      </c>
      <c r="M171" s="159">
        <f t="shared" si="22"/>
        <v>0</v>
      </c>
      <c r="N171" s="159">
        <f t="shared" si="20"/>
        <v>0</v>
      </c>
      <c r="O171" s="159">
        <f t="shared" si="21"/>
        <v>0.80505650223103309</v>
      </c>
      <c r="P171" s="159">
        <f t="shared" si="23"/>
        <v>0</v>
      </c>
    </row>
    <row r="172" spans="2:16" ht="15" customHeight="1">
      <c r="B172" s="382"/>
      <c r="C172" s="296"/>
      <c r="D172" s="11"/>
      <c r="E172" s="12"/>
      <c r="F172" s="12"/>
      <c r="H172" s="366"/>
      <c r="I172" s="157" t="s">
        <v>157</v>
      </c>
      <c r="J172" s="157" t="s">
        <v>158</v>
      </c>
      <c r="K172" s="159">
        <f t="shared" si="18"/>
        <v>8.9711716158703589E-2</v>
      </c>
      <c r="L172" s="159">
        <f t="shared" si="19"/>
        <v>1</v>
      </c>
      <c r="M172" s="159">
        <f t="shared" si="22"/>
        <v>61.979062032465855</v>
      </c>
      <c r="N172" s="159">
        <f t="shared" si="20"/>
        <v>0.10482759517370502</v>
      </c>
      <c r="O172" s="159">
        <f t="shared" si="21"/>
        <v>1</v>
      </c>
      <c r="P172" s="159">
        <f t="shared" si="23"/>
        <v>62.812046315845841</v>
      </c>
    </row>
    <row r="173" spans="2:16" ht="15" customHeight="1">
      <c r="B173" s="382"/>
      <c r="C173" s="296"/>
      <c r="D173" s="11"/>
      <c r="E173" s="12"/>
      <c r="F173" s="12"/>
      <c r="H173" s="366"/>
      <c r="I173" s="157" t="s">
        <v>8</v>
      </c>
      <c r="J173" s="157" t="s">
        <v>8</v>
      </c>
      <c r="K173" s="159">
        <f t="shared" si="18"/>
        <v>0.15553120917885155</v>
      </c>
      <c r="L173" s="159">
        <f t="shared" si="19"/>
        <v>0.80505650223103309</v>
      </c>
      <c r="M173" s="159">
        <f t="shared" si="22"/>
        <v>133.47103285158596</v>
      </c>
      <c r="N173" s="159">
        <f t="shared" si="20"/>
        <v>0.22226050551279383</v>
      </c>
      <c r="O173" s="159">
        <f t="shared" si="21"/>
        <v>0.80505650223103309</v>
      </c>
      <c r="P173" s="159">
        <f t="shared" si="23"/>
        <v>165.42580440419991</v>
      </c>
    </row>
    <row r="174" spans="2:16" ht="15" customHeight="1">
      <c r="B174" s="382"/>
      <c r="C174" s="296"/>
      <c r="D174" s="11"/>
      <c r="E174" s="12"/>
      <c r="F174" s="12"/>
      <c r="H174" s="366"/>
      <c r="I174" s="157" t="s">
        <v>159</v>
      </c>
      <c r="J174" s="157" t="s">
        <v>98</v>
      </c>
      <c r="K174" s="159">
        <f t="shared" si="18"/>
        <v>0.16047940958698781</v>
      </c>
      <c r="L174" s="159">
        <f t="shared" si="19"/>
        <v>0.80505650223103309</v>
      </c>
      <c r="M174" s="159">
        <f t="shared" si="22"/>
        <v>137.71739229749701</v>
      </c>
      <c r="N174" s="159">
        <f t="shared" si="20"/>
        <v>0</v>
      </c>
      <c r="O174" s="159">
        <f t="shared" si="21"/>
        <v>0.80505650223103309</v>
      </c>
      <c r="P174" s="159">
        <f t="shared" si="23"/>
        <v>0</v>
      </c>
    </row>
    <row r="175" spans="2:16" ht="15" customHeight="1">
      <c r="B175" s="382"/>
      <c r="C175" s="296"/>
      <c r="D175" s="11"/>
      <c r="E175" s="12"/>
      <c r="F175" s="12"/>
      <c r="H175" s="366"/>
      <c r="I175" s="157" t="s">
        <v>160</v>
      </c>
      <c r="J175" s="157" t="s">
        <v>98</v>
      </c>
      <c r="K175" s="159">
        <f t="shared" si="18"/>
        <v>6.1100041535988824E-3</v>
      </c>
      <c r="L175" s="159">
        <f t="shared" si="19"/>
        <v>0.80505650223103309</v>
      </c>
      <c r="M175" s="159">
        <f t="shared" si="22"/>
        <v>5.2433757148414957</v>
      </c>
      <c r="N175" s="159">
        <f t="shared" si="20"/>
        <v>6.6179529852298732E-3</v>
      </c>
      <c r="O175" s="159">
        <f t="shared" si="21"/>
        <v>0.80505650223103309</v>
      </c>
      <c r="P175" s="159">
        <f t="shared" si="23"/>
        <v>4.9256623148812633</v>
      </c>
    </row>
    <row r="176" spans="2:16" ht="15" customHeight="1">
      <c r="B176" s="382"/>
      <c r="C176" s="296"/>
      <c r="D176" s="11"/>
      <c r="E176" s="12"/>
      <c r="F176" s="12"/>
      <c r="H176" s="366"/>
      <c r="I176" s="157" t="s">
        <v>161</v>
      </c>
      <c r="J176" s="157" t="s">
        <v>158</v>
      </c>
      <c r="K176" s="159">
        <f t="shared" si="18"/>
        <v>7.0587102172512808E-2</v>
      </c>
      <c r="L176" s="159">
        <f t="shared" si="19"/>
        <v>1</v>
      </c>
      <c r="M176" s="159">
        <f t="shared" si="22"/>
        <v>48.766455169609785</v>
      </c>
      <c r="N176" s="159">
        <f t="shared" si="20"/>
        <v>7.7140108175577288E-2</v>
      </c>
      <c r="O176" s="159">
        <f t="shared" si="21"/>
        <v>1</v>
      </c>
      <c r="P176" s="159">
        <f t="shared" si="23"/>
        <v>46.221875447059027</v>
      </c>
    </row>
    <row r="177" spans="2:18">
      <c r="B177" s="382"/>
      <c r="H177" s="366"/>
      <c r="I177" s="4" t="s">
        <v>162</v>
      </c>
      <c r="J177" s="4" t="s">
        <v>163</v>
      </c>
      <c r="K177" s="160">
        <f t="shared" si="18"/>
        <v>0</v>
      </c>
      <c r="L177" s="160">
        <f t="shared" si="19"/>
        <v>0.89353276294698647</v>
      </c>
      <c r="M177" s="160">
        <f t="shared" si="22"/>
        <v>0</v>
      </c>
      <c r="N177" s="160">
        <f t="shared" si="20"/>
        <v>0</v>
      </c>
      <c r="O177" s="160">
        <f t="shared" si="21"/>
        <v>0.89353276294698647</v>
      </c>
      <c r="P177" s="160">
        <f t="shared" si="23"/>
        <v>0</v>
      </c>
    </row>
    <row r="178" spans="2:18">
      <c r="B178" s="382"/>
      <c r="H178" s="366"/>
      <c r="I178" s="66" t="s">
        <v>164</v>
      </c>
      <c r="J178" s="66" t="s">
        <v>163</v>
      </c>
      <c r="K178" s="161">
        <f t="shared" si="18"/>
        <v>1.8456426339836626E-2</v>
      </c>
      <c r="L178" s="161">
        <f t="shared" si="19"/>
        <v>0.36933067072192421</v>
      </c>
      <c r="M178" s="161">
        <f t="shared" si="22"/>
        <v>34.524553755106822</v>
      </c>
      <c r="N178" s="161">
        <f t="shared" si="20"/>
        <v>1.3372425629290618E-2</v>
      </c>
      <c r="O178" s="161">
        <f t="shared" si="21"/>
        <v>0.36933067072192421</v>
      </c>
      <c r="P178" s="161">
        <f t="shared" si="23"/>
        <v>21.695123959929262</v>
      </c>
    </row>
    <row r="179" spans="2:18">
      <c r="B179" s="382"/>
      <c r="H179" s="366"/>
      <c r="I179" s="66" t="s">
        <v>165</v>
      </c>
      <c r="J179" s="66" t="s">
        <v>98</v>
      </c>
      <c r="K179" s="161">
        <f t="shared" si="18"/>
        <v>0</v>
      </c>
      <c r="L179" s="161">
        <f t="shared" si="19"/>
        <v>0.80505650223103309</v>
      </c>
      <c r="M179" s="161">
        <f t="shared" si="22"/>
        <v>0</v>
      </c>
      <c r="N179" s="161">
        <f t="shared" si="20"/>
        <v>0</v>
      </c>
      <c r="O179" s="161">
        <f t="shared" si="21"/>
        <v>0.80505650223103309</v>
      </c>
      <c r="P179" s="161">
        <f t="shared" si="23"/>
        <v>0</v>
      </c>
    </row>
    <row r="180" spans="2:18">
      <c r="B180" s="382"/>
      <c r="H180" s="366"/>
      <c r="I180" s="66" t="s">
        <v>166</v>
      </c>
      <c r="J180" s="66" t="s">
        <v>158</v>
      </c>
      <c r="K180" s="161">
        <f t="shared" si="18"/>
        <v>0</v>
      </c>
      <c r="L180" s="161">
        <f t="shared" si="19"/>
        <v>1</v>
      </c>
      <c r="M180" s="161">
        <f t="shared" si="22"/>
        <v>0</v>
      </c>
      <c r="N180" s="161">
        <f t="shared" si="20"/>
        <v>0</v>
      </c>
      <c r="O180" s="161">
        <f t="shared" si="21"/>
        <v>1</v>
      </c>
      <c r="P180" s="161">
        <f t="shared" si="23"/>
        <v>0</v>
      </c>
    </row>
    <row r="181" spans="2:18">
      <c r="B181" s="383"/>
      <c r="C181" s="65"/>
      <c r="D181" s="65"/>
      <c r="E181" s="65"/>
      <c r="F181" s="65"/>
      <c r="G181" s="65"/>
      <c r="H181" s="374"/>
      <c r="I181" s="45" t="s">
        <v>167</v>
      </c>
      <c r="J181" s="45" t="s">
        <v>158</v>
      </c>
      <c r="K181" s="162">
        <f t="shared" si="18"/>
        <v>6.029340059354326E-2</v>
      </c>
      <c r="L181" s="162">
        <f t="shared" si="19"/>
        <v>1</v>
      </c>
      <c r="M181" s="162">
        <f t="shared" si="22"/>
        <v>41.654853742010204</v>
      </c>
      <c r="N181" s="162">
        <f t="shared" si="20"/>
        <v>6.5834980237154145E-2</v>
      </c>
      <c r="O181" s="162">
        <f t="shared" si="21"/>
        <v>1</v>
      </c>
      <c r="P181" s="162">
        <f t="shared" si="23"/>
        <v>39.447912746702059</v>
      </c>
    </row>
    <row r="183" spans="2:18" s="63" customFormat="1" ht="26.25">
      <c r="B183" s="62" t="s">
        <v>189</v>
      </c>
      <c r="R183" s="62"/>
    </row>
    <row r="184" spans="2:18" ht="15.75" thickBot="1"/>
    <row r="185" spans="2:18">
      <c r="B185" s="68"/>
      <c r="C185" s="68"/>
      <c r="D185" s="68"/>
      <c r="E185" s="68"/>
      <c r="F185" s="68"/>
      <c r="G185" s="68"/>
      <c r="H185" s="379" t="s">
        <v>190</v>
      </c>
      <c r="I185" s="380"/>
      <c r="J185" s="379" t="s">
        <v>107</v>
      </c>
      <c r="K185" s="380"/>
    </row>
    <row r="186" spans="2:18">
      <c r="B186" s="68" t="s">
        <v>191</v>
      </c>
      <c r="C186" s="68" t="s">
        <v>192</v>
      </c>
      <c r="D186" s="68" t="s">
        <v>193</v>
      </c>
      <c r="E186" s="68" t="s">
        <v>125</v>
      </c>
      <c r="F186" s="68" t="s">
        <v>194</v>
      </c>
      <c r="G186" s="68" t="s">
        <v>195</v>
      </c>
      <c r="H186" s="253">
        <v>2040</v>
      </c>
      <c r="I186" s="254">
        <v>2050</v>
      </c>
      <c r="J186" s="253">
        <v>2040</v>
      </c>
      <c r="K186" s="254">
        <v>2050</v>
      </c>
    </row>
    <row r="187" spans="2:18">
      <c r="B187" t="e">
        <f>#REF!</f>
        <v>#REF!</v>
      </c>
      <c r="C187" t="s">
        <v>196</v>
      </c>
      <c r="D187" t="e">
        <f>#REF!</f>
        <v>#REF!</v>
      </c>
      <c r="E187" t="s">
        <v>79</v>
      </c>
      <c r="F187" t="s">
        <v>197</v>
      </c>
      <c r="G187" t="s">
        <v>198</v>
      </c>
      <c r="H187" s="84">
        <v>3815.8425340823451</v>
      </c>
      <c r="I187" s="111">
        <v>4040.6026450304498</v>
      </c>
      <c r="J187" s="84">
        <v>3359.835977651348</v>
      </c>
      <c r="K187" s="111">
        <v>3534.5731661757873</v>
      </c>
    </row>
    <row r="188" spans="2:18">
      <c r="B188" t="e">
        <f>#REF!</f>
        <v>#REF!</v>
      </c>
      <c r="C188" t="s">
        <v>196</v>
      </c>
      <c r="D188" t="e">
        <f>#REF!</f>
        <v>#REF!</v>
      </c>
      <c r="E188" t="s">
        <v>8</v>
      </c>
      <c r="F188" t="s">
        <v>197</v>
      </c>
      <c r="G188" t="s">
        <v>198</v>
      </c>
      <c r="H188" s="84">
        <v>965.34732532899841</v>
      </c>
      <c r="I188" s="111">
        <v>1354.7247849623343</v>
      </c>
      <c r="J188" s="84">
        <v>1387.3036396445905</v>
      </c>
      <c r="K188" s="111">
        <v>2048.9309224943636</v>
      </c>
    </row>
    <row r="189" spans="2:18">
      <c r="B189" t="e">
        <f>#REF!</f>
        <v>#REF!</v>
      </c>
      <c r="C189" t="s">
        <v>196</v>
      </c>
      <c r="D189" t="e">
        <f>#REF!</f>
        <v>#REF!</v>
      </c>
      <c r="E189" t="s">
        <v>6</v>
      </c>
      <c r="F189" t="s">
        <v>197</v>
      </c>
      <c r="G189" t="s">
        <v>198</v>
      </c>
      <c r="H189" s="84">
        <v>1316.8613621275163</v>
      </c>
      <c r="I189" s="111">
        <v>782.24465857616326</v>
      </c>
      <c r="J189" s="84">
        <v>1638.4879950973555</v>
      </c>
      <c r="K189" s="111">
        <v>972.95095688419644</v>
      </c>
    </row>
    <row r="190" spans="2:18">
      <c r="B190" t="e">
        <f>#REF!</f>
        <v>#REF!</v>
      </c>
      <c r="C190" t="s">
        <v>196</v>
      </c>
      <c r="D190" t="e">
        <f>#REF!</f>
        <v>#REF!</v>
      </c>
      <c r="E190" t="s">
        <v>17</v>
      </c>
      <c r="F190" t="s">
        <v>197</v>
      </c>
      <c r="G190" t="s">
        <v>198</v>
      </c>
      <c r="H190" s="84">
        <v>694.9112484622575</v>
      </c>
      <c r="I190" s="111">
        <v>616.4900952627346</v>
      </c>
      <c r="J190" s="84">
        <v>690.86920511945652</v>
      </c>
      <c r="K190" s="111">
        <v>599.19381162720435</v>
      </c>
    </row>
    <row r="191" spans="2:18">
      <c r="B191" t="e">
        <f>#REF!</f>
        <v>#REF!</v>
      </c>
      <c r="C191" t="s">
        <v>196</v>
      </c>
      <c r="D191" t="e">
        <f>#REF!</f>
        <v>#REF!</v>
      </c>
      <c r="E191" t="s">
        <v>33</v>
      </c>
      <c r="F191" t="s">
        <v>197</v>
      </c>
      <c r="G191" t="s">
        <v>198</v>
      </c>
      <c r="H191" s="84">
        <v>606.52553589999945</v>
      </c>
      <c r="I191" s="111">
        <v>448.03283643428227</v>
      </c>
      <c r="J191" s="84">
        <v>701.07233511828076</v>
      </c>
      <c r="K191" s="111">
        <v>586.36089304452298</v>
      </c>
    </row>
    <row r="192" spans="2:18">
      <c r="B192" t="e">
        <f>#REF!</f>
        <v>#REF!</v>
      </c>
      <c r="C192" t="s">
        <v>196</v>
      </c>
      <c r="D192" t="e">
        <f>#REF!</f>
        <v>#REF!</v>
      </c>
      <c r="E192" t="s">
        <v>12</v>
      </c>
      <c r="F192" t="s">
        <v>197</v>
      </c>
      <c r="G192" t="s">
        <v>198</v>
      </c>
      <c r="H192" s="84">
        <v>73.32303896150782</v>
      </c>
      <c r="I192" s="111">
        <v>32.290596733155319</v>
      </c>
      <c r="J192" s="84">
        <v>103.5151456660337</v>
      </c>
      <c r="K192" s="111">
        <v>32.491370390504137</v>
      </c>
    </row>
    <row r="193" spans="2:18">
      <c r="B193" t="e">
        <f>#REF!</f>
        <v>#REF!</v>
      </c>
      <c r="C193" t="s">
        <v>196</v>
      </c>
      <c r="D193" t="e">
        <f>#REF!</f>
        <v>#REF!</v>
      </c>
      <c r="E193" t="s">
        <v>10</v>
      </c>
      <c r="F193" t="s">
        <v>197</v>
      </c>
      <c r="G193" t="s">
        <v>198</v>
      </c>
      <c r="H193" s="84">
        <v>1973.4264232214757</v>
      </c>
      <c r="I193" s="111">
        <v>1000.7114936426656</v>
      </c>
      <c r="J193" s="84">
        <v>2141.7435220387933</v>
      </c>
      <c r="K193" s="111">
        <v>1016.1739379914214</v>
      </c>
    </row>
    <row r="194" spans="2:18" ht="15.75" thickBot="1">
      <c r="B194" t="e">
        <f>#REF!</f>
        <v>#REF!</v>
      </c>
      <c r="C194" t="s">
        <v>196</v>
      </c>
      <c r="D194" t="e">
        <f>#REF!</f>
        <v>#REF!</v>
      </c>
      <c r="E194" t="s">
        <v>137</v>
      </c>
      <c r="F194" t="s">
        <v>197</v>
      </c>
      <c r="G194" t="s">
        <v>198</v>
      </c>
      <c r="H194" s="85">
        <v>0</v>
      </c>
      <c r="I194" s="112">
        <v>0</v>
      </c>
      <c r="J194" s="85">
        <v>0</v>
      </c>
      <c r="K194" s="112">
        <v>0</v>
      </c>
    </row>
    <row r="196" spans="2:18" s="63" customFormat="1" ht="26.25">
      <c r="B196" s="62" t="s">
        <v>199</v>
      </c>
      <c r="R196" s="62"/>
    </row>
    <row r="198" spans="2:18">
      <c r="B198" s="238" t="s">
        <v>200</v>
      </c>
      <c r="C198" s="239">
        <v>2022</v>
      </c>
      <c r="D198" s="239">
        <v>2025</v>
      </c>
      <c r="E198" s="239">
        <v>2030</v>
      </c>
      <c r="F198" s="239">
        <v>2040</v>
      </c>
      <c r="G198" s="239">
        <v>2050</v>
      </c>
      <c r="H198" s="240"/>
    </row>
    <row r="199" spans="2:18">
      <c r="B199" s="64" t="s">
        <v>201</v>
      </c>
      <c r="C199" s="61">
        <f>'Other data and Conversions '!C31</f>
        <v>0.58181818181818179</v>
      </c>
      <c r="D199" s="61">
        <f>'Other data and Conversions '!D31</f>
        <v>0.58181818181818179</v>
      </c>
      <c r="E199" s="61">
        <f>'Other data and Conversions '!E31</f>
        <v>0.58181818181818179</v>
      </c>
      <c r="F199" s="61">
        <f>'Other data and Conversions '!F31</f>
        <v>0.63636363636363635</v>
      </c>
      <c r="G199" s="61">
        <f>'Other data and Conversions '!G31</f>
        <v>0.68181818181818177</v>
      </c>
      <c r="H199" s="241"/>
    </row>
    <row r="200" spans="2:18">
      <c r="B200" s="64" t="s">
        <v>202</v>
      </c>
      <c r="C200" s="61">
        <f>'Other data and Conversions '!C32</f>
        <v>0</v>
      </c>
      <c r="D200" s="61">
        <f>'Other data and Conversions '!D32</f>
        <v>0</v>
      </c>
      <c r="E200" s="61">
        <f>'Other data and Conversions '!E32</f>
        <v>0.75</v>
      </c>
      <c r="F200" s="61">
        <f>'Other data and Conversions '!F32</f>
        <v>0.76</v>
      </c>
      <c r="G200" s="61">
        <f>'Other data and Conversions '!G32</f>
        <v>0.77</v>
      </c>
      <c r="H200" s="241"/>
    </row>
    <row r="201" spans="2:18">
      <c r="B201" s="64" t="s">
        <v>203</v>
      </c>
      <c r="C201" s="61">
        <f>'Other data and Conversions '!C40</f>
        <v>0.55000000000000004</v>
      </c>
      <c r="D201" s="61">
        <f>'Other data and Conversions '!D40</f>
        <v>0.55000000000000004</v>
      </c>
      <c r="E201" s="61">
        <f>'Other data and Conversions '!E40</f>
        <v>0.6</v>
      </c>
      <c r="F201" s="61">
        <f>'Other data and Conversions '!F40</f>
        <v>0.66</v>
      </c>
      <c r="G201" s="61">
        <f>'Other data and Conversions '!G40</f>
        <v>0.7</v>
      </c>
      <c r="H201" s="241"/>
    </row>
    <row r="202" spans="2:18">
      <c r="B202" s="60" t="s">
        <v>204</v>
      </c>
      <c r="C202" s="242">
        <f>'Other data and Conversions '!C41</f>
        <v>0.55000000000000004</v>
      </c>
      <c r="D202" s="242">
        <f>'Other data and Conversions '!D41</f>
        <v>0.55000000000000004</v>
      </c>
      <c r="E202" s="242">
        <f>'Other data and Conversions '!E41</f>
        <v>0.6</v>
      </c>
      <c r="F202" s="242">
        <f>'Other data and Conversions '!F41</f>
        <v>0.66</v>
      </c>
      <c r="G202" s="242">
        <f>'Other data and Conversions '!G41</f>
        <v>0.7</v>
      </c>
      <c r="H202" s="243"/>
    </row>
    <row r="204" spans="2:18" s="63" customFormat="1" ht="26.25">
      <c r="B204" s="62" t="s">
        <v>205</v>
      </c>
      <c r="R204" s="62"/>
    </row>
    <row r="206" spans="2:18">
      <c r="B206" s="244" t="str">
        <f>'Other data and Conversions '!A47</f>
        <v>2030 distribution</v>
      </c>
      <c r="C206" s="244" t="str">
        <f>'Other data and Conversions '!L47</f>
        <v>Germany</v>
      </c>
      <c r="D206" t="s">
        <v>206</v>
      </c>
    </row>
    <row r="207" spans="2:18">
      <c r="B207" s="244" t="str">
        <f>'Other data and Conversions '!A48</f>
        <v>Biofuels</v>
      </c>
      <c r="C207" s="244">
        <f>'Other data and Conversions '!L48</f>
        <v>0</v>
      </c>
    </row>
    <row r="208" spans="2:18">
      <c r="B208" s="244" t="str">
        <f>'Other data and Conversions '!A49</f>
        <v>Biogas</v>
      </c>
      <c r="C208" s="244">
        <f>'Other data and Conversions '!L49</f>
        <v>7.9878774031838615E-2</v>
      </c>
    </row>
    <row r="209" spans="2:3">
      <c r="B209" s="244" t="str">
        <f>'Other data and Conversions '!A50</f>
        <v>Biomass waste</v>
      </c>
      <c r="C209" s="244">
        <f>'Other data and Conversions '!L50</f>
        <v>8.8816165254379659E-2</v>
      </c>
    </row>
    <row r="210" spans="2:3">
      <c r="B210" s="244" t="str">
        <f>'Other data and Conversions '!A51</f>
        <v>Crude oil and products</v>
      </c>
      <c r="C210" s="244">
        <f>'Other data and Conversions '!L51</f>
        <v>0</v>
      </c>
    </row>
    <row r="211" spans="2:3">
      <c r="B211" s="244" t="str">
        <f>'Other data and Conversions '!A52</f>
        <v>Electricity</v>
      </c>
      <c r="C211" s="244">
        <f>'Other data and Conversions '!L52</f>
        <v>0.11181818792713002</v>
      </c>
    </row>
    <row r="212" spans="2:3">
      <c r="B212" s="244" t="str">
        <f>'Other data and Conversions '!A53</f>
        <v>E-Methane</v>
      </c>
      <c r="C212" s="244">
        <f>'Other data and Conversions '!L53</f>
        <v>0</v>
      </c>
    </row>
    <row r="213" spans="2:3">
      <c r="B213" s="244" t="str">
        <f>'Other data and Conversions '!A54</f>
        <v>Geothermal</v>
      </c>
      <c r="C213" s="244">
        <f>'Other data and Conversions '!L54</f>
        <v>5.9746124330535638E-2</v>
      </c>
    </row>
    <row r="214" spans="2:3">
      <c r="B214" s="244" t="str">
        <f>'Other data and Conversions '!A55</f>
        <v>Hydrogen</v>
      </c>
      <c r="C214" s="244">
        <f>'Other data and Conversions '!L55</f>
        <v>3.213428934300095E-2</v>
      </c>
    </row>
    <row r="215" spans="2:3">
      <c r="B215" s="244" t="str">
        <f>'Other data and Conversions '!A56</f>
        <v>Natural gas</v>
      </c>
      <c r="C215" s="244">
        <f>'Other data and Conversions '!L56</f>
        <v>0.45532984349485595</v>
      </c>
    </row>
    <row r="216" spans="2:3">
      <c r="B216" s="244" t="str">
        <f>'Other data and Conversions '!A57</f>
        <v>Other fossil gas</v>
      </c>
      <c r="C216" s="244">
        <f>'Other data and Conversions '!L57</f>
        <v>6.8475200419318202E-3</v>
      </c>
    </row>
    <row r="217" spans="2:3">
      <c r="B217" s="244" t="str">
        <f>'Other data and Conversions '!A58</f>
        <v>Solar</v>
      </c>
      <c r="C217" s="244">
        <f>'Other data and Conversions '!L58</f>
        <v>3.9841949292064541E-2</v>
      </c>
    </row>
    <row r="218" spans="2:3">
      <c r="B218" s="244" t="str">
        <f>'Other data and Conversions '!A59</f>
        <v>Solid fossil</v>
      </c>
      <c r="C218" s="244">
        <f>'Other data and Conversions '!L59</f>
        <v>2.3653847446123658E-2</v>
      </c>
    </row>
    <row r="219" spans="2:3">
      <c r="B219" s="244" t="str">
        <f>'Other data and Conversions '!A60</f>
        <v>Waste</v>
      </c>
      <c r="C219" s="244">
        <f>'Other data and Conversions '!L60</f>
        <v>6.8999348175226627E-2</v>
      </c>
    </row>
    <row r="220" spans="2:3">
      <c r="B220" s="244" t="str">
        <f>'Other data and Conversions '!A61</f>
        <v>Waste gas</v>
      </c>
      <c r="C220" s="244">
        <f>'Other data and Conversions '!L61</f>
        <v>0</v>
      </c>
    </row>
    <row r="221" spans="2:3">
      <c r="B221" s="244" t="str">
        <f>'Other data and Conversions '!A62</f>
        <v>P2g Excess Heat</v>
      </c>
      <c r="C221" s="244">
        <f>'Other data and Conversions '!L62</f>
        <v>0</v>
      </c>
    </row>
    <row r="222" spans="2:3">
      <c r="B222" s="244" t="str">
        <f>'Other data and Conversions '!A63</f>
        <v>Industrial excess heat</v>
      </c>
      <c r="C222" s="244">
        <f>'Other data and Conversions '!L63</f>
        <v>3.2933950662912513E-2</v>
      </c>
    </row>
    <row r="223" spans="2:3">
      <c r="B223" s="244" t="str">
        <f>'Other data and Conversions '!A64</f>
        <v>2030 efficiency</v>
      </c>
      <c r="C223" s="244" t="str">
        <f>'Other data and Conversions '!L64</f>
        <v>Germany</v>
      </c>
    </row>
    <row r="224" spans="2:3">
      <c r="B224" s="244" t="str">
        <f>'Other data and Conversions '!A65</f>
        <v>Biofuels</v>
      </c>
      <c r="C224" s="244">
        <f>'Other data and Conversions '!L65</f>
        <v>0.81972688279369721</v>
      </c>
    </row>
    <row r="225" spans="2:3">
      <c r="B225" s="244" t="str">
        <f>'Other data and Conversions '!A66</f>
        <v>Biogas</v>
      </c>
      <c r="C225" s="244">
        <f>'Other data and Conversions '!L66</f>
        <v>0.80505650223103309</v>
      </c>
    </row>
    <row r="226" spans="2:3">
      <c r="B226" s="244" t="str">
        <f>'Other data and Conversions '!A67</f>
        <v>Biomass waste</v>
      </c>
      <c r="C226" s="244">
        <f>'Other data and Conversions '!L67</f>
        <v>0.81972688279369721</v>
      </c>
    </row>
    <row r="227" spans="2:3">
      <c r="B227" s="244" t="str">
        <f>'Other data and Conversions '!A68</f>
        <v>Crude oil and products</v>
      </c>
      <c r="C227" s="244">
        <f>'Other data and Conversions '!L68</f>
        <v>0.48901062474468071</v>
      </c>
    </row>
    <row r="228" spans="2:3">
      <c r="B228" s="244" t="str">
        <f>'Other data and Conversions '!A69</f>
        <v>Electricity</v>
      </c>
      <c r="C228" s="244">
        <f>'Other data and Conversions '!L69</f>
        <v>3</v>
      </c>
    </row>
    <row r="229" spans="2:3">
      <c r="B229" s="244" t="str">
        <f>'Other data and Conversions '!A70</f>
        <v>E-Methane</v>
      </c>
      <c r="C229" s="244">
        <f>'Other data and Conversions '!L70</f>
        <v>0.80505650223103309</v>
      </c>
    </row>
    <row r="230" spans="2:3">
      <c r="B230" s="244" t="str">
        <f>'Other data and Conversions '!A71</f>
        <v>Geothermal</v>
      </c>
      <c r="C230" s="244">
        <f>'Other data and Conversions '!L71</f>
        <v>1</v>
      </c>
    </row>
    <row r="231" spans="2:3">
      <c r="B231" s="244" t="str">
        <f>'Other data and Conversions '!A72</f>
        <v>Hydrogen</v>
      </c>
      <c r="C231" s="244">
        <f>'Other data and Conversions '!L72</f>
        <v>0.80505650223103309</v>
      </c>
    </row>
    <row r="232" spans="2:3">
      <c r="B232" s="244" t="str">
        <f>'Other data and Conversions '!A73</f>
        <v>Natural gas</v>
      </c>
      <c r="C232" s="244">
        <f>'Other data and Conversions '!L73</f>
        <v>0.80505650223103309</v>
      </c>
    </row>
    <row r="233" spans="2:3">
      <c r="B233" s="244" t="str">
        <f>'Other data and Conversions '!A74</f>
        <v>Other fossil gas</v>
      </c>
      <c r="C233" s="244">
        <f>'Other data and Conversions '!L74</f>
        <v>0.80505650223103309</v>
      </c>
    </row>
    <row r="234" spans="2:3">
      <c r="B234" s="244" t="str">
        <f>'Other data and Conversions '!A75</f>
        <v>Solar</v>
      </c>
      <c r="C234" s="244">
        <f>'Other data and Conversions '!L75</f>
        <v>1</v>
      </c>
    </row>
    <row r="235" spans="2:3">
      <c r="B235" s="244" t="str">
        <f>'Other data and Conversions '!A76</f>
        <v>Solid fossil</v>
      </c>
      <c r="C235" s="244">
        <f>'Other data and Conversions '!L76</f>
        <v>0.89353276294698647</v>
      </c>
    </row>
    <row r="236" spans="2:3">
      <c r="B236" s="244" t="str">
        <f>'Other data and Conversions '!A77</f>
        <v>Waste</v>
      </c>
      <c r="C236" s="244">
        <f>'Other data and Conversions '!L77</f>
        <v>0.36933067072192421</v>
      </c>
    </row>
    <row r="237" spans="2:3">
      <c r="B237" s="244" t="str">
        <f>'Other data and Conversions '!A78</f>
        <v>Waste gas</v>
      </c>
      <c r="C237" s="244">
        <f>'Other data and Conversions '!L78</f>
        <v>0.80505650223103309</v>
      </c>
    </row>
    <row r="238" spans="2:3">
      <c r="B238" s="244" t="str">
        <f>'Other data and Conversions '!A79</f>
        <v>P2g Excess Heat</v>
      </c>
      <c r="C238" s="244">
        <f>'Other data and Conversions '!L79</f>
        <v>1</v>
      </c>
    </row>
    <row r="239" spans="2:3">
      <c r="B239" s="244" t="str">
        <f>'Other data and Conversions '!A80</f>
        <v>Industrial excess heat</v>
      </c>
      <c r="C239" s="244">
        <f>'Other data and Conversions '!L80</f>
        <v>1</v>
      </c>
    </row>
    <row r="240" spans="2:3">
      <c r="B240" s="244" t="str">
        <f>'Other data and Conversions '!A81</f>
        <v>2040 distribution</v>
      </c>
      <c r="C240" s="244" t="str">
        <f>'Other data and Conversions '!L81</f>
        <v>Germany</v>
      </c>
    </row>
    <row r="241" spans="2:3">
      <c r="B241" s="244" t="str">
        <f>'Other data and Conversions '!A82</f>
        <v>Biofuels</v>
      </c>
      <c r="C241" s="244">
        <f>'Other data and Conversions '!L82</f>
        <v>0</v>
      </c>
    </row>
    <row r="242" spans="2:3">
      <c r="B242" s="244" t="str">
        <f>'Other data and Conversions '!A83</f>
        <v>Biogas</v>
      </c>
      <c r="C242" s="244">
        <f>'Other data and Conversions '!L83</f>
        <v>7.4445735337494962E-2</v>
      </c>
    </row>
    <row r="243" spans="2:3">
      <c r="B243" s="244" t="str">
        <f>'Other data and Conversions '!A84</f>
        <v>Biomass waste</v>
      </c>
      <c r="C243" s="244">
        <f>'Other data and Conversions '!L84</f>
        <v>6.7685602663119057E-2</v>
      </c>
    </row>
    <row r="244" spans="2:3">
      <c r="B244" s="244" t="str">
        <f>'Other data and Conversions '!A85</f>
        <v>Crude oil and products</v>
      </c>
      <c r="C244" s="244">
        <f>'Other data and Conversions '!L85</f>
        <v>0</v>
      </c>
    </row>
    <row r="245" spans="2:3">
      <c r="B245" s="244" t="str">
        <f>'Other data and Conversions '!A86</f>
        <v>Electricity</v>
      </c>
      <c r="C245" s="244">
        <f>'Other data and Conversions '!L86</f>
        <v>0.29669939381535149</v>
      </c>
    </row>
    <row r="246" spans="2:3">
      <c r="B246" s="244" t="str">
        <f>'Other data and Conversions '!A87</f>
        <v>E-Methane</v>
      </c>
      <c r="C246" s="244">
        <f>'Other data and Conversions '!L87</f>
        <v>0</v>
      </c>
    </row>
    <row r="247" spans="2:3">
      <c r="B247" s="244" t="str">
        <f>'Other data and Conversions '!A88</f>
        <v>Geothermal</v>
      </c>
      <c r="C247" s="244">
        <f>'Other data and Conversions '!L88</f>
        <v>8.9711716158703589E-2</v>
      </c>
    </row>
    <row r="248" spans="2:3">
      <c r="B248" s="244" t="str">
        <f>'Other data and Conversions '!A89</f>
        <v>Hydrogen</v>
      </c>
      <c r="C248" s="244">
        <f>'Other data and Conversions '!L89</f>
        <v>0.15553120917885155</v>
      </c>
    </row>
    <row r="249" spans="2:3">
      <c r="B249" s="244" t="str">
        <f>'Other data and Conversions '!A90</f>
        <v>Natural gas</v>
      </c>
      <c r="C249" s="244">
        <f>'Other data and Conversions '!L90</f>
        <v>0.16047940958698781</v>
      </c>
    </row>
    <row r="250" spans="2:3">
      <c r="B250" s="244" t="str">
        <f>'Other data and Conversions '!A91</f>
        <v>Other fossil gas</v>
      </c>
      <c r="C250" s="244">
        <f>'Other data and Conversions '!L91</f>
        <v>6.1100041535988824E-3</v>
      </c>
    </row>
    <row r="251" spans="2:3">
      <c r="B251" s="244" t="str">
        <f>'Other data and Conversions '!A92</f>
        <v>Solar</v>
      </c>
      <c r="C251" s="244">
        <f>'Other data and Conversions '!L92</f>
        <v>7.0587102172512808E-2</v>
      </c>
    </row>
    <row r="252" spans="2:3">
      <c r="B252" s="244" t="str">
        <f>'Other data and Conversions '!A93</f>
        <v>Solid fossil</v>
      </c>
      <c r="C252" s="244">
        <f>'Other data and Conversions '!L93</f>
        <v>0</v>
      </c>
    </row>
    <row r="253" spans="2:3">
      <c r="B253" s="244" t="str">
        <f>'Other data and Conversions '!A94</f>
        <v>Waste</v>
      </c>
      <c r="C253" s="244">
        <f>'Other data and Conversions '!L94</f>
        <v>1.8456426339836626E-2</v>
      </c>
    </row>
    <row r="254" spans="2:3">
      <c r="B254" s="244" t="str">
        <f>'Other data and Conversions '!A95</f>
        <v>Waste gas</v>
      </c>
      <c r="C254" s="244">
        <f>'Other data and Conversions '!L95</f>
        <v>0</v>
      </c>
    </row>
    <row r="255" spans="2:3">
      <c r="B255" s="244" t="str">
        <f>'Other data and Conversions '!A96</f>
        <v>P2g Excess Heat</v>
      </c>
      <c r="C255" s="244">
        <f>'Other data and Conversions '!L96</f>
        <v>0</v>
      </c>
    </row>
    <row r="256" spans="2:3">
      <c r="B256" s="244" t="str">
        <f>'Other data and Conversions '!A97</f>
        <v>Industrial excess heat</v>
      </c>
      <c r="C256" s="244">
        <f>'Other data and Conversions '!L97</f>
        <v>6.029340059354326E-2</v>
      </c>
    </row>
    <row r="257" spans="2:3">
      <c r="B257" s="244" t="str">
        <f>'Other data and Conversions '!A98</f>
        <v>2040 efficiency</v>
      </c>
      <c r="C257" s="244" t="str">
        <f>'Other data and Conversions '!L98</f>
        <v>Germany</v>
      </c>
    </row>
    <row r="258" spans="2:3">
      <c r="B258" s="244" t="str">
        <f>'Other data and Conversions '!A99</f>
        <v>Biofuels</v>
      </c>
      <c r="C258" s="244">
        <f>'Other data and Conversions '!L99</f>
        <v>0.81972688279369721</v>
      </c>
    </row>
    <row r="259" spans="2:3">
      <c r="B259" s="244" t="str">
        <f>'Other data and Conversions '!A100</f>
        <v>Biogas</v>
      </c>
      <c r="C259" s="244">
        <f>'Other data and Conversions '!L100</f>
        <v>0.80505650223103309</v>
      </c>
    </row>
    <row r="260" spans="2:3">
      <c r="B260" s="244" t="str">
        <f>'Other data and Conversions '!A101</f>
        <v>Biomass waste</v>
      </c>
      <c r="C260" s="244">
        <f>'Other data and Conversions '!L101</f>
        <v>0.81972688279369721</v>
      </c>
    </row>
    <row r="261" spans="2:3">
      <c r="B261" s="244" t="str">
        <f>'Other data and Conversions '!A102</f>
        <v>Crude oil and products</v>
      </c>
      <c r="C261" s="244">
        <f>'Other data and Conversions '!L102</f>
        <v>0.48901062474468071</v>
      </c>
    </row>
    <row r="262" spans="2:3">
      <c r="B262" s="244" t="str">
        <f>'Other data and Conversions '!A103</f>
        <v>Electricity</v>
      </c>
      <c r="C262" s="244">
        <f>'Other data and Conversions '!L103</f>
        <v>3</v>
      </c>
    </row>
    <row r="263" spans="2:3">
      <c r="B263" s="244" t="str">
        <f>'Other data and Conversions '!A104</f>
        <v>E-Methane</v>
      </c>
      <c r="C263" s="244">
        <f>'Other data and Conversions '!L104</f>
        <v>0.80505650223103309</v>
      </c>
    </row>
    <row r="264" spans="2:3">
      <c r="B264" s="244" t="str">
        <f>'Other data and Conversions '!A105</f>
        <v>Geothermal</v>
      </c>
      <c r="C264" s="244">
        <f>'Other data and Conversions '!L105</f>
        <v>1</v>
      </c>
    </row>
    <row r="265" spans="2:3">
      <c r="B265" s="244" t="str">
        <f>'Other data and Conversions '!A106</f>
        <v>Hydrogen</v>
      </c>
      <c r="C265" s="244">
        <f>'Other data and Conversions '!L106</f>
        <v>0.80505650223103309</v>
      </c>
    </row>
    <row r="266" spans="2:3">
      <c r="B266" s="244" t="str">
        <f>'Other data and Conversions '!A107</f>
        <v>Natural gas</v>
      </c>
      <c r="C266" s="244">
        <f>'Other data and Conversions '!L107</f>
        <v>0.80505650223103309</v>
      </c>
    </row>
    <row r="267" spans="2:3">
      <c r="B267" s="244" t="str">
        <f>'Other data and Conversions '!A108</f>
        <v>Other fossil gas</v>
      </c>
      <c r="C267" s="244">
        <f>'Other data and Conversions '!L108</f>
        <v>0.80505650223103309</v>
      </c>
    </row>
    <row r="268" spans="2:3">
      <c r="B268" s="244" t="str">
        <f>'Other data and Conversions '!A109</f>
        <v>Solar</v>
      </c>
      <c r="C268" s="244">
        <f>'Other data and Conversions '!L109</f>
        <v>1</v>
      </c>
    </row>
    <row r="269" spans="2:3">
      <c r="B269" s="244" t="str">
        <f>'Other data and Conversions '!A110</f>
        <v>Solid fossil</v>
      </c>
      <c r="C269" s="244">
        <f>'Other data and Conversions '!L110</f>
        <v>0.89353276294698647</v>
      </c>
    </row>
    <row r="270" spans="2:3">
      <c r="B270" s="244" t="str">
        <f>'Other data and Conversions '!A111</f>
        <v>Waste</v>
      </c>
      <c r="C270" s="244">
        <f>'Other data and Conversions '!L111</f>
        <v>0.36933067072192421</v>
      </c>
    </row>
    <row r="271" spans="2:3">
      <c r="B271" s="244" t="str">
        <f>'Other data and Conversions '!A112</f>
        <v>Waste gas</v>
      </c>
      <c r="C271" s="244">
        <f>'Other data and Conversions '!L112</f>
        <v>0.80505650223103309</v>
      </c>
    </row>
    <row r="272" spans="2:3">
      <c r="B272" s="244" t="str">
        <f>'Other data and Conversions '!A113</f>
        <v>P2g Excess Heat</v>
      </c>
      <c r="C272" s="244">
        <f>'Other data and Conversions '!L113</f>
        <v>1</v>
      </c>
    </row>
    <row r="273" spans="2:3">
      <c r="B273" s="244" t="str">
        <f>'Other data and Conversions '!A114</f>
        <v>Industrial excess heat</v>
      </c>
      <c r="C273" s="244">
        <f>'Other data and Conversions '!L114</f>
        <v>1</v>
      </c>
    </row>
    <row r="274" spans="2:3">
      <c r="B274" s="244" t="str">
        <f>'Other data and Conversions '!A115</f>
        <v>2050 distribution</v>
      </c>
      <c r="C274" s="244" t="str">
        <f>'Other data and Conversions '!L115</f>
        <v>Germany</v>
      </c>
    </row>
    <row r="275" spans="2:3">
      <c r="B275" s="244" t="str">
        <f>'Other data and Conversions '!A116</f>
        <v>Biofuels</v>
      </c>
      <c r="C275" s="244">
        <f>'Other data and Conversions '!L116</f>
        <v>0</v>
      </c>
    </row>
    <row r="276" spans="2:3">
      <c r="B276" s="244" t="str">
        <f>'Other data and Conversions '!A117</f>
        <v>Biogas</v>
      </c>
      <c r="C276" s="244">
        <f>'Other data and Conversions '!L117</f>
        <v>7.4130174745163299E-2</v>
      </c>
    </row>
    <row r="277" spans="2:3">
      <c r="B277" s="244" t="str">
        <f>'Other data and Conversions '!A118</f>
        <v>Biomass waste</v>
      </c>
      <c r="C277" s="244">
        <f>'Other data and Conversions '!L118</f>
        <v>2.0055387975868526E-2</v>
      </c>
    </row>
    <row r="278" spans="2:3">
      <c r="B278" s="244" t="str">
        <f>'Other data and Conversions '!A119</f>
        <v>Crude oil and products</v>
      </c>
      <c r="C278" s="244">
        <f>'Other data and Conversions '!L119</f>
        <v>0</v>
      </c>
    </row>
    <row r="279" spans="2:3">
      <c r="B279" s="244" t="str">
        <f>'Other data and Conversions '!A120</f>
        <v>Electricity</v>
      </c>
      <c r="C279" s="244">
        <f>'Other data and Conversions '!L120</f>
        <v>0.41576086956521741</v>
      </c>
    </row>
    <row r="280" spans="2:3">
      <c r="B280" s="244" t="str">
        <f>'Other data and Conversions '!A121</f>
        <v>E-Methane</v>
      </c>
      <c r="C280" s="244">
        <f>'Other data and Conversions '!L121</f>
        <v>0</v>
      </c>
    </row>
    <row r="281" spans="2:3">
      <c r="B281" s="244" t="str">
        <f>'Other data and Conversions '!A122</f>
        <v>Geothermal</v>
      </c>
      <c r="C281" s="244">
        <f>'Other data and Conversions '!L122</f>
        <v>0.10482759517370502</v>
      </c>
    </row>
    <row r="282" spans="2:3">
      <c r="B282" s="244" t="str">
        <f>'Other data and Conversions '!A123</f>
        <v>Hydrogen</v>
      </c>
      <c r="C282" s="244">
        <f>'Other data and Conversions '!L123</f>
        <v>0.22226050551279383</v>
      </c>
    </row>
    <row r="283" spans="2:3">
      <c r="B283" s="244" t="str">
        <f>'Other data and Conversions '!A124</f>
        <v>Natural gas</v>
      </c>
      <c r="C283" s="244">
        <f>'Other data and Conversions '!L124</f>
        <v>0</v>
      </c>
    </row>
    <row r="284" spans="2:3">
      <c r="B284" s="244" t="str">
        <f>'Other data and Conversions '!A125</f>
        <v>Other fossil gas</v>
      </c>
      <c r="C284" s="244">
        <f>'Other data and Conversions '!L125</f>
        <v>6.6179529852298732E-3</v>
      </c>
    </row>
    <row r="285" spans="2:3">
      <c r="B285" s="244" t="str">
        <f>'Other data and Conversions '!A126</f>
        <v>Solar</v>
      </c>
      <c r="C285" s="244">
        <f>'Other data and Conversions '!L126</f>
        <v>7.7140108175577288E-2</v>
      </c>
    </row>
    <row r="286" spans="2:3">
      <c r="B286" s="244" t="str">
        <f>'Other data and Conversions '!A127</f>
        <v>Solid fossil</v>
      </c>
      <c r="C286" s="244">
        <f>'Other data and Conversions '!L127</f>
        <v>0</v>
      </c>
    </row>
    <row r="287" spans="2:3">
      <c r="B287" s="244" t="str">
        <f>'Other data and Conversions '!A128</f>
        <v>Waste</v>
      </c>
      <c r="C287" s="244">
        <f>'Other data and Conversions '!L128</f>
        <v>1.3372425629290618E-2</v>
      </c>
    </row>
    <row r="288" spans="2:3">
      <c r="B288" s="244" t="str">
        <f>'Other data and Conversions '!A129</f>
        <v>Waste gas</v>
      </c>
      <c r="C288" s="244">
        <f>'Other data and Conversions '!L129</f>
        <v>0</v>
      </c>
    </row>
    <row r="289" spans="2:3">
      <c r="B289" s="244" t="str">
        <f>'Other data and Conversions '!A130</f>
        <v>P2g Excess Heat</v>
      </c>
      <c r="C289" s="244">
        <f>'Other data and Conversions '!L130</f>
        <v>0</v>
      </c>
    </row>
    <row r="290" spans="2:3">
      <c r="B290" s="244" t="str">
        <f>'Other data and Conversions '!A131</f>
        <v>Industrial excess heat</v>
      </c>
      <c r="C290" s="244">
        <f>'Other data and Conversions '!L131</f>
        <v>6.5834980237154145E-2</v>
      </c>
    </row>
    <row r="291" spans="2:3">
      <c r="B291" s="244" t="str">
        <f>'Other data and Conversions '!A132</f>
        <v>2050 efficiency</v>
      </c>
      <c r="C291" s="244" t="str">
        <f>'Other data and Conversions '!L132</f>
        <v>Germany</v>
      </c>
    </row>
    <row r="292" spans="2:3">
      <c r="B292" s="244" t="str">
        <f>'Other data and Conversions '!A133</f>
        <v>Biofuels</v>
      </c>
      <c r="C292" s="244">
        <f>'Other data and Conversions '!L133</f>
        <v>0.81972688279369721</v>
      </c>
    </row>
    <row r="293" spans="2:3">
      <c r="B293" s="244" t="str">
        <f>'Other data and Conversions '!A134</f>
        <v>Biogas</v>
      </c>
      <c r="C293" s="244">
        <f>'Other data and Conversions '!L134</f>
        <v>0.80505650223103309</v>
      </c>
    </row>
    <row r="294" spans="2:3">
      <c r="B294" s="244" t="str">
        <f>'Other data and Conversions '!A135</f>
        <v>Biomass waste</v>
      </c>
      <c r="C294" s="244">
        <f>'Other data and Conversions '!L135</f>
        <v>0.81972688279369721</v>
      </c>
    </row>
    <row r="295" spans="2:3">
      <c r="B295" s="244" t="str">
        <f>'Other data and Conversions '!A136</f>
        <v>Crude oil and products</v>
      </c>
      <c r="C295" s="244">
        <f>'Other data and Conversions '!L136</f>
        <v>0.48901062474468071</v>
      </c>
    </row>
    <row r="296" spans="2:3">
      <c r="B296" s="244" t="str">
        <f>'Other data and Conversions '!A137</f>
        <v>Electricity</v>
      </c>
      <c r="C296" s="244">
        <f>'Other data and Conversions '!L137</f>
        <v>3</v>
      </c>
    </row>
    <row r="297" spans="2:3">
      <c r="B297" s="244" t="str">
        <f>'Other data and Conversions '!A138</f>
        <v>E-Methane</v>
      </c>
      <c r="C297" s="244">
        <f>'Other data and Conversions '!L138</f>
        <v>0.80505650223103309</v>
      </c>
    </row>
    <row r="298" spans="2:3">
      <c r="B298" s="244" t="str">
        <f>'Other data and Conversions '!A139</f>
        <v>Geothermal</v>
      </c>
      <c r="C298" s="244">
        <f>'Other data and Conversions '!L139</f>
        <v>1</v>
      </c>
    </row>
    <row r="299" spans="2:3">
      <c r="B299" s="244" t="str">
        <f>'Other data and Conversions '!A140</f>
        <v>Hydrogen</v>
      </c>
      <c r="C299" s="244">
        <f>'Other data and Conversions '!L140</f>
        <v>0.80505650223103309</v>
      </c>
    </row>
    <row r="300" spans="2:3">
      <c r="B300" s="244" t="str">
        <f>'Other data and Conversions '!A141</f>
        <v>Natural gas</v>
      </c>
      <c r="C300" s="244">
        <f>'Other data and Conversions '!L141</f>
        <v>0.80505650223103309</v>
      </c>
    </row>
    <row r="301" spans="2:3">
      <c r="B301" s="244" t="str">
        <f>'Other data and Conversions '!A142</f>
        <v>Other fossil gas</v>
      </c>
      <c r="C301" s="244">
        <f>'Other data and Conversions '!L142</f>
        <v>0.80505650223103309</v>
      </c>
    </row>
    <row r="302" spans="2:3">
      <c r="B302" s="244" t="str">
        <f>'Other data and Conversions '!A143</f>
        <v>Solar</v>
      </c>
      <c r="C302" s="244">
        <f>'Other data and Conversions '!L143</f>
        <v>1</v>
      </c>
    </row>
    <row r="303" spans="2:3">
      <c r="B303" s="244" t="str">
        <f>'Other data and Conversions '!A144</f>
        <v>Solid fossil</v>
      </c>
      <c r="C303" s="244">
        <f>'Other data and Conversions '!L144</f>
        <v>0.89353276294698647</v>
      </c>
    </row>
    <row r="304" spans="2:3">
      <c r="B304" s="244" t="str">
        <f>'Other data and Conversions '!A145</f>
        <v>Waste</v>
      </c>
      <c r="C304" s="244">
        <f>'Other data and Conversions '!L145</f>
        <v>0.36933067072192421</v>
      </c>
    </row>
    <row r="305" spans="2:3">
      <c r="B305" s="244" t="str">
        <f>'Other data and Conversions '!A146</f>
        <v>Waste gas</v>
      </c>
      <c r="C305" s="244">
        <f>'Other data and Conversions '!L146</f>
        <v>0.80505650223103309</v>
      </c>
    </row>
    <row r="306" spans="2:3">
      <c r="B306" s="244" t="str">
        <f>'Other data and Conversions '!A147</f>
        <v>P2g Excess Heat</v>
      </c>
      <c r="C306" s="244">
        <f>'Other data and Conversions '!L147</f>
        <v>1</v>
      </c>
    </row>
    <row r="307" spans="2:3">
      <c r="B307" s="244" t="str">
        <f>'Other data and Conversions '!A148</f>
        <v>Industrial excess heat</v>
      </c>
      <c r="C307" s="244">
        <f>'Other data and Conversions '!L148</f>
        <v>1</v>
      </c>
    </row>
    <row r="308" spans="2:3">
      <c r="B308" s="244" t="str">
        <f>'Other data and Conversions '!A149</f>
        <v>Biomethane</v>
      </c>
      <c r="C308" s="244" t="str">
        <f>'Other data and Conversions '!L149</f>
        <v>DE</v>
      </c>
    </row>
    <row r="309" spans="2:3">
      <c r="B309" s="244">
        <f>'Other data and Conversions '!A150</f>
        <v>2030</v>
      </c>
      <c r="C309" s="244">
        <f>'Other data and Conversions '!L150</f>
        <v>37.128260855549698</v>
      </c>
    </row>
    <row r="310" spans="2:3">
      <c r="B310" s="244">
        <f>'Other data and Conversions '!A151</f>
        <v>2040</v>
      </c>
      <c r="C310" s="244">
        <f>'Other data and Conversions '!L151</f>
        <v>68.068478235000001</v>
      </c>
    </row>
    <row r="311" spans="2:3">
      <c r="B311" s="244">
        <f>'Other data and Conversions '!A152</f>
        <v>2050</v>
      </c>
      <c r="C311" s="244">
        <f>'Other data and Conversions '!L152</f>
        <v>92.820652139000003</v>
      </c>
    </row>
    <row r="312" spans="2:3">
      <c r="B312" s="244" t="str">
        <f>'Other data and Conversions '!A153</f>
        <v>Natural gas production</v>
      </c>
      <c r="C312" s="244" t="str">
        <f>'Other data and Conversions '!L153</f>
        <v>DE</v>
      </c>
    </row>
    <row r="313" spans="2:3">
      <c r="B313" s="244">
        <f>'Other data and Conversions '!A154</f>
        <v>2030</v>
      </c>
      <c r="C313" s="244">
        <f>'Other data and Conversions '!L154</f>
        <v>2.1798637636363631E-2</v>
      </c>
    </row>
    <row r="314" spans="2:3">
      <c r="B314" s="244">
        <f>'Other data and Conversions '!A155</f>
        <v>2040</v>
      </c>
      <c r="C314" s="244">
        <f>'Other data and Conversions '!L155</f>
        <v>0</v>
      </c>
    </row>
    <row r="315" spans="2:3">
      <c r="B315" s="244">
        <f>'Other data and Conversions '!A156</f>
        <v>2050</v>
      </c>
      <c r="C315" s="244">
        <f>'Other data and Conversions '!L156</f>
        <v>0</v>
      </c>
    </row>
    <row r="316" spans="2:3">
      <c r="B316" s="244" t="str">
        <f>'Other data and Conversions '!A157</f>
        <v>NT+ DATA</v>
      </c>
      <c r="C316" s="244" t="str">
        <f>'Other data and Conversions '!L157</f>
        <v>Germany</v>
      </c>
    </row>
    <row r="317" spans="2:3">
      <c r="B317" s="244">
        <f>'Other data and Conversions '!A158</f>
        <v>2030</v>
      </c>
      <c r="C317" s="244" t="str">
        <f>'Other data and Conversions '!L158</f>
        <v>Germany</v>
      </c>
    </row>
    <row r="318" spans="2:3">
      <c r="B318" s="244" t="str">
        <f>'Other data and Conversions '!A159</f>
        <v>Biofuels</v>
      </c>
      <c r="C318" s="244">
        <f>'Other data and Conversions '!L159</f>
        <v>0</v>
      </c>
    </row>
    <row r="319" spans="2:3">
      <c r="B319" s="244" t="str">
        <f>'Other data and Conversions '!A160</f>
        <v>Biogas</v>
      </c>
      <c r="C319" s="244">
        <f>'Other data and Conversions '!L160</f>
        <v>0</v>
      </c>
    </row>
    <row r="320" spans="2:3">
      <c r="B320" s="244" t="str">
        <f>'Other data and Conversions '!A161</f>
        <v>Biomass waste</v>
      </c>
      <c r="C320" s="244">
        <f>'Other data and Conversions '!L161</f>
        <v>0</v>
      </c>
    </row>
    <row r="321" spans="2:3">
      <c r="B321" s="244" t="str">
        <f>'Other data and Conversions '!A162</f>
        <v>Crude oil and products</v>
      </c>
      <c r="C321" s="244">
        <f>'Other data and Conversions '!L162</f>
        <v>0</v>
      </c>
    </row>
    <row r="322" spans="2:3">
      <c r="B322" s="244" t="str">
        <f>'Other data and Conversions '!A163</f>
        <v>Electricity</v>
      </c>
      <c r="C322" s="244">
        <f>'Other data and Conversions '!L163</f>
        <v>0</v>
      </c>
    </row>
    <row r="323" spans="2:3">
      <c r="B323" s="244" t="str">
        <f>'Other data and Conversions '!A164</f>
        <v>E-Methane</v>
      </c>
      <c r="C323" s="244">
        <f>'Other data and Conversions '!L164</f>
        <v>0</v>
      </c>
    </row>
    <row r="324" spans="2:3">
      <c r="B324" s="244" t="str">
        <f>'Other data and Conversions '!A165</f>
        <v>Geothermal</v>
      </c>
      <c r="C324" s="244">
        <f>'Other data and Conversions '!L165</f>
        <v>0</v>
      </c>
    </row>
    <row r="325" spans="2:3">
      <c r="B325" s="244" t="str">
        <f>'Other data and Conversions '!A166</f>
        <v>Hydrogen</v>
      </c>
      <c r="C325" s="244">
        <f>'Other data and Conversions '!L166</f>
        <v>0</v>
      </c>
    </row>
    <row r="326" spans="2:3">
      <c r="B326" s="244" t="str">
        <f>'Other data and Conversions '!A167</f>
        <v>Other fossil gas</v>
      </c>
      <c r="C326" s="244">
        <f>'Other data and Conversions '!L167</f>
        <v>0</v>
      </c>
    </row>
    <row r="327" spans="2:3">
      <c r="B327" s="244" t="str">
        <f>'Other data and Conversions '!A168</f>
        <v>Solid fossil</v>
      </c>
      <c r="C327" s="244">
        <f>'Other data and Conversions '!L168</f>
        <v>0</v>
      </c>
    </row>
    <row r="328" spans="2:3">
      <c r="B328" s="244" t="str">
        <f>'Other data and Conversions '!A169</f>
        <v>P2g Excess Heat</v>
      </c>
      <c r="C328" s="244">
        <f>'Other data and Conversions '!L169</f>
        <v>0</v>
      </c>
    </row>
    <row r="329" spans="2:3">
      <c r="B329" s="244" t="str">
        <f>'Other data and Conversions '!A170</f>
        <v>Industrial excess heat</v>
      </c>
      <c r="C329" s="244">
        <f>'Other data and Conversions '!L170</f>
        <v>0</v>
      </c>
    </row>
    <row r="330" spans="2:3">
      <c r="B330" s="244" t="str">
        <f>'Other data and Conversions '!A171</f>
        <v>Biomethane</v>
      </c>
      <c r="C330" s="244">
        <f>'Other data and Conversions '!L171</f>
        <v>0</v>
      </c>
    </row>
    <row r="331" spans="2:3">
      <c r="B331" s="244" t="str">
        <f>'Other data and Conversions '!A172</f>
        <v>E-liquids</v>
      </c>
      <c r="C331" s="244">
        <f>'Other data and Conversions '!L172</f>
        <v>0</v>
      </c>
    </row>
    <row r="332" spans="2:3">
      <c r="B332" s="244" t="str">
        <f>'Other data and Conversions '!A173</f>
        <v>Electrical Heating</v>
      </c>
      <c r="C332" s="244">
        <f>'Other data and Conversions '!L173</f>
        <v>0</v>
      </c>
    </row>
    <row r="333" spans="2:3">
      <c r="B333" s="244" t="str">
        <f>'Other data and Conversions '!A174</f>
        <v>Natural gas</v>
      </c>
      <c r="C333" s="244">
        <f>'Other data and Conversions '!L174</f>
        <v>0</v>
      </c>
    </row>
    <row r="334" spans="2:3">
      <c r="B334" s="244" t="str">
        <f>'Other data and Conversions '!A175</f>
        <v>Solar</v>
      </c>
      <c r="C334" s="244">
        <f>'Other data and Conversions '!L175</f>
        <v>0</v>
      </c>
    </row>
    <row r="335" spans="2:3">
      <c r="B335" s="244" t="str">
        <f>'Other data and Conversions '!A176</f>
        <v>Waste</v>
      </c>
      <c r="C335" s="244">
        <f>'Other data and Conversions '!L176</f>
        <v>0</v>
      </c>
    </row>
    <row r="336" spans="2:3">
      <c r="B336" s="244" t="str">
        <f>'Other data and Conversions '!A177</f>
        <v>Waste gas</v>
      </c>
      <c r="C336" s="244">
        <f>'Other data and Conversions '!L177</f>
        <v>0</v>
      </c>
    </row>
    <row r="337" spans="2:3">
      <c r="B337" s="244" t="str">
        <f>'Other data and Conversions '!A178</f>
        <v>Other renewables</v>
      </c>
      <c r="C337" s="244">
        <f>'Other data and Conversions '!L178</f>
        <v>0</v>
      </c>
    </row>
    <row r="338" spans="2:3">
      <c r="B338" s="244" t="str">
        <f>'Other data and Conversions '!A179</f>
        <v>Ambient heat</v>
      </c>
      <c r="C338" s="244">
        <f>'Other data and Conversions '!L179</f>
        <v>0</v>
      </c>
    </row>
    <row r="339" spans="2:3">
      <c r="B339" s="244" t="str">
        <f>'Other data and Conversions '!A180</f>
        <v>Gas for Cooking</v>
      </c>
      <c r="C339" s="244">
        <f>'Other data and Conversions '!L180</f>
        <v>0</v>
      </c>
    </row>
    <row r="340" spans="2:3">
      <c r="B340" s="244" t="str">
        <f>'Other data and Conversions '!A181</f>
        <v>Heat</v>
      </c>
      <c r="C340" s="244">
        <f>'Other data and Conversions '!L181</f>
        <v>0</v>
      </c>
    </row>
    <row r="341" spans="2:3">
      <c r="B341" s="244" t="str">
        <f>'Other data and Conversions '!A182</f>
        <v>Methane (LNG)</v>
      </c>
      <c r="C341" s="244">
        <f>'Other data and Conversions '!L182</f>
        <v>0</v>
      </c>
    </row>
    <row r="342" spans="2:3">
      <c r="B342" s="244" t="str">
        <f>'Other data and Conversions '!A183</f>
        <v>Ammonia</v>
      </c>
      <c r="C342" s="244">
        <f>'Other data and Conversions '!L183</f>
        <v>0</v>
      </c>
    </row>
    <row r="343" spans="2:3">
      <c r="B343" s="244">
        <f>'Other data and Conversions '!A184</f>
        <v>0</v>
      </c>
      <c r="C343" s="244">
        <f>'Other data and Conversions '!L184</f>
        <v>0</v>
      </c>
    </row>
    <row r="344" spans="2:3">
      <c r="B344" s="244">
        <f>'Other data and Conversions '!A185</f>
        <v>2040</v>
      </c>
      <c r="C344" s="244" t="str">
        <f>'Other data and Conversions '!L185</f>
        <v>Germany</v>
      </c>
    </row>
    <row r="345" spans="2:3">
      <c r="B345" s="244" t="str">
        <f>'Other data and Conversions '!A186</f>
        <v>Biofuels</v>
      </c>
      <c r="C345" s="244">
        <f>'Other data and Conversions '!L186</f>
        <v>0</v>
      </c>
    </row>
    <row r="346" spans="2:3">
      <c r="B346" s="244" t="str">
        <f>'Other data and Conversions '!A187</f>
        <v>Biogas</v>
      </c>
      <c r="C346" s="244">
        <f>'Other data and Conversions '!L187</f>
        <v>0</v>
      </c>
    </row>
    <row r="347" spans="2:3">
      <c r="B347" s="244" t="str">
        <f>'Other data and Conversions '!A188</f>
        <v>Biomass waste</v>
      </c>
      <c r="C347" s="244">
        <f>'Other data and Conversions '!L188</f>
        <v>0</v>
      </c>
    </row>
    <row r="348" spans="2:3">
      <c r="B348" s="244" t="str">
        <f>'Other data and Conversions '!A189</f>
        <v>Crude oil and products</v>
      </c>
      <c r="C348" s="244">
        <f>'Other data and Conversions '!L189</f>
        <v>0</v>
      </c>
    </row>
    <row r="349" spans="2:3">
      <c r="B349" s="244" t="str">
        <f>'Other data and Conversions '!A190</f>
        <v>Electricity</v>
      </c>
      <c r="C349" s="244">
        <f>'Other data and Conversions '!L190</f>
        <v>0</v>
      </c>
    </row>
    <row r="350" spans="2:3">
      <c r="B350" s="244" t="str">
        <f>'Other data and Conversions '!A191</f>
        <v>E-Methane</v>
      </c>
      <c r="C350" s="244">
        <f>'Other data and Conversions '!L191</f>
        <v>0</v>
      </c>
    </row>
    <row r="351" spans="2:3">
      <c r="B351" s="244" t="str">
        <f>'Other data and Conversions '!A192</f>
        <v>Geothermal</v>
      </c>
      <c r="C351" s="244">
        <f>'Other data and Conversions '!L192</f>
        <v>0</v>
      </c>
    </row>
    <row r="352" spans="2:3">
      <c r="B352" s="244" t="str">
        <f>'Other data and Conversions '!A193</f>
        <v>Hydrogen</v>
      </c>
      <c r="C352" s="244">
        <f>'Other data and Conversions '!L193</f>
        <v>0</v>
      </c>
    </row>
    <row r="353" spans="2:3">
      <c r="B353" s="244" t="str">
        <f>'Other data and Conversions '!A194</f>
        <v>Other fossil gas</v>
      </c>
      <c r="C353" s="244">
        <f>'Other data and Conversions '!L194</f>
        <v>0</v>
      </c>
    </row>
    <row r="354" spans="2:3">
      <c r="B354" s="244" t="str">
        <f>'Other data and Conversions '!A195</f>
        <v>Solid fossil</v>
      </c>
      <c r="C354" s="244">
        <f>'Other data and Conversions '!L195</f>
        <v>0</v>
      </c>
    </row>
    <row r="355" spans="2:3">
      <c r="B355" s="244" t="str">
        <f>'Other data and Conversions '!A196</f>
        <v>P2g Excess Heat</v>
      </c>
      <c r="C355" s="244">
        <f>'Other data and Conversions '!L196</f>
        <v>0</v>
      </c>
    </row>
    <row r="356" spans="2:3">
      <c r="B356" s="244" t="str">
        <f>'Other data and Conversions '!A197</f>
        <v>Industrial excess heat</v>
      </c>
      <c r="C356" s="244">
        <f>'Other data and Conversions '!L197</f>
        <v>0</v>
      </c>
    </row>
    <row r="357" spans="2:3">
      <c r="B357" s="244" t="str">
        <f>'Other data and Conversions '!A198</f>
        <v>Biomethane</v>
      </c>
      <c r="C357" s="244">
        <f>'Other data and Conversions '!L198</f>
        <v>0</v>
      </c>
    </row>
    <row r="358" spans="2:3">
      <c r="B358" s="244" t="str">
        <f>'Other data and Conversions '!A199</f>
        <v>E-liquids</v>
      </c>
      <c r="C358" s="244">
        <f>'Other data and Conversions '!L199</f>
        <v>0</v>
      </c>
    </row>
    <row r="359" spans="2:3">
      <c r="B359" s="244" t="str">
        <f>'Other data and Conversions '!A200</f>
        <v>Electrical Heating</v>
      </c>
      <c r="C359" s="244">
        <f>'Other data and Conversions '!L200</f>
        <v>0</v>
      </c>
    </row>
    <row r="360" spans="2:3">
      <c r="B360" s="244" t="str">
        <f>'Other data and Conversions '!A201</f>
        <v>Natural gas</v>
      </c>
      <c r="C360" s="244">
        <f>'Other data and Conversions '!L201</f>
        <v>0</v>
      </c>
    </row>
    <row r="361" spans="2:3">
      <c r="B361" s="244" t="str">
        <f>'Other data and Conversions '!A202</f>
        <v>Solar</v>
      </c>
      <c r="C361" s="244">
        <f>'Other data and Conversions '!L202</f>
        <v>0</v>
      </c>
    </row>
    <row r="362" spans="2:3">
      <c r="B362" s="244" t="str">
        <f>'Other data and Conversions '!A203</f>
        <v>Waste</v>
      </c>
      <c r="C362" s="244">
        <f>'Other data and Conversions '!L203</f>
        <v>0</v>
      </c>
    </row>
    <row r="363" spans="2:3">
      <c r="B363" s="244" t="str">
        <f>'Other data and Conversions '!A204</f>
        <v>Waste gas</v>
      </c>
      <c r="C363" s="244">
        <f>'Other data and Conversions '!L204</f>
        <v>0</v>
      </c>
    </row>
    <row r="364" spans="2:3">
      <c r="B364" s="244" t="str">
        <f>'Other data and Conversions '!A205</f>
        <v>Other renewables</v>
      </c>
      <c r="C364" s="244">
        <f>'Other data and Conversions '!L205</f>
        <v>0</v>
      </c>
    </row>
    <row r="365" spans="2:3">
      <c r="B365" s="244" t="str">
        <f>'Other data and Conversions '!A206</f>
        <v>Ambient heat</v>
      </c>
      <c r="C365" s="244">
        <f>'Other data and Conversions '!L206</f>
        <v>0</v>
      </c>
    </row>
    <row r="366" spans="2:3">
      <c r="B366" s="244" t="str">
        <f>'Other data and Conversions '!A207</f>
        <v>Gas for Cooking</v>
      </c>
      <c r="C366" s="244">
        <f>'Other data and Conversions '!L207</f>
        <v>0</v>
      </c>
    </row>
    <row r="367" spans="2:3">
      <c r="B367" s="244" t="str">
        <f>'Other data and Conversions '!A208</f>
        <v>Heat</v>
      </c>
      <c r="C367" s="244">
        <f>'Other data and Conversions '!L208</f>
        <v>0</v>
      </c>
    </row>
    <row r="368" spans="2:3">
      <c r="B368" s="244" t="str">
        <f>'Other data and Conversions '!A209</f>
        <v>Methane (LNG)</v>
      </c>
      <c r="C368" s="244">
        <f>'Other data and Conversions '!L209</f>
        <v>0</v>
      </c>
    </row>
    <row r="369" spans="2:3">
      <c r="B369" s="244" t="str">
        <f>'Other data and Conversions '!A210</f>
        <v>Ammonia</v>
      </c>
      <c r="C369" s="244">
        <f>'Other data and Conversions '!L210</f>
        <v>0</v>
      </c>
    </row>
    <row r="370" spans="2:3">
      <c r="B370" s="244"/>
      <c r="C370" s="244"/>
    </row>
    <row r="371" spans="2:3">
      <c r="B371" s="244"/>
      <c r="C371" s="244"/>
    </row>
  </sheetData>
  <mergeCells count="46">
    <mergeCell ref="B166:B181"/>
    <mergeCell ref="B161:B163"/>
    <mergeCell ref="L77:L78"/>
    <mergeCell ref="H130:H132"/>
    <mergeCell ref="J135:J136"/>
    <mergeCell ref="K135:K136"/>
    <mergeCell ref="L135:L136"/>
    <mergeCell ref="J77:J78"/>
    <mergeCell ref="B23:B27"/>
    <mergeCell ref="B96:B100"/>
    <mergeCell ref="B135:B139"/>
    <mergeCell ref="B71:B74"/>
    <mergeCell ref="B77:B81"/>
    <mergeCell ref="B84:B87"/>
    <mergeCell ref="B30:B33"/>
    <mergeCell ref="B36:B42"/>
    <mergeCell ref="B45:B47"/>
    <mergeCell ref="B7:B12"/>
    <mergeCell ref="H7:H9"/>
    <mergeCell ref="H10:H12"/>
    <mergeCell ref="B15:B20"/>
    <mergeCell ref="H15:H16"/>
    <mergeCell ref="H17:H20"/>
    <mergeCell ref="H23:H24"/>
    <mergeCell ref="H25:H27"/>
    <mergeCell ref="I77:I78"/>
    <mergeCell ref="K77:K78"/>
    <mergeCell ref="H108:H123"/>
    <mergeCell ref="H79:H81"/>
    <mergeCell ref="H77:H78"/>
    <mergeCell ref="H185:I185"/>
    <mergeCell ref="J185:K185"/>
    <mergeCell ref="H137:H139"/>
    <mergeCell ref="B154:B158"/>
    <mergeCell ref="B50:B65"/>
    <mergeCell ref="H50:H65"/>
    <mergeCell ref="B129:B132"/>
    <mergeCell ref="B108:B123"/>
    <mergeCell ref="H72:H74"/>
    <mergeCell ref="B90:B93"/>
    <mergeCell ref="I135:I136"/>
    <mergeCell ref="H135:H136"/>
    <mergeCell ref="B103:B105"/>
    <mergeCell ref="H166:H181"/>
    <mergeCell ref="B142:B145"/>
    <mergeCell ref="B148:B15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EF85-188E-4B04-BCB6-8E9274B129BA}">
  <sheetPr>
    <tabColor theme="1"/>
  </sheetPr>
  <dimension ref="A1"/>
  <sheetViews>
    <sheetView workbookViewId="0">
      <selection activeCell="J34" sqref="J34"/>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1B56F-2419-4C65-9CFE-62AD758AA49E}">
  <sheetPr>
    <tabColor theme="1"/>
  </sheetPr>
  <dimension ref="A2:AE210"/>
  <sheetViews>
    <sheetView topLeftCell="A185" workbookViewId="0">
      <selection activeCell="S33" sqref="S33"/>
    </sheetView>
  </sheetViews>
  <sheetFormatPr defaultRowHeight="15"/>
  <cols>
    <col min="1" max="1" width="21.140625" bestFit="1" customWidth="1"/>
    <col min="2" max="2" width="43.7109375" customWidth="1"/>
    <col min="3" max="7" width="9" customWidth="1"/>
    <col min="22" max="22" width="9.140625" customWidth="1"/>
  </cols>
  <sheetData>
    <row r="2" spans="2:31" s="125" customFormat="1" ht="21">
      <c r="B2" s="134" t="s">
        <v>207</v>
      </c>
    </row>
    <row r="4" spans="2:31">
      <c r="B4" s="127" t="s">
        <v>208</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row>
    <row r="5" spans="2:31">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row>
    <row r="6" spans="2:31">
      <c r="B6" s="128" t="s">
        <v>209</v>
      </c>
      <c r="C6" s="128" t="s">
        <v>210</v>
      </c>
      <c r="D6" s="128" t="s">
        <v>211</v>
      </c>
      <c r="E6" s="128" t="s">
        <v>212</v>
      </c>
      <c r="F6" s="128" t="s">
        <v>213</v>
      </c>
      <c r="G6" s="128" t="s">
        <v>214</v>
      </c>
      <c r="H6" s="128" t="s">
        <v>4</v>
      </c>
      <c r="I6" s="128" t="s">
        <v>215</v>
      </c>
      <c r="J6" s="128" t="s">
        <v>216</v>
      </c>
      <c r="K6" s="128" t="s">
        <v>217</v>
      </c>
      <c r="L6" s="128" t="s">
        <v>218</v>
      </c>
      <c r="M6" s="128" t="s">
        <v>219</v>
      </c>
      <c r="N6" s="128" t="s">
        <v>220</v>
      </c>
      <c r="O6" s="128" t="s">
        <v>221</v>
      </c>
      <c r="P6" s="128" t="s">
        <v>222</v>
      </c>
      <c r="Q6" s="128" t="s">
        <v>223</v>
      </c>
      <c r="R6" s="128" t="s">
        <v>224</v>
      </c>
      <c r="S6" s="128" t="s">
        <v>225</v>
      </c>
      <c r="T6" s="128" t="s">
        <v>226</v>
      </c>
      <c r="U6" s="128" t="s">
        <v>227</v>
      </c>
      <c r="V6" s="128" t="s">
        <v>228</v>
      </c>
      <c r="W6" s="128" t="s">
        <v>229</v>
      </c>
      <c r="X6" s="128" t="s">
        <v>230</v>
      </c>
      <c r="Y6" s="128" t="s">
        <v>231</v>
      </c>
      <c r="Z6" s="128" t="s">
        <v>232</v>
      </c>
      <c r="AA6" s="128" t="s">
        <v>233</v>
      </c>
      <c r="AB6" s="128" t="s">
        <v>234</v>
      </c>
      <c r="AC6" s="128" t="s">
        <v>235</v>
      </c>
      <c r="AD6" s="127" t="s">
        <v>4</v>
      </c>
      <c r="AE6" s="127" t="s">
        <v>5</v>
      </c>
    </row>
    <row r="7" spans="2:31">
      <c r="B7" s="129">
        <v>2030</v>
      </c>
      <c r="C7" s="310">
        <v>6.6</v>
      </c>
      <c r="D7" s="310">
        <v>7.7</v>
      </c>
      <c r="E7" s="310">
        <v>7.7319199767207483</v>
      </c>
      <c r="F7" s="310">
        <v>0.38885130402541607</v>
      </c>
      <c r="G7" s="310">
        <v>6.2</v>
      </c>
      <c r="H7" s="310">
        <v>37.128260855549698</v>
      </c>
      <c r="I7" s="310">
        <v>15</v>
      </c>
      <c r="J7" s="310">
        <v>1.8114094217849632</v>
      </c>
      <c r="K7" s="310">
        <v>5.5</v>
      </c>
      <c r="L7" s="310">
        <v>54.529012675151577</v>
      </c>
      <c r="M7" s="310">
        <v>11.600564054947835</v>
      </c>
      <c r="N7" s="310">
        <v>57</v>
      </c>
      <c r="O7" s="310">
        <v>1.7</v>
      </c>
      <c r="P7" s="310">
        <v>7.5798961344627598</v>
      </c>
      <c r="Q7" s="310">
        <v>5.2203794033149151</v>
      </c>
      <c r="R7" s="310">
        <v>58.011639285600005</v>
      </c>
      <c r="S7" s="310">
        <v>1.7237584605646807</v>
      </c>
      <c r="T7" s="310">
        <v>0.67600000000000005</v>
      </c>
      <c r="U7" s="310">
        <v>1.9078303733421416</v>
      </c>
      <c r="V7" s="310">
        <v>0.25943403039717672</v>
      </c>
      <c r="W7" s="310">
        <v>24.4</v>
      </c>
      <c r="X7" s="310">
        <v>22.1</v>
      </c>
      <c r="Y7" s="310">
        <v>7.9289050476529885</v>
      </c>
      <c r="Z7" s="310">
        <v>17.357268336922338</v>
      </c>
      <c r="AA7" s="310">
        <v>14.248475883349533</v>
      </c>
      <c r="AB7" s="310">
        <v>0.73299999999999998</v>
      </c>
      <c r="AC7" s="310">
        <v>3.5845238342611991</v>
      </c>
      <c r="AD7" s="118">
        <f>SUM(C7:AC7)</f>
        <v>378.62112907804794</v>
      </c>
      <c r="AE7">
        <f>AD7*0.75</f>
        <v>283.96584680853596</v>
      </c>
    </row>
    <row r="8" spans="2:31">
      <c r="B8" s="130">
        <v>2040</v>
      </c>
      <c r="C8" s="131">
        <v>20.3</v>
      </c>
      <c r="D8" s="131">
        <v>14.5</v>
      </c>
      <c r="E8" s="131">
        <v>14.175186624</v>
      </c>
      <c r="F8" s="131">
        <v>0.71289405699999997</v>
      </c>
      <c r="G8" s="131">
        <v>11.447283684</v>
      </c>
      <c r="H8" s="131">
        <v>68.068478235000001</v>
      </c>
      <c r="I8" s="131">
        <v>26</v>
      </c>
      <c r="J8" s="131">
        <v>3.3209172730000001</v>
      </c>
      <c r="K8" s="131">
        <v>21</v>
      </c>
      <c r="L8" s="131">
        <v>99.969856570999994</v>
      </c>
      <c r="M8" s="131">
        <v>21.267700767000001</v>
      </c>
      <c r="N8" s="131">
        <v>167</v>
      </c>
      <c r="O8" s="131">
        <v>5.0999999999999996</v>
      </c>
      <c r="P8" s="131">
        <v>13.896476247000001</v>
      </c>
      <c r="Q8" s="131">
        <v>9.5706955730000001</v>
      </c>
      <c r="R8" s="131">
        <v>106.3546720236</v>
      </c>
      <c r="S8" s="131">
        <v>3.1602238439999999</v>
      </c>
      <c r="T8" s="131">
        <v>0.72799999999999998</v>
      </c>
      <c r="U8" s="131">
        <v>3.497689018</v>
      </c>
      <c r="V8" s="131">
        <v>0.47562905599999999</v>
      </c>
      <c r="W8" s="131">
        <v>34.700000000000003</v>
      </c>
      <c r="X8" s="131">
        <v>40.5</v>
      </c>
      <c r="Y8" s="131">
        <v>14.536325921</v>
      </c>
      <c r="Z8" s="131">
        <v>31.821658618000001</v>
      </c>
      <c r="AA8" s="131">
        <v>26.122205785999999</v>
      </c>
      <c r="AB8" s="131">
        <v>1.9330000000000001</v>
      </c>
      <c r="AC8" s="131">
        <v>6.5716270290000001</v>
      </c>
      <c r="AD8" s="118">
        <f t="shared" ref="AD8:AD9" si="0">SUM(C8:AC8)</f>
        <v>766.73052032659996</v>
      </c>
      <c r="AE8">
        <f t="shared" ref="AE8:AE9" si="1">AD8*0.75</f>
        <v>575.04789024494994</v>
      </c>
    </row>
    <row r="9" spans="2:31">
      <c r="B9" s="132">
        <v>2050</v>
      </c>
      <c r="C9" s="133">
        <v>20.3</v>
      </c>
      <c r="D9" s="133">
        <v>21.3</v>
      </c>
      <c r="E9" s="133">
        <v>19.329799942000001</v>
      </c>
      <c r="F9" s="133">
        <v>0.97212825999999997</v>
      </c>
      <c r="G9" s="133">
        <v>15.609932297</v>
      </c>
      <c r="H9" s="133">
        <v>92.820652139000003</v>
      </c>
      <c r="I9" s="133">
        <v>26</v>
      </c>
      <c r="J9" s="133">
        <v>4.5285235540000004</v>
      </c>
      <c r="K9" s="133">
        <v>28.6</v>
      </c>
      <c r="L9" s="133">
        <v>136.322531688</v>
      </c>
      <c r="M9" s="133">
        <v>29.001410137000001</v>
      </c>
      <c r="N9" s="133">
        <v>270</v>
      </c>
      <c r="O9" s="133">
        <v>6.8</v>
      </c>
      <c r="P9" s="133">
        <v>18.949740336000001</v>
      </c>
      <c r="Q9" s="133">
        <v>13.050948507999999</v>
      </c>
      <c r="R9" s="133">
        <v>145.02909821399999</v>
      </c>
      <c r="S9" s="133">
        <v>4.3093961509999996</v>
      </c>
      <c r="T9" s="133">
        <v>0.72799999999999998</v>
      </c>
      <c r="U9" s="133">
        <v>4.7695759329999996</v>
      </c>
      <c r="V9" s="133">
        <v>0.64858507600000004</v>
      </c>
      <c r="W9" s="133">
        <v>45</v>
      </c>
      <c r="X9" s="133">
        <v>55.2</v>
      </c>
      <c r="Y9" s="133">
        <v>19.822262619</v>
      </c>
      <c r="Z9" s="133">
        <v>43.393170842000004</v>
      </c>
      <c r="AA9" s="133">
        <v>35.621189708000003</v>
      </c>
      <c r="AB9" s="133">
        <v>3.1</v>
      </c>
      <c r="AC9" s="133">
        <v>8.9613095860000005</v>
      </c>
      <c r="AD9" s="118">
        <f t="shared" si="0"/>
        <v>1070.1682549899999</v>
      </c>
      <c r="AE9">
        <f t="shared" si="1"/>
        <v>802.6261912425</v>
      </c>
    </row>
    <row r="14" spans="2:31" s="125" customFormat="1" ht="21">
      <c r="B14" s="134" t="s">
        <v>236</v>
      </c>
    </row>
    <row r="16" spans="2:31" ht="15.75" thickBot="1"/>
    <row r="17" spans="2:30">
      <c r="B17" s="245" t="s">
        <v>237</v>
      </c>
      <c r="C17" s="246" t="s">
        <v>210</v>
      </c>
      <c r="D17" s="246" t="s">
        <v>211</v>
      </c>
      <c r="E17" s="246" t="s">
        <v>212</v>
      </c>
      <c r="F17" s="246" t="s">
        <v>213</v>
      </c>
      <c r="G17" s="246" t="s">
        <v>214</v>
      </c>
      <c r="H17" s="246" t="s">
        <v>4</v>
      </c>
      <c r="I17" s="246" t="s">
        <v>215</v>
      </c>
      <c r="J17" s="246" t="s">
        <v>216</v>
      </c>
      <c r="K17" s="246" t="s">
        <v>217</v>
      </c>
      <c r="L17" s="246" t="s">
        <v>218</v>
      </c>
      <c r="M17" s="246" t="s">
        <v>219</v>
      </c>
      <c r="N17" s="246" t="s">
        <v>220</v>
      </c>
      <c r="O17" s="246" t="s">
        <v>221</v>
      </c>
      <c r="P17" s="246" t="s">
        <v>222</v>
      </c>
      <c r="Q17" s="246" t="s">
        <v>223</v>
      </c>
      <c r="R17" s="246" t="s">
        <v>224</v>
      </c>
      <c r="S17" s="246" t="s">
        <v>225</v>
      </c>
      <c r="T17" s="246" t="s">
        <v>226</v>
      </c>
      <c r="U17" s="246" t="s">
        <v>227</v>
      </c>
      <c r="V17" s="246" t="s">
        <v>228</v>
      </c>
      <c r="W17" s="246" t="s">
        <v>229</v>
      </c>
      <c r="X17" s="246" t="s">
        <v>230</v>
      </c>
      <c r="Y17" s="246" t="s">
        <v>231</v>
      </c>
      <c r="Z17" s="246" t="s">
        <v>232</v>
      </c>
      <c r="AA17" s="246" t="s">
        <v>233</v>
      </c>
      <c r="AB17" s="246" t="s">
        <v>234</v>
      </c>
      <c r="AC17" s="247" t="s">
        <v>235</v>
      </c>
      <c r="AD17" s="127" t="s">
        <v>4</v>
      </c>
    </row>
    <row r="18" spans="2:30">
      <c r="B18" s="135">
        <v>2030</v>
      </c>
      <c r="C18" s="136">
        <v>3.2639999999999998</v>
      </c>
      <c r="D18" s="136">
        <v>0</v>
      </c>
      <c r="E18" s="136">
        <v>2.7959999999999998</v>
      </c>
      <c r="F18" s="136" t="e">
        <v>#REF!</v>
      </c>
      <c r="G18" s="136">
        <v>2.2128000000000001</v>
      </c>
      <c r="H18" s="136">
        <v>2.1798637636363631E-2</v>
      </c>
      <c r="I18" s="136">
        <v>32.967860000000002</v>
      </c>
      <c r="J18" s="136" t="e">
        <v>#REF!</v>
      </c>
      <c r="K18" s="136" t="e">
        <v>#REF!</v>
      </c>
      <c r="L18" s="136">
        <v>1</v>
      </c>
      <c r="M18" s="136">
        <v>0</v>
      </c>
      <c r="N18" s="136" t="e">
        <v>#REF!</v>
      </c>
      <c r="O18" s="136">
        <v>14.155787124813976</v>
      </c>
      <c r="P18" s="136">
        <v>21.266999999999999</v>
      </c>
      <c r="Q18" s="136">
        <v>2.8</v>
      </c>
      <c r="R18" s="136">
        <v>19.049939999999999</v>
      </c>
      <c r="S18" s="136">
        <v>0</v>
      </c>
      <c r="T18" s="136">
        <v>0</v>
      </c>
      <c r="U18" s="136" t="e">
        <v>#REF!</v>
      </c>
      <c r="V18" s="136">
        <v>0</v>
      </c>
      <c r="W18" s="136">
        <v>40.441666666666663</v>
      </c>
      <c r="X18" s="136">
        <v>42.484389999999998</v>
      </c>
      <c r="Y18" s="136">
        <v>0</v>
      </c>
      <c r="Z18" s="136" t="e">
        <v>#REF!</v>
      </c>
      <c r="AA18" s="136" t="e">
        <v>#VALUE!</v>
      </c>
      <c r="AB18" s="136">
        <v>5.6500000000000002E-2</v>
      </c>
      <c r="AC18" s="137">
        <v>1.05232824</v>
      </c>
      <c r="AD18" s="118">
        <f>AC18+AB18+X18+W18+R18+Q18+P18+O18+L18+I18+H18+G18+E18+C18</f>
        <v>183.57007066911697</v>
      </c>
    </row>
    <row r="19" spans="2:30">
      <c r="B19" s="135">
        <v>2040</v>
      </c>
      <c r="C19" s="136">
        <v>0</v>
      </c>
      <c r="D19" s="136">
        <v>0</v>
      </c>
      <c r="E19" s="136">
        <v>2.8490000000000002</v>
      </c>
      <c r="F19" s="136" t="e">
        <v>#REF!</v>
      </c>
      <c r="G19" s="136">
        <v>2.2128000000000001</v>
      </c>
      <c r="H19" s="136">
        <v>0</v>
      </c>
      <c r="I19" s="136">
        <v>10.601520000000001</v>
      </c>
      <c r="J19" s="136" t="e">
        <v>#REF!</v>
      </c>
      <c r="K19" s="136" t="e">
        <v>#REF!</v>
      </c>
      <c r="L19" s="136">
        <v>1</v>
      </c>
      <c r="M19" s="136">
        <v>0</v>
      </c>
      <c r="N19" s="136" t="e">
        <v>#REF!</v>
      </c>
      <c r="O19" s="136">
        <v>8.3013784852049728</v>
      </c>
      <c r="P19" s="136">
        <v>17.013000000000002</v>
      </c>
      <c r="Q19" s="136">
        <v>0</v>
      </c>
      <c r="R19" s="136">
        <v>11.429964</v>
      </c>
      <c r="S19" s="136">
        <v>0</v>
      </c>
      <c r="T19" s="136">
        <v>0</v>
      </c>
      <c r="U19" s="136" t="e">
        <v>#REF!</v>
      </c>
      <c r="V19" s="136">
        <v>0</v>
      </c>
      <c r="W19" s="136">
        <v>7.2930871212121211</v>
      </c>
      <c r="X19" s="136">
        <v>42.961219999999997</v>
      </c>
      <c r="Y19" s="136">
        <v>0</v>
      </c>
      <c r="Z19" s="136" t="e">
        <v>#REF!</v>
      </c>
      <c r="AA19" s="136" t="e">
        <v>#VALUE!</v>
      </c>
      <c r="AB19" s="136">
        <v>5.6500000000000002E-2</v>
      </c>
      <c r="AC19" s="137">
        <v>0.78978328000000009</v>
      </c>
      <c r="AD19" s="118">
        <f t="shared" ref="AD19" si="2">AC19+AB19+X19+W19+R19+Q19+P19+O19+L19+I19+H19+G19+E19+C19</f>
        <v>104.5082528864171</v>
      </c>
    </row>
    <row r="20" spans="2:30" ht="15.75" thickBot="1">
      <c r="B20" s="138">
        <v>2050</v>
      </c>
      <c r="C20" s="139">
        <v>0</v>
      </c>
      <c r="D20" s="139">
        <v>0</v>
      </c>
      <c r="E20" s="139">
        <v>4.7983367083104129</v>
      </c>
      <c r="F20" s="139" t="e">
        <v>#REF!</v>
      </c>
      <c r="G20" s="139">
        <v>2.2128000000000001</v>
      </c>
      <c r="H20" s="139">
        <v>0</v>
      </c>
      <c r="I20" s="139">
        <v>0</v>
      </c>
      <c r="J20" s="139" t="e">
        <v>#REF!</v>
      </c>
      <c r="K20" s="139" t="e">
        <v>#REF!</v>
      </c>
      <c r="L20" s="139">
        <v>0</v>
      </c>
      <c r="M20" s="139">
        <v>0</v>
      </c>
      <c r="N20" s="139" t="e">
        <v>#REF!</v>
      </c>
      <c r="O20" s="139">
        <v>1.912101723763018</v>
      </c>
      <c r="P20" s="139">
        <v>0</v>
      </c>
      <c r="Q20" s="139">
        <v>0</v>
      </c>
      <c r="R20" s="139">
        <v>0</v>
      </c>
      <c r="S20" s="139">
        <v>0</v>
      </c>
      <c r="T20" s="139">
        <v>0</v>
      </c>
      <c r="U20" s="139" t="e">
        <v>#REF!</v>
      </c>
      <c r="V20" s="139">
        <v>0</v>
      </c>
      <c r="W20" s="139">
        <v>0</v>
      </c>
      <c r="X20" s="139" t="e">
        <v>#VALUE!</v>
      </c>
      <c r="Y20" s="139">
        <v>0</v>
      </c>
      <c r="Z20" s="139" t="e">
        <v>#REF!</v>
      </c>
      <c r="AA20" s="139" t="e">
        <v>#VALUE!</v>
      </c>
      <c r="AB20" s="139">
        <v>0</v>
      </c>
      <c r="AC20" s="140">
        <v>0.64390745689451057</v>
      </c>
      <c r="AD20" s="118">
        <f>AC20+AB20+Y20+W20+R20+Q20+P20+O20+L20+I20+H20+G20+E20+C20</f>
        <v>9.5671458889679428</v>
      </c>
    </row>
    <row r="24" spans="2:30" s="125" customFormat="1" ht="21">
      <c r="B24" s="134" t="s">
        <v>199</v>
      </c>
    </row>
    <row r="26" spans="2:30">
      <c r="B26" t="s">
        <v>238</v>
      </c>
      <c r="C26">
        <f>1/1.1</f>
        <v>0.90909090909090906</v>
      </c>
    </row>
    <row r="27" spans="2:30">
      <c r="B27" t="s">
        <v>239</v>
      </c>
      <c r="C27">
        <f>1/1.18</f>
        <v>0.84745762711864414</v>
      </c>
    </row>
    <row r="29" spans="2:30" ht="15.75" thickBot="1"/>
    <row r="30" spans="2:30">
      <c r="B30" s="38" t="s">
        <v>200</v>
      </c>
      <c r="C30" s="38">
        <v>2022</v>
      </c>
      <c r="D30" s="38">
        <v>2025</v>
      </c>
      <c r="E30" s="143">
        <v>2030</v>
      </c>
      <c r="F30" s="143">
        <v>2040</v>
      </c>
      <c r="G30" s="143">
        <v>2050</v>
      </c>
      <c r="M30" s="108" t="s">
        <v>240</v>
      </c>
      <c r="N30" s="109"/>
      <c r="O30" s="109"/>
      <c r="P30" s="109"/>
      <c r="Q30" s="109"/>
      <c r="R30" s="110"/>
    </row>
    <row r="31" spans="2:30">
      <c r="B31" s="38" t="s">
        <v>201</v>
      </c>
      <c r="C31" s="142">
        <f>C35*$C$26</f>
        <v>0.58181818181818179</v>
      </c>
      <c r="D31" s="142">
        <f>D35*$C$26</f>
        <v>0.58181818181818179</v>
      </c>
      <c r="E31" s="144">
        <f>E35*$C$26</f>
        <v>0.58181818181818179</v>
      </c>
      <c r="F31" s="144">
        <f>F35*$C$26</f>
        <v>0.63636363636363635</v>
      </c>
      <c r="G31" s="144">
        <f>G35*$C$26</f>
        <v>0.68181818181818177</v>
      </c>
      <c r="H31" t="s">
        <v>241</v>
      </c>
      <c r="M31" s="84"/>
      <c r="O31">
        <v>2020</v>
      </c>
      <c r="P31">
        <v>2030</v>
      </c>
      <c r="Q31">
        <v>2040</v>
      </c>
      <c r="R31" s="111">
        <v>2050</v>
      </c>
    </row>
    <row r="32" spans="2:30">
      <c r="B32" s="38" t="s">
        <v>202</v>
      </c>
      <c r="C32" s="142"/>
      <c r="D32" s="142"/>
      <c r="E32" s="144">
        <v>0.75</v>
      </c>
      <c r="F32" s="144">
        <v>0.76</v>
      </c>
      <c r="G32" s="144">
        <v>0.77</v>
      </c>
      <c r="H32" t="s">
        <v>242</v>
      </c>
      <c r="M32" s="84" t="s">
        <v>243</v>
      </c>
      <c r="O32">
        <v>0.75</v>
      </c>
      <c r="P32">
        <v>0.75</v>
      </c>
      <c r="Q32">
        <v>0.76</v>
      </c>
      <c r="R32" s="111">
        <v>0.77</v>
      </c>
    </row>
    <row r="33" spans="1:28">
      <c r="C33" s="61"/>
      <c r="D33" s="61"/>
      <c r="E33" s="61"/>
      <c r="F33" s="61"/>
      <c r="G33" s="61"/>
      <c r="M33" s="84" t="s">
        <v>244</v>
      </c>
      <c r="O33">
        <v>0.67</v>
      </c>
      <c r="P33">
        <v>0.68</v>
      </c>
      <c r="Q33">
        <v>0.72</v>
      </c>
      <c r="R33" s="111">
        <v>0.75</v>
      </c>
    </row>
    <row r="34" spans="1:28">
      <c r="B34" t="s">
        <v>245</v>
      </c>
      <c r="C34">
        <v>2022</v>
      </c>
      <c r="D34">
        <v>2025</v>
      </c>
      <c r="E34">
        <v>2030</v>
      </c>
      <c r="F34">
        <v>2040</v>
      </c>
      <c r="G34">
        <v>2050</v>
      </c>
      <c r="M34" s="84" t="s">
        <v>246</v>
      </c>
      <c r="O34">
        <v>0.71</v>
      </c>
      <c r="P34">
        <v>0.71</v>
      </c>
      <c r="Q34">
        <v>0.72</v>
      </c>
      <c r="R34" s="111">
        <v>0.73</v>
      </c>
    </row>
    <row r="35" spans="1:28">
      <c r="B35" t="s">
        <v>201</v>
      </c>
      <c r="C35">
        <v>0.64</v>
      </c>
      <c r="D35">
        <v>0.64</v>
      </c>
      <c r="E35">
        <v>0.64</v>
      </c>
      <c r="F35">
        <v>0.7</v>
      </c>
      <c r="G35">
        <v>0.75</v>
      </c>
      <c r="M35" s="84"/>
      <c r="R35" s="111"/>
    </row>
    <row r="36" spans="1:28" ht="15.75" thickBot="1">
      <c r="M36" s="113" t="s">
        <v>247</v>
      </c>
      <c r="N36" s="80"/>
      <c r="O36" s="80"/>
      <c r="P36" s="80"/>
      <c r="Q36" s="80"/>
      <c r="R36" s="112"/>
    </row>
    <row r="39" spans="1:28">
      <c r="B39" s="38"/>
      <c r="C39" s="38">
        <v>2022</v>
      </c>
      <c r="D39" s="38">
        <v>2025</v>
      </c>
      <c r="E39" s="38">
        <v>2030</v>
      </c>
      <c r="F39" s="38">
        <v>2040</v>
      </c>
      <c r="G39" s="38">
        <v>2050</v>
      </c>
    </row>
    <row r="40" spans="1:28">
      <c r="B40" s="38" t="s">
        <v>203</v>
      </c>
      <c r="C40" s="38">
        <v>0.55000000000000004</v>
      </c>
      <c r="D40" s="38">
        <v>0.55000000000000004</v>
      </c>
      <c r="E40" s="143">
        <v>0.6</v>
      </c>
      <c r="F40" s="143">
        <v>0.66</v>
      </c>
      <c r="G40" s="143">
        <v>0.7</v>
      </c>
      <c r="H40" t="s">
        <v>248</v>
      </c>
    </row>
    <row r="41" spans="1:28">
      <c r="B41" s="38" t="s">
        <v>204</v>
      </c>
      <c r="C41" s="38">
        <v>0.55000000000000004</v>
      </c>
      <c r="D41" s="38">
        <v>0.55000000000000004</v>
      </c>
      <c r="E41" s="143">
        <v>0.6</v>
      </c>
      <c r="F41" s="143">
        <v>0.66</v>
      </c>
      <c r="G41" s="143">
        <v>0.7</v>
      </c>
      <c r="H41" t="s">
        <v>249</v>
      </c>
    </row>
    <row r="46" spans="1:28" s="125" customFormat="1" ht="21">
      <c r="B46" s="134" t="s">
        <v>250</v>
      </c>
    </row>
    <row r="47" spans="1:28" s="125" customFormat="1">
      <c r="A47" s="258" t="s">
        <v>251</v>
      </c>
      <c r="B47" s="258" t="s">
        <v>252</v>
      </c>
      <c r="C47" s="258" t="s">
        <v>253</v>
      </c>
      <c r="D47" s="258" t="s">
        <v>254</v>
      </c>
      <c r="E47" s="258" t="s">
        <v>255</v>
      </c>
      <c r="F47" s="258" t="s">
        <v>256</v>
      </c>
      <c r="G47" s="258" t="s">
        <v>257</v>
      </c>
      <c r="H47" s="258" t="s">
        <v>258</v>
      </c>
      <c r="I47" s="258" t="s">
        <v>259</v>
      </c>
      <c r="J47" s="258" t="s">
        <v>260</v>
      </c>
      <c r="K47" s="258" t="s">
        <v>261</v>
      </c>
      <c r="L47" s="258" t="s">
        <v>262</v>
      </c>
      <c r="M47" s="258" t="s">
        <v>263</v>
      </c>
      <c r="N47" s="258" t="s">
        <v>264</v>
      </c>
      <c r="O47" s="258" t="s">
        <v>265</v>
      </c>
      <c r="P47" s="258" t="s">
        <v>266</v>
      </c>
      <c r="Q47" s="258" t="s">
        <v>267</v>
      </c>
      <c r="R47" s="258" t="s">
        <v>268</v>
      </c>
      <c r="S47" s="258" t="s">
        <v>269</v>
      </c>
      <c r="T47" s="258" t="s">
        <v>270</v>
      </c>
      <c r="U47" s="258" t="s">
        <v>271</v>
      </c>
      <c r="V47" s="258" t="s">
        <v>272</v>
      </c>
      <c r="W47" s="258" t="s">
        <v>273</v>
      </c>
      <c r="X47" s="258" t="s">
        <v>274</v>
      </c>
      <c r="Y47" s="258" t="s">
        <v>275</v>
      </c>
      <c r="Z47" s="258" t="s">
        <v>276</v>
      </c>
      <c r="AA47" s="258" t="s">
        <v>277</v>
      </c>
      <c r="AB47" s="258" t="s">
        <v>278</v>
      </c>
    </row>
    <row r="48" spans="1:28" s="125" customFormat="1">
      <c r="A48" s="136" t="s">
        <v>33</v>
      </c>
      <c r="B48" s="136">
        <v>3.9130502074959648E-4</v>
      </c>
      <c r="C48" s="136">
        <v>0</v>
      </c>
      <c r="D48" s="136">
        <v>0</v>
      </c>
      <c r="E48" s="136">
        <v>0</v>
      </c>
      <c r="F48" s="286">
        <v>0</v>
      </c>
      <c r="G48" s="136">
        <v>0</v>
      </c>
      <c r="H48" s="136">
        <v>0</v>
      </c>
      <c r="I48" s="136">
        <v>0</v>
      </c>
      <c r="J48" s="136">
        <v>9.8634294385432461E-2</v>
      </c>
      <c r="K48" s="136">
        <v>0</v>
      </c>
      <c r="L48" s="136">
        <v>0</v>
      </c>
      <c r="M48" s="286">
        <v>0</v>
      </c>
      <c r="N48" s="136">
        <v>0</v>
      </c>
      <c r="O48" s="136">
        <v>0</v>
      </c>
      <c r="P48" s="136">
        <v>1.3698630136986302E-2</v>
      </c>
      <c r="Q48" s="136">
        <v>0</v>
      </c>
      <c r="R48" s="136">
        <v>0</v>
      </c>
      <c r="S48" s="136">
        <v>0</v>
      </c>
      <c r="T48" s="286">
        <v>0</v>
      </c>
      <c r="U48" s="136">
        <v>0</v>
      </c>
      <c r="V48" s="136">
        <v>0</v>
      </c>
      <c r="W48" s="286">
        <v>0</v>
      </c>
      <c r="X48" s="136">
        <v>0</v>
      </c>
      <c r="Y48" s="136">
        <v>0</v>
      </c>
      <c r="Z48" s="136">
        <v>0</v>
      </c>
      <c r="AA48" s="286">
        <v>0</v>
      </c>
      <c r="AB48" s="136">
        <v>6.6101694915254236E-2</v>
      </c>
    </row>
    <row r="49" spans="1:28" s="125" customFormat="1">
      <c r="A49" s="136" t="s">
        <v>153</v>
      </c>
      <c r="B49" s="136">
        <v>3.3646175472880177E-3</v>
      </c>
      <c r="C49" s="136">
        <v>0</v>
      </c>
      <c r="D49" s="136">
        <v>3.5971223021582739E-2</v>
      </c>
      <c r="E49" s="136">
        <v>1.8181818181818184E-2</v>
      </c>
      <c r="F49" s="286">
        <v>0</v>
      </c>
      <c r="G49" s="136">
        <v>7.2359115571099036E-3</v>
      </c>
      <c r="H49" s="136">
        <v>2.8557034863476955E-2</v>
      </c>
      <c r="I49" s="136">
        <v>2.4330900243309003E-3</v>
      </c>
      <c r="J49" s="136">
        <v>9.1047040971168423E-3</v>
      </c>
      <c r="K49" s="136">
        <v>2.550894002255118E-2</v>
      </c>
      <c r="L49" s="136">
        <v>7.9878774031838615E-2</v>
      </c>
      <c r="M49" s="286">
        <v>0</v>
      </c>
      <c r="N49" s="136">
        <v>1.8392531493553028E-2</v>
      </c>
      <c r="O49" s="136">
        <v>0</v>
      </c>
      <c r="P49" s="136">
        <v>0</v>
      </c>
      <c r="Q49" s="136">
        <v>0</v>
      </c>
      <c r="R49" s="136">
        <v>0</v>
      </c>
      <c r="S49" s="136">
        <v>0</v>
      </c>
      <c r="T49" s="286">
        <v>0</v>
      </c>
      <c r="U49" s="136">
        <v>0</v>
      </c>
      <c r="V49" s="136">
        <v>9.1428571428571438E-4</v>
      </c>
      <c r="W49" s="286">
        <v>0</v>
      </c>
      <c r="X49" s="136">
        <v>6.1538461538461521E-2</v>
      </c>
      <c r="Y49" s="136">
        <v>7.9522862823061622E-3</v>
      </c>
      <c r="Z49" s="136">
        <v>0.23724792408066431</v>
      </c>
      <c r="AA49" s="286">
        <v>0</v>
      </c>
      <c r="AB49" s="136">
        <v>0</v>
      </c>
    </row>
    <row r="50" spans="1:28" s="125" customFormat="1">
      <c r="A50" s="136" t="s">
        <v>130</v>
      </c>
      <c r="B50" s="136">
        <v>0.44749413378930636</v>
      </c>
      <c r="C50" s="136">
        <v>0</v>
      </c>
      <c r="D50" s="136">
        <v>6.235011990407674E-2</v>
      </c>
      <c r="E50" s="136">
        <v>0</v>
      </c>
      <c r="F50" s="286">
        <v>0</v>
      </c>
      <c r="G50" s="136">
        <v>1.7254866020800542E-2</v>
      </c>
      <c r="H50" s="136">
        <v>0.33844811234877842</v>
      </c>
      <c r="I50" s="136">
        <v>0.81751824817518248</v>
      </c>
      <c r="J50" s="136">
        <v>0.49317147192716232</v>
      </c>
      <c r="K50" s="136">
        <v>0.33161622029316534</v>
      </c>
      <c r="L50" s="136">
        <v>8.8816165254379659E-2</v>
      </c>
      <c r="M50" s="286">
        <v>0</v>
      </c>
      <c r="N50" s="136">
        <v>6.2072816949437344E-2</v>
      </c>
      <c r="O50" s="136">
        <v>0</v>
      </c>
      <c r="P50" s="136">
        <v>0.46232876712328774</v>
      </c>
      <c r="Q50" s="136">
        <v>0.38502673796791442</v>
      </c>
      <c r="R50" s="136">
        <v>0.85847797062750331</v>
      </c>
      <c r="S50" s="136">
        <v>6.41025641025641E-3</v>
      </c>
      <c r="T50" s="286">
        <v>0</v>
      </c>
      <c r="U50" s="136">
        <v>0</v>
      </c>
      <c r="V50" s="136">
        <v>3.9314285714285718E-2</v>
      </c>
      <c r="W50" s="286">
        <v>0</v>
      </c>
      <c r="X50" s="136">
        <v>7.4725274725274696E-2</v>
      </c>
      <c r="Y50" s="136">
        <v>0.29224652087475145</v>
      </c>
      <c r="Z50" s="136">
        <v>1.7200474495848161E-2</v>
      </c>
      <c r="AA50" s="286">
        <v>0</v>
      </c>
      <c r="AB50" s="136">
        <v>0.34067796610169487</v>
      </c>
    </row>
    <row r="51" spans="1:28" s="125" customFormat="1">
      <c r="A51" s="136" t="s">
        <v>155</v>
      </c>
      <c r="B51" s="136">
        <v>0</v>
      </c>
      <c r="C51" s="136">
        <v>0</v>
      </c>
      <c r="D51" s="136">
        <v>0</v>
      </c>
      <c r="E51" s="136">
        <v>0.18181818181818185</v>
      </c>
      <c r="F51" s="286">
        <v>0</v>
      </c>
      <c r="G51" s="136">
        <v>1.6698257439484395E-3</v>
      </c>
      <c r="H51" s="136">
        <v>5.7816542855693848E-3</v>
      </c>
      <c r="I51" s="136">
        <v>0</v>
      </c>
      <c r="J51" s="136">
        <v>0</v>
      </c>
      <c r="K51" s="136">
        <v>0</v>
      </c>
      <c r="L51" s="136">
        <v>0</v>
      </c>
      <c r="M51" s="286">
        <v>0</v>
      </c>
      <c r="N51" s="136">
        <v>0</v>
      </c>
      <c r="O51" s="136">
        <v>0</v>
      </c>
      <c r="P51" s="136">
        <v>0</v>
      </c>
      <c r="Q51" s="136">
        <v>0</v>
      </c>
      <c r="R51" s="136">
        <v>0</v>
      </c>
      <c r="S51" s="136">
        <v>0</v>
      </c>
      <c r="T51" s="286">
        <v>0</v>
      </c>
      <c r="U51" s="136">
        <v>0</v>
      </c>
      <c r="V51" s="136">
        <v>2.7428571428571428E-3</v>
      </c>
      <c r="W51" s="286">
        <v>0</v>
      </c>
      <c r="X51" s="136">
        <v>0</v>
      </c>
      <c r="Y51" s="136">
        <v>0</v>
      </c>
      <c r="Z51" s="136">
        <v>0</v>
      </c>
      <c r="AA51" s="286">
        <v>0</v>
      </c>
      <c r="AB51" s="136">
        <v>5.084745762711864E-3</v>
      </c>
    </row>
    <row r="52" spans="1:28" s="125" customFormat="1">
      <c r="A52" s="136" t="s">
        <v>79</v>
      </c>
      <c r="B52" s="136">
        <v>9.4209291324064498E-2</v>
      </c>
      <c r="C52" s="136">
        <v>0</v>
      </c>
      <c r="D52" s="136">
        <v>8.3932853717026398E-2</v>
      </c>
      <c r="E52" s="136">
        <v>0.29090909090909095</v>
      </c>
      <c r="F52" s="286">
        <v>0</v>
      </c>
      <c r="G52" s="136">
        <v>2.1707734671329713E-2</v>
      </c>
      <c r="H52" s="136">
        <v>0.36234704895634379</v>
      </c>
      <c r="I52" s="136">
        <v>9.002433090024331E-2</v>
      </c>
      <c r="J52" s="136">
        <v>0.32018209408194231</v>
      </c>
      <c r="K52" s="136">
        <v>2.6922709250951027E-2</v>
      </c>
      <c r="L52" s="136">
        <v>0.11181818792713002</v>
      </c>
      <c r="M52" s="286">
        <v>0</v>
      </c>
      <c r="N52" s="136">
        <v>3.2222513257191998E-2</v>
      </c>
      <c r="O52" s="136">
        <v>1</v>
      </c>
      <c r="P52" s="136">
        <v>0.11301369863013699</v>
      </c>
      <c r="Q52" s="136">
        <v>0.56684491978609619</v>
      </c>
      <c r="R52" s="136">
        <v>0.1068090787716956</v>
      </c>
      <c r="S52" s="136">
        <v>3.2051282051282048E-2</v>
      </c>
      <c r="T52" s="286">
        <v>0</v>
      </c>
      <c r="U52" s="136">
        <v>0.16185237512802861</v>
      </c>
      <c r="V52" s="136">
        <v>4.0000000000000008E-2</v>
      </c>
      <c r="W52" s="286">
        <v>0</v>
      </c>
      <c r="X52" s="136">
        <v>0.12967032967032963</v>
      </c>
      <c r="Y52" s="136">
        <v>9.7415506958250478E-2</v>
      </c>
      <c r="Z52" s="136">
        <v>4.7449584816132862E-3</v>
      </c>
      <c r="AA52" s="286">
        <v>0</v>
      </c>
      <c r="AB52" s="136">
        <v>0.36610169491525424</v>
      </c>
    </row>
    <row r="53" spans="1:28" s="125" customFormat="1">
      <c r="A53" s="136" t="s">
        <v>156</v>
      </c>
      <c r="B53" s="136">
        <v>2.0187705283728107E-2</v>
      </c>
      <c r="C53" s="136">
        <v>0</v>
      </c>
      <c r="D53" s="136">
        <v>0</v>
      </c>
      <c r="E53" s="136">
        <v>0</v>
      </c>
      <c r="F53" s="286">
        <v>0</v>
      </c>
      <c r="G53" s="136">
        <v>0</v>
      </c>
      <c r="H53" s="136">
        <v>0</v>
      </c>
      <c r="I53" s="136">
        <v>0</v>
      </c>
      <c r="J53" s="136">
        <v>0</v>
      </c>
      <c r="K53" s="136">
        <v>0</v>
      </c>
      <c r="L53" s="136">
        <v>0</v>
      </c>
      <c r="M53" s="286">
        <v>0</v>
      </c>
      <c r="N53" s="136">
        <v>0</v>
      </c>
      <c r="O53" s="136">
        <v>0</v>
      </c>
      <c r="P53" s="136">
        <v>0</v>
      </c>
      <c r="Q53" s="136">
        <v>0</v>
      </c>
      <c r="R53" s="136">
        <v>0</v>
      </c>
      <c r="S53" s="136">
        <v>0</v>
      </c>
      <c r="T53" s="286">
        <v>0</v>
      </c>
      <c r="U53" s="136">
        <v>0</v>
      </c>
      <c r="V53" s="136">
        <v>0</v>
      </c>
      <c r="W53" s="286">
        <v>0</v>
      </c>
      <c r="X53" s="136">
        <v>0</v>
      </c>
      <c r="Y53" s="136">
        <v>0</v>
      </c>
      <c r="Z53" s="136">
        <v>0</v>
      </c>
      <c r="AA53" s="286">
        <v>0</v>
      </c>
      <c r="AB53" s="136">
        <v>0</v>
      </c>
    </row>
    <row r="54" spans="1:28" s="125" customFormat="1">
      <c r="A54" s="136" t="s">
        <v>157</v>
      </c>
      <c r="B54" s="136">
        <v>2.093481861010341E-2</v>
      </c>
      <c r="C54" s="136">
        <v>0</v>
      </c>
      <c r="D54" s="136">
        <v>0.21582733812949642</v>
      </c>
      <c r="E54" s="136">
        <v>0.1090909090909091</v>
      </c>
      <c r="F54" s="286">
        <v>0</v>
      </c>
      <c r="G54" s="136">
        <v>6.679302975793759E-3</v>
      </c>
      <c r="H54" s="136">
        <v>3.3453077335863439E-4</v>
      </c>
      <c r="I54" s="136">
        <v>1.9464720194647202E-2</v>
      </c>
      <c r="J54" s="136">
        <v>1.8209408194233685E-2</v>
      </c>
      <c r="K54" s="136">
        <v>7.2700479064270865E-2</v>
      </c>
      <c r="L54" s="136">
        <v>5.9746124330535638E-2</v>
      </c>
      <c r="M54" s="286">
        <v>0</v>
      </c>
      <c r="N54" s="136">
        <v>0.24710516301527605</v>
      </c>
      <c r="O54" s="136">
        <v>0</v>
      </c>
      <c r="P54" s="136">
        <v>0.35616438356164382</v>
      </c>
      <c r="Q54" s="136">
        <v>3.7433155080213894E-2</v>
      </c>
      <c r="R54" s="136">
        <v>1.0680907877169559E-2</v>
      </c>
      <c r="S54" s="136">
        <v>0</v>
      </c>
      <c r="T54" s="286">
        <v>0</v>
      </c>
      <c r="U54" s="136">
        <v>0.10843046170567806</v>
      </c>
      <c r="V54" s="136">
        <v>9.2571428571428582E-2</v>
      </c>
      <c r="W54" s="286">
        <v>0</v>
      </c>
      <c r="X54" s="136">
        <v>0.31428571428571417</v>
      </c>
      <c r="Y54" s="136">
        <v>0.25248508946322068</v>
      </c>
      <c r="Z54" s="136">
        <v>2.1945432977461446E-2</v>
      </c>
      <c r="AA54" s="286">
        <v>0</v>
      </c>
      <c r="AB54" s="136">
        <v>2.2033898305084742E-2</v>
      </c>
    </row>
    <row r="55" spans="1:28" s="125" customFormat="1">
      <c r="A55" s="136" t="s">
        <v>8</v>
      </c>
      <c r="B55" s="136">
        <v>0</v>
      </c>
      <c r="C55" s="136">
        <v>0</v>
      </c>
      <c r="D55" s="136">
        <v>9.5923261390887301E-3</v>
      </c>
      <c r="E55" s="136">
        <v>0</v>
      </c>
      <c r="F55" s="286">
        <v>0</v>
      </c>
      <c r="G55" s="136">
        <v>0</v>
      </c>
      <c r="H55" s="136">
        <v>0</v>
      </c>
      <c r="I55" s="136">
        <v>0</v>
      </c>
      <c r="J55" s="136">
        <v>0</v>
      </c>
      <c r="K55" s="136">
        <v>0</v>
      </c>
      <c r="L55" s="136">
        <v>3.213428934300095E-2</v>
      </c>
      <c r="M55" s="286">
        <v>0</v>
      </c>
      <c r="N55" s="136">
        <v>1.9768413041222083E-2</v>
      </c>
      <c r="O55" s="136">
        <v>0</v>
      </c>
      <c r="P55" s="136">
        <v>0</v>
      </c>
      <c r="Q55" s="136">
        <v>0</v>
      </c>
      <c r="R55" s="136">
        <v>0</v>
      </c>
      <c r="S55" s="136">
        <v>0.32051282051282054</v>
      </c>
      <c r="T55" s="286">
        <v>0</v>
      </c>
      <c r="U55" s="136">
        <v>0</v>
      </c>
      <c r="V55" s="136">
        <v>0</v>
      </c>
      <c r="W55" s="286">
        <v>0</v>
      </c>
      <c r="X55" s="136">
        <v>4.3956043956043939E-3</v>
      </c>
      <c r="Y55" s="136">
        <v>1.9880715705765406E-3</v>
      </c>
      <c r="Z55" s="136">
        <v>0</v>
      </c>
      <c r="AA55" s="286">
        <v>0</v>
      </c>
      <c r="AB55" s="136">
        <v>0</v>
      </c>
    </row>
    <row r="56" spans="1:28" s="125" customFormat="1">
      <c r="A56" s="136" t="s">
        <v>159</v>
      </c>
      <c r="B56" s="136">
        <v>0.23888784585744924</v>
      </c>
      <c r="C56" s="136">
        <v>0</v>
      </c>
      <c r="D56" s="136">
        <v>0.48201438848920863</v>
      </c>
      <c r="E56" s="136">
        <v>0.32727272727272727</v>
      </c>
      <c r="F56" s="286">
        <v>0</v>
      </c>
      <c r="G56" s="136">
        <v>0.70805819171380358</v>
      </c>
      <c r="H56" s="136">
        <v>3.7785720448469486E-2</v>
      </c>
      <c r="I56" s="136">
        <v>3.6496350364963508E-2</v>
      </c>
      <c r="J56" s="136">
        <v>0</v>
      </c>
      <c r="K56" s="136">
        <v>0.23468224820747086</v>
      </c>
      <c r="L56" s="136">
        <v>0.45532984349485595</v>
      </c>
      <c r="M56" s="286">
        <v>0</v>
      </c>
      <c r="N56" s="136">
        <v>0.47444191298933003</v>
      </c>
      <c r="O56" s="136">
        <v>0</v>
      </c>
      <c r="P56" s="136">
        <v>1.3698630136986302E-2</v>
      </c>
      <c r="Q56" s="136">
        <v>0</v>
      </c>
      <c r="R56" s="136">
        <v>0</v>
      </c>
      <c r="S56" s="136">
        <v>0.64102564102564108</v>
      </c>
      <c r="T56" s="286">
        <v>0</v>
      </c>
      <c r="U56" s="136">
        <v>0.30209058018100121</v>
      </c>
      <c r="V56" s="136">
        <v>8.7542857142857144E-2</v>
      </c>
      <c r="W56" s="286">
        <v>0</v>
      </c>
      <c r="X56" s="136">
        <v>0.22197802197802191</v>
      </c>
      <c r="Y56" s="136">
        <v>0.2703777335984095</v>
      </c>
      <c r="Z56" s="136">
        <v>0.71174377224199292</v>
      </c>
      <c r="AA56" s="286">
        <v>0</v>
      </c>
      <c r="AB56" s="136">
        <v>0</v>
      </c>
    </row>
    <row r="57" spans="1:28" s="125" customFormat="1">
      <c r="A57" s="136" t="s">
        <v>160</v>
      </c>
      <c r="B57" s="136">
        <v>0</v>
      </c>
      <c r="C57" s="136">
        <v>0</v>
      </c>
      <c r="D57" s="136">
        <v>0</v>
      </c>
      <c r="E57" s="136">
        <v>0</v>
      </c>
      <c r="F57" s="286">
        <v>0</v>
      </c>
      <c r="G57" s="136">
        <v>0</v>
      </c>
      <c r="H57" s="136">
        <v>0</v>
      </c>
      <c r="I57" s="136">
        <v>0</v>
      </c>
      <c r="J57" s="136">
        <v>3.0349013657056142E-3</v>
      </c>
      <c r="K57" s="136">
        <v>0</v>
      </c>
      <c r="L57" s="136">
        <v>6.8475200419318202E-3</v>
      </c>
      <c r="M57" s="286">
        <v>0</v>
      </c>
      <c r="N57" s="136">
        <v>6.7247693273303252E-2</v>
      </c>
      <c r="O57" s="136">
        <v>0</v>
      </c>
      <c r="P57" s="136">
        <v>0</v>
      </c>
      <c r="Q57" s="136">
        <v>0</v>
      </c>
      <c r="R57" s="136">
        <v>0</v>
      </c>
      <c r="S57" s="136">
        <v>0</v>
      </c>
      <c r="T57" s="286">
        <v>0</v>
      </c>
      <c r="U57" s="136">
        <v>0</v>
      </c>
      <c r="V57" s="136">
        <v>5.942857142857143E-3</v>
      </c>
      <c r="W57" s="286">
        <v>0</v>
      </c>
      <c r="X57" s="136">
        <v>8.7912087912087877E-3</v>
      </c>
      <c r="Y57" s="136">
        <v>3.9761431411530811E-3</v>
      </c>
      <c r="Z57" s="136">
        <v>0</v>
      </c>
      <c r="AA57" s="286">
        <v>0</v>
      </c>
      <c r="AB57" s="136">
        <v>1.8644067796610167E-2</v>
      </c>
    </row>
    <row r="58" spans="1:28" s="125" customFormat="1">
      <c r="A58" s="136" t="s">
        <v>161</v>
      </c>
      <c r="B58" s="136">
        <v>2.9347876556219737E-3</v>
      </c>
      <c r="C58" s="136">
        <v>0</v>
      </c>
      <c r="D58" s="136">
        <v>9.8321342925659486E-2</v>
      </c>
      <c r="E58" s="136">
        <v>7.2727272727272738E-2</v>
      </c>
      <c r="F58" s="286">
        <v>0</v>
      </c>
      <c r="G58" s="136">
        <v>5.1950134256173669E-3</v>
      </c>
      <c r="H58" s="136">
        <v>2.2288750149166349E-2</v>
      </c>
      <c r="I58" s="136">
        <v>1.9464720194647202E-2</v>
      </c>
      <c r="J58" s="136">
        <v>5.6145675265553856E-2</v>
      </c>
      <c r="K58" s="136">
        <v>1.2754470011275591E-3</v>
      </c>
      <c r="L58" s="136">
        <v>3.9841949292064541E-2</v>
      </c>
      <c r="M58" s="286">
        <v>0</v>
      </c>
      <c r="N58" s="136">
        <v>4.3688192821100806E-2</v>
      </c>
      <c r="O58" s="136">
        <v>0</v>
      </c>
      <c r="P58" s="136">
        <v>4.1095890410958902E-2</v>
      </c>
      <c r="Q58" s="136">
        <v>1.06951871657754E-2</v>
      </c>
      <c r="R58" s="136">
        <v>2.4032042723631505E-2</v>
      </c>
      <c r="S58" s="136">
        <v>0</v>
      </c>
      <c r="T58" s="286">
        <v>0</v>
      </c>
      <c r="U58" s="136">
        <v>0</v>
      </c>
      <c r="V58" s="136">
        <v>5.4857142857142861E-2</v>
      </c>
      <c r="W58" s="286">
        <v>0</v>
      </c>
      <c r="X58" s="136">
        <v>0.17362637362637356</v>
      </c>
      <c r="Y58" s="136">
        <v>4.9701789264413508E-2</v>
      </c>
      <c r="Z58" s="136">
        <v>4.7449584816132862E-3</v>
      </c>
      <c r="AA58" s="286">
        <v>0</v>
      </c>
      <c r="AB58" s="136">
        <v>4.7457627118644069E-2</v>
      </c>
    </row>
    <row r="59" spans="1:28" s="125" customFormat="1">
      <c r="A59" s="136" t="s">
        <v>162</v>
      </c>
      <c r="B59" s="136">
        <v>3.3646175472880177E-3</v>
      </c>
      <c r="C59" s="136">
        <v>0</v>
      </c>
      <c r="D59" s="136">
        <v>1.1990407673860913E-2</v>
      </c>
      <c r="E59" s="136">
        <v>0</v>
      </c>
      <c r="F59" s="286">
        <v>0</v>
      </c>
      <c r="G59" s="136">
        <v>0.22848843001615576</v>
      </c>
      <c r="H59" s="136">
        <v>0</v>
      </c>
      <c r="I59" s="136">
        <v>1.4598540145985401E-2</v>
      </c>
      <c r="J59" s="136">
        <v>0</v>
      </c>
      <c r="K59" s="136">
        <v>0</v>
      </c>
      <c r="L59" s="136">
        <v>2.3653847446123658E-2</v>
      </c>
      <c r="M59" s="286">
        <v>0</v>
      </c>
      <c r="N59" s="136">
        <v>2.8738330458676609E-3</v>
      </c>
      <c r="O59" s="136">
        <v>0</v>
      </c>
      <c r="P59" s="136">
        <v>0</v>
      </c>
      <c r="Q59" s="136">
        <v>0</v>
      </c>
      <c r="R59" s="136">
        <v>0</v>
      </c>
      <c r="S59" s="136">
        <v>0</v>
      </c>
      <c r="T59" s="286">
        <v>0</v>
      </c>
      <c r="U59" s="136">
        <v>0</v>
      </c>
      <c r="V59" s="136">
        <v>0.66971428571428571</v>
      </c>
      <c r="W59" s="286">
        <v>0</v>
      </c>
      <c r="X59" s="136">
        <v>6.5934065934065908E-3</v>
      </c>
      <c r="Y59" s="136">
        <v>3.9761431411530811E-3</v>
      </c>
      <c r="Z59" s="136">
        <v>2.3724792408066431E-3</v>
      </c>
      <c r="AA59" s="286">
        <v>0</v>
      </c>
      <c r="AB59" s="136">
        <v>3.3898305084745762E-3</v>
      </c>
    </row>
    <row r="60" spans="1:28" s="125" customFormat="1">
      <c r="A60" s="136" t="s">
        <v>164</v>
      </c>
      <c r="B60" s="136">
        <v>5.5516189530252287E-2</v>
      </c>
      <c r="C60" s="136">
        <v>0</v>
      </c>
      <c r="D60" s="136">
        <v>0</v>
      </c>
      <c r="E60" s="136">
        <v>0</v>
      </c>
      <c r="F60" s="286">
        <v>0</v>
      </c>
      <c r="G60" s="136">
        <v>3.7107238754409766E-3</v>
      </c>
      <c r="H60" s="136">
        <v>0.13043265854636182</v>
      </c>
      <c r="I60" s="136">
        <v>0</v>
      </c>
      <c r="J60" s="136">
        <v>0</v>
      </c>
      <c r="K60" s="136">
        <v>0.30610728027061418</v>
      </c>
      <c r="L60" s="136">
        <v>6.8999348175226627E-2</v>
      </c>
      <c r="M60" s="286">
        <v>0</v>
      </c>
      <c r="N60" s="136">
        <v>3.2186930113717802E-2</v>
      </c>
      <c r="O60" s="136">
        <v>0</v>
      </c>
      <c r="P60" s="136">
        <v>0</v>
      </c>
      <c r="Q60" s="136">
        <v>0</v>
      </c>
      <c r="R60" s="136">
        <v>0</v>
      </c>
      <c r="S60" s="136">
        <v>0</v>
      </c>
      <c r="T60" s="286">
        <v>0</v>
      </c>
      <c r="U60" s="136">
        <v>0</v>
      </c>
      <c r="V60" s="136">
        <v>6.4000000000000012E-3</v>
      </c>
      <c r="W60" s="286">
        <v>0</v>
      </c>
      <c r="X60" s="136">
        <v>4.3956043956043939E-3</v>
      </c>
      <c r="Y60" s="136">
        <v>1.9880715705765405E-2</v>
      </c>
      <c r="Z60" s="136">
        <v>0</v>
      </c>
      <c r="AA60" s="286">
        <v>0</v>
      </c>
      <c r="AB60" s="136">
        <v>0.11186440677966102</v>
      </c>
    </row>
    <row r="61" spans="1:28" s="125" customFormat="1">
      <c r="A61" s="136" t="s">
        <v>165</v>
      </c>
      <c r="B61" s="136">
        <v>0</v>
      </c>
      <c r="C61" s="136">
        <v>0</v>
      </c>
      <c r="D61" s="136">
        <v>0</v>
      </c>
      <c r="E61" s="136">
        <v>0</v>
      </c>
      <c r="F61" s="286">
        <v>0</v>
      </c>
      <c r="G61" s="136">
        <v>0</v>
      </c>
      <c r="H61" s="136">
        <v>0</v>
      </c>
      <c r="I61" s="136">
        <v>0</v>
      </c>
      <c r="J61" s="136">
        <v>1.5174506828528071E-3</v>
      </c>
      <c r="K61" s="136">
        <v>1.186675889849081E-3</v>
      </c>
      <c r="L61" s="136">
        <v>0</v>
      </c>
      <c r="M61" s="286">
        <v>0</v>
      </c>
      <c r="N61" s="136">
        <v>0</v>
      </c>
      <c r="O61" s="136">
        <v>0</v>
      </c>
      <c r="P61" s="136">
        <v>0</v>
      </c>
      <c r="Q61" s="136">
        <v>0</v>
      </c>
      <c r="R61" s="136">
        <v>0</v>
      </c>
      <c r="S61" s="136">
        <v>0</v>
      </c>
      <c r="T61" s="286">
        <v>0</v>
      </c>
      <c r="U61" s="136">
        <v>0</v>
      </c>
      <c r="V61" s="136">
        <v>0</v>
      </c>
      <c r="W61" s="286">
        <v>0</v>
      </c>
      <c r="X61" s="136">
        <v>0</v>
      </c>
      <c r="Y61" s="136">
        <v>0</v>
      </c>
      <c r="Z61" s="136">
        <v>0</v>
      </c>
      <c r="AA61" s="286">
        <v>0</v>
      </c>
      <c r="AB61" s="136">
        <v>1.8644067796610167E-2</v>
      </c>
    </row>
    <row r="62" spans="1:28" s="125" customFormat="1">
      <c r="A62" s="136" t="s">
        <v>166</v>
      </c>
      <c r="B62" s="136">
        <v>0</v>
      </c>
      <c r="C62" s="136">
        <v>0</v>
      </c>
      <c r="D62" s="136">
        <v>0</v>
      </c>
      <c r="E62" s="136">
        <v>0</v>
      </c>
      <c r="F62" s="286">
        <v>0</v>
      </c>
      <c r="G62" s="136">
        <v>0</v>
      </c>
      <c r="H62" s="136">
        <v>3.8393740093267986E-2</v>
      </c>
      <c r="I62" s="136">
        <v>0</v>
      </c>
      <c r="J62" s="136">
        <v>0</v>
      </c>
      <c r="K62" s="136">
        <v>0</v>
      </c>
      <c r="L62" s="136">
        <v>0</v>
      </c>
      <c r="M62" s="286">
        <v>0</v>
      </c>
      <c r="N62" s="136">
        <v>0</v>
      </c>
      <c r="O62" s="136">
        <v>0</v>
      </c>
      <c r="P62" s="136">
        <v>0</v>
      </c>
      <c r="Q62" s="136">
        <v>0</v>
      </c>
      <c r="R62" s="136">
        <v>0</v>
      </c>
      <c r="S62" s="136">
        <v>0</v>
      </c>
      <c r="T62" s="286">
        <v>0</v>
      </c>
      <c r="U62" s="136">
        <v>0</v>
      </c>
      <c r="V62" s="136">
        <v>0</v>
      </c>
      <c r="W62" s="286">
        <v>0</v>
      </c>
      <c r="X62" s="136">
        <v>0</v>
      </c>
      <c r="Y62" s="136">
        <v>0</v>
      </c>
      <c r="Z62" s="136">
        <v>0</v>
      </c>
      <c r="AA62" s="286">
        <v>0</v>
      </c>
      <c r="AB62" s="136">
        <v>0</v>
      </c>
    </row>
    <row r="63" spans="1:28" s="125" customFormat="1">
      <c r="A63" s="136" t="s">
        <v>167</v>
      </c>
      <c r="B63" s="136">
        <v>0.11271468783414859</v>
      </c>
      <c r="C63" s="136">
        <v>0</v>
      </c>
      <c r="D63" s="136">
        <v>0</v>
      </c>
      <c r="E63" s="136">
        <v>0</v>
      </c>
      <c r="F63" s="286">
        <v>0</v>
      </c>
      <c r="G63" s="136">
        <v>0</v>
      </c>
      <c r="H63" s="136">
        <v>3.5630749535207062E-2</v>
      </c>
      <c r="I63" s="136">
        <v>0</v>
      </c>
      <c r="J63" s="136">
        <v>0</v>
      </c>
      <c r="K63" s="136">
        <v>0</v>
      </c>
      <c r="L63" s="136">
        <v>3.2933950662912513E-2</v>
      </c>
      <c r="M63" s="286">
        <v>0</v>
      </c>
      <c r="N63" s="136">
        <v>0</v>
      </c>
      <c r="O63" s="136">
        <v>0</v>
      </c>
      <c r="P63" s="136">
        <v>0</v>
      </c>
      <c r="Q63" s="136">
        <v>0</v>
      </c>
      <c r="R63" s="136">
        <v>0</v>
      </c>
      <c r="S63" s="136">
        <v>0</v>
      </c>
      <c r="T63" s="286">
        <v>0</v>
      </c>
      <c r="U63" s="136">
        <v>0.42762658298529205</v>
      </c>
      <c r="V63" s="136">
        <v>0</v>
      </c>
      <c r="W63" s="286">
        <v>0</v>
      </c>
      <c r="X63" s="136">
        <v>0</v>
      </c>
      <c r="Y63" s="136">
        <v>0</v>
      </c>
      <c r="Z63" s="136">
        <v>0</v>
      </c>
      <c r="AA63" s="286">
        <v>0</v>
      </c>
      <c r="AB63" s="136">
        <v>0</v>
      </c>
    </row>
    <row r="64" spans="1:28" s="125" customFormat="1">
      <c r="A64" s="258" t="s">
        <v>279</v>
      </c>
      <c r="B64" s="258" t="s">
        <v>252</v>
      </c>
      <c r="C64" s="258" t="s">
        <v>253</v>
      </c>
      <c r="D64" s="258" t="s">
        <v>254</v>
      </c>
      <c r="E64" s="258" t="s">
        <v>255</v>
      </c>
      <c r="F64" s="258" t="s">
        <v>256</v>
      </c>
      <c r="G64" s="258" t="s">
        <v>257</v>
      </c>
      <c r="H64" s="258" t="s">
        <v>258</v>
      </c>
      <c r="I64" s="258" t="s">
        <v>259</v>
      </c>
      <c r="J64" s="258" t="s">
        <v>260</v>
      </c>
      <c r="K64" s="258" t="s">
        <v>261</v>
      </c>
      <c r="L64" s="258" t="s">
        <v>262</v>
      </c>
      <c r="M64" s="258" t="s">
        <v>263</v>
      </c>
      <c r="N64" s="258" t="s">
        <v>264</v>
      </c>
      <c r="O64" s="258" t="s">
        <v>265</v>
      </c>
      <c r="P64" s="258" t="s">
        <v>266</v>
      </c>
      <c r="Q64" s="258" t="s">
        <v>267</v>
      </c>
      <c r="R64" s="258" t="s">
        <v>268</v>
      </c>
      <c r="S64" s="258" t="s">
        <v>269</v>
      </c>
      <c r="T64" s="258" t="s">
        <v>270</v>
      </c>
      <c r="U64" s="258" t="s">
        <v>271</v>
      </c>
      <c r="V64" s="258" t="s">
        <v>272</v>
      </c>
      <c r="W64" s="258" t="s">
        <v>273</v>
      </c>
      <c r="X64" s="258" t="s">
        <v>274</v>
      </c>
      <c r="Y64" s="258" t="s">
        <v>275</v>
      </c>
      <c r="Z64" s="258" t="s">
        <v>276</v>
      </c>
      <c r="AA64" s="258" t="s">
        <v>277</v>
      </c>
      <c r="AB64" s="258" t="s">
        <v>278</v>
      </c>
    </row>
    <row r="65" spans="1:28" s="125" customFormat="1">
      <c r="A65" s="259" t="s">
        <v>33</v>
      </c>
      <c r="B65" s="259">
        <v>0.57757990400979276</v>
      </c>
      <c r="C65" s="259">
        <v>0.9</v>
      </c>
      <c r="D65" s="259">
        <v>0.89346922061894896</v>
      </c>
      <c r="E65" s="259">
        <v>0.89959054524763371</v>
      </c>
      <c r="F65" s="287">
        <v>1</v>
      </c>
      <c r="G65" s="287">
        <v>1</v>
      </c>
      <c r="H65" s="259">
        <v>0.71991170161174056</v>
      </c>
      <c r="I65" s="259">
        <v>0.70751757505915203</v>
      </c>
      <c r="J65" s="259">
        <v>0.67710976238190668</v>
      </c>
      <c r="K65" s="259">
        <v>0.68007534614590148</v>
      </c>
      <c r="L65" s="259">
        <v>0.81972688279369721</v>
      </c>
      <c r="M65" s="290">
        <v>0.75</v>
      </c>
      <c r="N65" s="259">
        <v>0.70811685961415216</v>
      </c>
      <c r="O65" s="287">
        <v>1</v>
      </c>
      <c r="P65" s="259">
        <v>0.84722017782504433</v>
      </c>
      <c r="Q65" s="259">
        <v>0.68980995754160723</v>
      </c>
      <c r="R65" s="259">
        <v>0.53407231488313067</v>
      </c>
      <c r="S65" s="259">
        <v>0.84141147353694945</v>
      </c>
      <c r="T65" s="287">
        <v>1</v>
      </c>
      <c r="U65" s="259">
        <v>0.75905256316568925</v>
      </c>
      <c r="V65" s="259">
        <v>0.79640159432143598</v>
      </c>
      <c r="W65" s="290">
        <v>0.75</v>
      </c>
      <c r="X65" s="259">
        <v>0.81809184715202954</v>
      </c>
      <c r="Y65" s="259">
        <v>0.73719531852145359</v>
      </c>
      <c r="Z65" s="259">
        <v>0.74420515887542082</v>
      </c>
      <c r="AA65" s="287">
        <v>1</v>
      </c>
      <c r="AB65" s="259">
        <v>0.72735440320931066</v>
      </c>
    </row>
    <row r="66" spans="1:28" s="125" customFormat="1">
      <c r="A66" s="259" t="s">
        <v>153</v>
      </c>
      <c r="B66" s="259">
        <v>0.8248813592903278</v>
      </c>
      <c r="C66" s="259">
        <v>0.94999511733130382</v>
      </c>
      <c r="D66" s="259">
        <v>0.78142516138338625</v>
      </c>
      <c r="E66" s="259">
        <v>0.87823337637939258</v>
      </c>
      <c r="F66" s="287">
        <v>1</v>
      </c>
      <c r="G66" s="287">
        <v>1</v>
      </c>
      <c r="H66" s="259">
        <v>0.67578419938342682</v>
      </c>
      <c r="I66" s="259">
        <v>0.51560898432207103</v>
      </c>
      <c r="J66" s="259">
        <v>0.75885873432051976</v>
      </c>
      <c r="K66" s="259">
        <v>0.75525994508126826</v>
      </c>
      <c r="L66" s="259">
        <v>0.80505650223103309</v>
      </c>
      <c r="M66" s="290">
        <v>0.75</v>
      </c>
      <c r="N66" s="259">
        <v>0.68850130761480499</v>
      </c>
      <c r="O66" s="287">
        <v>1</v>
      </c>
      <c r="P66" s="259">
        <v>0.8942907282958259</v>
      </c>
      <c r="Q66" s="259">
        <v>0.70488397172262229</v>
      </c>
      <c r="R66" s="259">
        <v>0.78391855099510444</v>
      </c>
      <c r="S66" s="259">
        <v>0.87140978977714012</v>
      </c>
      <c r="T66" s="287">
        <v>1</v>
      </c>
      <c r="U66" s="259">
        <v>0.92710123498637553</v>
      </c>
      <c r="V66" s="259">
        <v>0.81228662841096622</v>
      </c>
      <c r="W66" s="290">
        <v>0.75</v>
      </c>
      <c r="X66" s="259">
        <v>0.82168872178351304</v>
      </c>
      <c r="Y66" s="259">
        <v>0.74501547865342443</v>
      </c>
      <c r="Z66" s="259">
        <v>0.77592425849026425</v>
      </c>
      <c r="AA66" s="287">
        <v>1</v>
      </c>
      <c r="AB66" s="259">
        <v>0.93106105323297716</v>
      </c>
    </row>
    <row r="67" spans="1:28" s="125" customFormat="1">
      <c r="A67" s="259" t="s">
        <v>130</v>
      </c>
      <c r="B67" s="259">
        <v>0.57757990400979276</v>
      </c>
      <c r="C67" s="259">
        <v>0.9</v>
      </c>
      <c r="D67" s="259">
        <v>0.89346922061894896</v>
      </c>
      <c r="E67" s="259">
        <v>0.89959054524763371</v>
      </c>
      <c r="F67" s="287">
        <v>1</v>
      </c>
      <c r="G67" s="287">
        <v>1</v>
      </c>
      <c r="H67" s="259">
        <v>0.71991170161174056</v>
      </c>
      <c r="I67" s="259">
        <v>0.70751757505915203</v>
      </c>
      <c r="J67" s="259">
        <v>0.67710976238190668</v>
      </c>
      <c r="K67" s="259">
        <v>0.68007534614590148</v>
      </c>
      <c r="L67" s="259">
        <v>0.81972688279369721</v>
      </c>
      <c r="M67" s="290">
        <v>0.75</v>
      </c>
      <c r="N67" s="259">
        <v>0.70811685961415216</v>
      </c>
      <c r="O67" s="287">
        <v>1</v>
      </c>
      <c r="P67" s="259">
        <v>0.84722017782504433</v>
      </c>
      <c r="Q67" s="259">
        <v>0.68980995754160723</v>
      </c>
      <c r="R67" s="259">
        <v>0.53407231488313067</v>
      </c>
      <c r="S67" s="259">
        <v>0.84141147353694945</v>
      </c>
      <c r="T67" s="287">
        <v>1</v>
      </c>
      <c r="U67" s="259">
        <v>0.75905256316568925</v>
      </c>
      <c r="V67" s="259">
        <v>0.79640159432143598</v>
      </c>
      <c r="W67" s="290">
        <v>0.75</v>
      </c>
      <c r="X67" s="259">
        <v>0.81809184715202954</v>
      </c>
      <c r="Y67" s="259">
        <v>0.73719531852145359</v>
      </c>
      <c r="Z67" s="259">
        <v>0.74420515887542082</v>
      </c>
      <c r="AA67" s="287">
        <v>1</v>
      </c>
      <c r="AB67" s="259">
        <v>0.72735440320931066</v>
      </c>
    </row>
    <row r="68" spans="1:28" s="125" customFormat="1">
      <c r="A68" s="259" t="s">
        <v>155</v>
      </c>
      <c r="B68" s="259">
        <v>0.4459018160585691</v>
      </c>
      <c r="C68" s="259">
        <v>0.92</v>
      </c>
      <c r="D68" s="259">
        <v>0.89682692307692324</v>
      </c>
      <c r="E68" s="259">
        <v>0.4</v>
      </c>
      <c r="F68" s="287">
        <v>1</v>
      </c>
      <c r="G68" s="287">
        <v>1</v>
      </c>
      <c r="H68" s="259">
        <v>0.53828756310359427</v>
      </c>
      <c r="I68" s="259">
        <v>0.43279218504728667</v>
      </c>
      <c r="J68" s="259">
        <v>0.45151405773586978</v>
      </c>
      <c r="K68" s="259">
        <v>0.84485864951361445</v>
      </c>
      <c r="L68" s="259">
        <v>0.48901062474468071</v>
      </c>
      <c r="M68" s="259">
        <v>0.92</v>
      </c>
      <c r="N68" s="259">
        <v>0.42784699453551911</v>
      </c>
      <c r="O68" s="287">
        <v>1</v>
      </c>
      <c r="P68" s="259">
        <v>0.91340023121048664</v>
      </c>
      <c r="Q68" s="259">
        <v>0.41084749616324673</v>
      </c>
      <c r="R68" s="259">
        <v>0.55832429986424659</v>
      </c>
      <c r="S68" s="259">
        <v>0.49290232881473772</v>
      </c>
      <c r="T68" s="287">
        <v>1</v>
      </c>
      <c r="U68" s="259">
        <v>0.63137853967435376</v>
      </c>
      <c r="V68" s="259">
        <v>0.58475237227058874</v>
      </c>
      <c r="W68" s="259">
        <v>0.92</v>
      </c>
      <c r="X68" s="259">
        <v>0.62144711450181545</v>
      </c>
      <c r="Y68" s="259">
        <v>0.92</v>
      </c>
      <c r="Z68" s="259">
        <v>0.49663174546804628</v>
      </c>
      <c r="AA68" s="287">
        <v>1</v>
      </c>
      <c r="AB68" s="259">
        <v>0.72244105674398273</v>
      </c>
    </row>
    <row r="69" spans="1:28" s="125" customFormat="1">
      <c r="A69" s="259" t="s">
        <v>79</v>
      </c>
      <c r="B69" s="259">
        <v>3</v>
      </c>
      <c r="C69" s="259">
        <v>3</v>
      </c>
      <c r="D69" s="259">
        <v>3</v>
      </c>
      <c r="E69" s="259">
        <v>3</v>
      </c>
      <c r="F69" s="287">
        <v>1</v>
      </c>
      <c r="G69" s="287">
        <v>1</v>
      </c>
      <c r="H69" s="259">
        <v>3</v>
      </c>
      <c r="I69" s="259">
        <v>3</v>
      </c>
      <c r="J69" s="259">
        <v>3</v>
      </c>
      <c r="K69" s="259">
        <v>3</v>
      </c>
      <c r="L69" s="259">
        <v>3</v>
      </c>
      <c r="M69" s="259">
        <v>3</v>
      </c>
      <c r="N69" s="259">
        <v>3</v>
      </c>
      <c r="O69" s="287">
        <v>1</v>
      </c>
      <c r="P69" s="259">
        <v>3</v>
      </c>
      <c r="Q69" s="259">
        <v>3</v>
      </c>
      <c r="R69" s="259">
        <v>3</v>
      </c>
      <c r="S69" s="259">
        <v>3</v>
      </c>
      <c r="T69" s="287">
        <v>1</v>
      </c>
      <c r="U69" s="259">
        <v>3</v>
      </c>
      <c r="V69" s="259">
        <v>3</v>
      </c>
      <c r="W69" s="259">
        <v>3</v>
      </c>
      <c r="X69" s="259">
        <v>3</v>
      </c>
      <c r="Y69" s="259">
        <v>3</v>
      </c>
      <c r="Z69" s="259">
        <v>3</v>
      </c>
      <c r="AA69" s="287">
        <v>1</v>
      </c>
      <c r="AB69" s="259">
        <v>3</v>
      </c>
    </row>
    <row r="70" spans="1:28" s="125" customFormat="1">
      <c r="A70" s="259" t="s">
        <v>156</v>
      </c>
      <c r="B70" s="259">
        <v>0.8248813592903278</v>
      </c>
      <c r="C70" s="259">
        <v>0.94999511733130382</v>
      </c>
      <c r="D70" s="259">
        <v>0.78142516138338625</v>
      </c>
      <c r="E70" s="259">
        <v>0.87823337637939258</v>
      </c>
      <c r="F70" s="287">
        <v>1</v>
      </c>
      <c r="G70" s="287">
        <v>1</v>
      </c>
      <c r="H70" s="259">
        <v>0.67578419938342682</v>
      </c>
      <c r="I70" s="259">
        <v>0.51560898432207103</v>
      </c>
      <c r="J70" s="259">
        <v>0.75885873432051976</v>
      </c>
      <c r="K70" s="259">
        <v>0.75525994508126826</v>
      </c>
      <c r="L70" s="259">
        <v>0.80505650223103309</v>
      </c>
      <c r="M70" s="290">
        <v>0.75</v>
      </c>
      <c r="N70" s="259">
        <v>0.68850130761480499</v>
      </c>
      <c r="O70" s="287">
        <v>1</v>
      </c>
      <c r="P70" s="259">
        <v>0.8942907282958259</v>
      </c>
      <c r="Q70" s="259">
        <v>0.70488397172262229</v>
      </c>
      <c r="R70" s="259">
        <v>0.78391855099510444</v>
      </c>
      <c r="S70" s="259">
        <v>0.87140978977714012</v>
      </c>
      <c r="T70" s="287">
        <v>1</v>
      </c>
      <c r="U70" s="259">
        <v>0.92710123498637553</v>
      </c>
      <c r="V70" s="259">
        <v>0.81228662841096622</v>
      </c>
      <c r="W70" s="290">
        <v>0.75</v>
      </c>
      <c r="X70" s="259">
        <v>0.82168872178351304</v>
      </c>
      <c r="Y70" s="259">
        <v>0.74501547865342443</v>
      </c>
      <c r="Z70" s="259">
        <v>0.77592425849026425</v>
      </c>
      <c r="AA70" s="287">
        <v>1</v>
      </c>
      <c r="AB70" s="259">
        <v>0.93106105323297716</v>
      </c>
    </row>
    <row r="71" spans="1:28" s="125" customFormat="1">
      <c r="A71" s="259" t="s">
        <v>157</v>
      </c>
      <c r="B71" s="259">
        <v>1</v>
      </c>
      <c r="C71" s="259">
        <v>1</v>
      </c>
      <c r="D71" s="259">
        <v>1</v>
      </c>
      <c r="E71" s="259">
        <v>1</v>
      </c>
      <c r="F71" s="287">
        <v>1</v>
      </c>
      <c r="G71" s="287">
        <v>1</v>
      </c>
      <c r="H71" s="259">
        <v>1</v>
      </c>
      <c r="I71" s="259">
        <v>1</v>
      </c>
      <c r="J71" s="259">
        <v>1</v>
      </c>
      <c r="K71" s="259">
        <v>1</v>
      </c>
      <c r="L71" s="259">
        <v>1</v>
      </c>
      <c r="M71" s="259">
        <v>1</v>
      </c>
      <c r="N71" s="259">
        <v>1</v>
      </c>
      <c r="O71" s="287">
        <v>1</v>
      </c>
      <c r="P71" s="259">
        <v>1</v>
      </c>
      <c r="Q71" s="259">
        <v>1</v>
      </c>
      <c r="R71" s="259">
        <v>1</v>
      </c>
      <c r="S71" s="259">
        <v>1</v>
      </c>
      <c r="T71" s="287">
        <v>1</v>
      </c>
      <c r="U71" s="259">
        <v>1</v>
      </c>
      <c r="V71" s="259">
        <v>1</v>
      </c>
      <c r="W71" s="259">
        <v>1</v>
      </c>
      <c r="X71" s="259">
        <v>1</v>
      </c>
      <c r="Y71" s="259">
        <v>1</v>
      </c>
      <c r="Z71" s="259">
        <v>1</v>
      </c>
      <c r="AA71" s="287">
        <v>1</v>
      </c>
      <c r="AB71" s="259">
        <v>1</v>
      </c>
    </row>
    <row r="72" spans="1:28" s="125" customFormat="1">
      <c r="A72" s="259" t="s">
        <v>8</v>
      </c>
      <c r="B72" s="259">
        <v>0.8248813592903278</v>
      </c>
      <c r="C72" s="259">
        <v>0.94999511733130382</v>
      </c>
      <c r="D72" s="259">
        <v>0.78142516138338625</v>
      </c>
      <c r="E72" s="259">
        <v>0.87823337637939258</v>
      </c>
      <c r="F72" s="287">
        <v>1</v>
      </c>
      <c r="G72" s="287">
        <v>1</v>
      </c>
      <c r="H72" s="259">
        <v>0.67578419938342682</v>
      </c>
      <c r="I72" s="259">
        <v>0.51560898432207103</v>
      </c>
      <c r="J72" s="259">
        <v>0.75885873432051976</v>
      </c>
      <c r="K72" s="259">
        <v>0.75525994508126826</v>
      </c>
      <c r="L72" s="259">
        <v>0.80505650223103309</v>
      </c>
      <c r="M72" s="290">
        <v>0.75</v>
      </c>
      <c r="N72" s="259">
        <v>0.68850130761480499</v>
      </c>
      <c r="O72" s="287">
        <v>1</v>
      </c>
      <c r="P72" s="259">
        <v>0.8942907282958259</v>
      </c>
      <c r="Q72" s="259">
        <v>0.70488397172262229</v>
      </c>
      <c r="R72" s="259">
        <v>0.78391855099510444</v>
      </c>
      <c r="S72" s="259">
        <v>0.87140978977714012</v>
      </c>
      <c r="T72" s="287">
        <v>1</v>
      </c>
      <c r="U72" s="259">
        <v>0.92710123498637553</v>
      </c>
      <c r="V72" s="259">
        <v>0.81228662841096622</v>
      </c>
      <c r="W72" s="290">
        <v>0.75</v>
      </c>
      <c r="X72" s="259">
        <v>0.82168872178351304</v>
      </c>
      <c r="Y72" s="259">
        <v>0.74501547865342443</v>
      </c>
      <c r="Z72" s="259">
        <v>0.77592425849026425</v>
      </c>
      <c r="AA72" s="287">
        <v>1</v>
      </c>
      <c r="AB72" s="259">
        <v>0.93106105323297716</v>
      </c>
    </row>
    <row r="73" spans="1:28" s="125" customFormat="1">
      <c r="A73" s="259" t="s">
        <v>159</v>
      </c>
      <c r="B73" s="259">
        <v>0.8248813592903278</v>
      </c>
      <c r="C73" s="259">
        <v>0.94999511733130382</v>
      </c>
      <c r="D73" s="259">
        <v>0.78142516138338625</v>
      </c>
      <c r="E73" s="259">
        <v>0.87823337637939258</v>
      </c>
      <c r="F73" s="287">
        <v>1</v>
      </c>
      <c r="G73" s="287">
        <v>1</v>
      </c>
      <c r="H73" s="259">
        <v>0.67578419938342682</v>
      </c>
      <c r="I73" s="259">
        <v>0.51560898432207103</v>
      </c>
      <c r="J73" s="259">
        <v>0.75885873432051976</v>
      </c>
      <c r="K73" s="259">
        <v>0.75525994508126826</v>
      </c>
      <c r="L73" s="259">
        <v>0.80505650223103309</v>
      </c>
      <c r="M73" s="290">
        <v>0.75</v>
      </c>
      <c r="N73" s="259">
        <v>0.68850130761480499</v>
      </c>
      <c r="O73" s="287">
        <v>1</v>
      </c>
      <c r="P73" s="259">
        <v>0.8942907282958259</v>
      </c>
      <c r="Q73" s="259">
        <v>0.70488397172262229</v>
      </c>
      <c r="R73" s="259">
        <v>0.78391855099510444</v>
      </c>
      <c r="S73" s="259">
        <v>0.87140978977714012</v>
      </c>
      <c r="T73" s="287">
        <v>1</v>
      </c>
      <c r="U73" s="259">
        <v>0.92710123498637553</v>
      </c>
      <c r="V73" s="259">
        <v>0.81228662841096622</v>
      </c>
      <c r="W73" s="290">
        <v>0.75</v>
      </c>
      <c r="X73" s="259">
        <v>0.82168872178351304</v>
      </c>
      <c r="Y73" s="259">
        <v>0.74501547865342443</v>
      </c>
      <c r="Z73" s="259">
        <v>0.77592425849026425</v>
      </c>
      <c r="AA73" s="287">
        <v>1</v>
      </c>
      <c r="AB73" s="259">
        <v>0.93106105323297716</v>
      </c>
    </row>
    <row r="74" spans="1:28" s="125" customFormat="1">
      <c r="A74" s="259" t="s">
        <v>160</v>
      </c>
      <c r="B74" s="259">
        <v>0.8248813592903278</v>
      </c>
      <c r="C74" s="259">
        <v>0.94999511733130382</v>
      </c>
      <c r="D74" s="259">
        <v>0.78142516138338625</v>
      </c>
      <c r="E74" s="259">
        <v>0.87823337637939258</v>
      </c>
      <c r="F74" s="287">
        <v>1</v>
      </c>
      <c r="G74" s="287">
        <v>1</v>
      </c>
      <c r="H74" s="259">
        <v>0.67578419938342682</v>
      </c>
      <c r="I74" s="259">
        <v>0.51560898432207103</v>
      </c>
      <c r="J74" s="259">
        <v>0.75885873432051976</v>
      </c>
      <c r="K74" s="259">
        <v>0.75525994508126826</v>
      </c>
      <c r="L74" s="259">
        <v>0.80505650223103309</v>
      </c>
      <c r="M74" s="290">
        <v>0.75</v>
      </c>
      <c r="N74" s="259">
        <v>0.68850130761480499</v>
      </c>
      <c r="O74" s="287">
        <v>1</v>
      </c>
      <c r="P74" s="259">
        <v>0.8942907282958259</v>
      </c>
      <c r="Q74" s="259">
        <v>0.70488397172262229</v>
      </c>
      <c r="R74" s="259">
        <v>0.78391855099510444</v>
      </c>
      <c r="S74" s="259">
        <v>0.87140978977714012</v>
      </c>
      <c r="T74" s="287">
        <v>1</v>
      </c>
      <c r="U74" s="259">
        <v>0.92710123498637553</v>
      </c>
      <c r="V74" s="259">
        <v>0.81228662841096622</v>
      </c>
      <c r="W74" s="290">
        <v>0.75</v>
      </c>
      <c r="X74" s="259">
        <v>0.82168872178351304</v>
      </c>
      <c r="Y74" s="259">
        <v>0.74501547865342443</v>
      </c>
      <c r="Z74" s="259">
        <v>0.77592425849026425</v>
      </c>
      <c r="AA74" s="287">
        <v>1</v>
      </c>
      <c r="AB74" s="259">
        <v>0.93106105323297716</v>
      </c>
    </row>
    <row r="75" spans="1:28" s="125" customFormat="1">
      <c r="A75" s="259" t="s">
        <v>161</v>
      </c>
      <c r="B75" s="259">
        <v>1</v>
      </c>
      <c r="C75" s="259">
        <v>1</v>
      </c>
      <c r="D75" s="259">
        <v>1</v>
      </c>
      <c r="E75" s="259">
        <v>1</v>
      </c>
      <c r="F75" s="287">
        <v>1</v>
      </c>
      <c r="G75" s="287">
        <v>1</v>
      </c>
      <c r="H75" s="259">
        <v>1</v>
      </c>
      <c r="I75" s="259">
        <v>1</v>
      </c>
      <c r="J75" s="259">
        <v>1</v>
      </c>
      <c r="K75" s="259">
        <v>1</v>
      </c>
      <c r="L75" s="259">
        <v>1</v>
      </c>
      <c r="M75" s="259">
        <v>1</v>
      </c>
      <c r="N75" s="259">
        <v>1</v>
      </c>
      <c r="O75" s="287">
        <v>1</v>
      </c>
      <c r="P75" s="259">
        <v>1</v>
      </c>
      <c r="Q75" s="259">
        <v>1</v>
      </c>
      <c r="R75" s="259">
        <v>1</v>
      </c>
      <c r="S75" s="259">
        <v>1</v>
      </c>
      <c r="T75" s="287">
        <v>1</v>
      </c>
      <c r="U75" s="259">
        <v>1</v>
      </c>
      <c r="V75" s="259">
        <v>1</v>
      </c>
      <c r="W75" s="259">
        <v>1</v>
      </c>
      <c r="X75" s="259">
        <v>1</v>
      </c>
      <c r="Y75" s="259">
        <v>1</v>
      </c>
      <c r="Z75" s="259">
        <v>1</v>
      </c>
      <c r="AA75" s="287">
        <v>1</v>
      </c>
      <c r="AB75" s="259">
        <v>1</v>
      </c>
    </row>
    <row r="76" spans="1:28" s="289" customFormat="1">
      <c r="A76" s="288" t="s">
        <v>162</v>
      </c>
      <c r="B76" s="288">
        <v>0.93</v>
      </c>
      <c r="C76" s="290">
        <v>0.75</v>
      </c>
      <c r="D76" s="288">
        <v>0.91179855349103622</v>
      </c>
      <c r="E76" s="290">
        <v>0.75</v>
      </c>
      <c r="F76" s="288">
        <v>1</v>
      </c>
      <c r="G76" s="288">
        <v>1</v>
      </c>
      <c r="H76" s="288">
        <v>0.92697770266586721</v>
      </c>
      <c r="I76" s="290">
        <v>0.75</v>
      </c>
      <c r="J76" s="288">
        <v>0.87984964432713952</v>
      </c>
      <c r="K76" s="288">
        <v>0.47291811477157342</v>
      </c>
      <c r="L76" s="288">
        <v>0.89353276294698647</v>
      </c>
      <c r="M76" s="288">
        <v>0.93</v>
      </c>
      <c r="N76" s="288">
        <v>0.64495246808510642</v>
      </c>
      <c r="O76" s="288">
        <v>1</v>
      </c>
      <c r="P76" s="288">
        <v>0.93</v>
      </c>
      <c r="Q76" s="288">
        <v>0.83076923076923082</v>
      </c>
      <c r="R76" s="288">
        <v>0.4</v>
      </c>
      <c r="S76" s="290">
        <v>0.75</v>
      </c>
      <c r="T76" s="288">
        <v>1</v>
      </c>
      <c r="U76" s="288">
        <v>0.93</v>
      </c>
      <c r="V76" s="288">
        <v>0.72738026452954596</v>
      </c>
      <c r="W76" s="290">
        <v>0.75</v>
      </c>
      <c r="X76" s="288">
        <v>0.92747610995786889</v>
      </c>
      <c r="Y76" s="288">
        <v>0.92628478613822218</v>
      </c>
      <c r="Z76" s="288">
        <v>0.9253191086898952</v>
      </c>
      <c r="AA76" s="288">
        <v>1</v>
      </c>
      <c r="AB76" s="288">
        <v>0.93</v>
      </c>
    </row>
    <row r="77" spans="1:28" s="289" customFormat="1">
      <c r="A77" s="288" t="s">
        <v>164</v>
      </c>
      <c r="B77" s="288">
        <v>0.34745740953207854</v>
      </c>
      <c r="C77" s="288">
        <v>0.52800019144015486</v>
      </c>
      <c r="D77" s="290">
        <v>0.75</v>
      </c>
      <c r="E77" s="290">
        <v>0.75</v>
      </c>
      <c r="F77" s="288">
        <v>1</v>
      </c>
      <c r="G77" s="288">
        <v>1</v>
      </c>
      <c r="H77" s="288">
        <v>0.46030510824225473</v>
      </c>
      <c r="I77" s="288">
        <v>0.53</v>
      </c>
      <c r="J77" s="288">
        <v>0.4491065788667688</v>
      </c>
      <c r="K77" s="288">
        <v>0.23646243877875397</v>
      </c>
      <c r="L77" s="288">
        <v>0.36933067072192421</v>
      </c>
      <c r="M77" s="290">
        <v>0.75</v>
      </c>
      <c r="N77" s="288">
        <v>0.53</v>
      </c>
      <c r="O77" s="288">
        <v>1</v>
      </c>
      <c r="P77" s="288">
        <v>0.53</v>
      </c>
      <c r="Q77" s="290">
        <v>0.75</v>
      </c>
      <c r="R77" s="288">
        <v>0.53</v>
      </c>
      <c r="S77" s="290">
        <v>0.75</v>
      </c>
      <c r="T77" s="288">
        <v>1</v>
      </c>
      <c r="U77" s="290">
        <v>0.75</v>
      </c>
      <c r="V77" s="290">
        <v>0.75</v>
      </c>
      <c r="W77" s="290">
        <v>0.75</v>
      </c>
      <c r="X77" s="290">
        <v>0.75</v>
      </c>
      <c r="Y77" s="290">
        <v>0.75</v>
      </c>
      <c r="Z77" s="290">
        <v>0.75</v>
      </c>
      <c r="AA77" s="288">
        <v>1</v>
      </c>
      <c r="AB77" s="288">
        <v>0.48018978032963894</v>
      </c>
    </row>
    <row r="78" spans="1:28" s="125" customFormat="1">
      <c r="A78" s="259" t="s">
        <v>165</v>
      </c>
      <c r="B78" s="259">
        <v>0.8248813592903278</v>
      </c>
      <c r="C78" s="259">
        <v>0.94999511733130382</v>
      </c>
      <c r="D78" s="259">
        <v>0.78142516138338625</v>
      </c>
      <c r="E78" s="259">
        <v>0.87823337637939258</v>
      </c>
      <c r="F78" s="287">
        <v>1</v>
      </c>
      <c r="G78" s="287">
        <v>1</v>
      </c>
      <c r="H78" s="259">
        <v>0.67578419938342682</v>
      </c>
      <c r="I78" s="259">
        <v>0.51560898432207103</v>
      </c>
      <c r="J78" s="259">
        <v>0.75885873432051976</v>
      </c>
      <c r="K78" s="259">
        <v>0.75525994508126826</v>
      </c>
      <c r="L78" s="259">
        <v>0.80505650223103309</v>
      </c>
      <c r="M78" s="290">
        <v>0.75</v>
      </c>
      <c r="N78" s="259">
        <v>0.68850130761480499</v>
      </c>
      <c r="O78" s="287">
        <v>1</v>
      </c>
      <c r="P78" s="259">
        <v>0.8942907282958259</v>
      </c>
      <c r="Q78" s="259">
        <v>0.70488397172262229</v>
      </c>
      <c r="R78" s="259">
        <v>0.78391855099510444</v>
      </c>
      <c r="S78" s="259">
        <v>0.87140978977714012</v>
      </c>
      <c r="T78" s="287">
        <v>1</v>
      </c>
      <c r="U78" s="259">
        <v>0.92710123498637553</v>
      </c>
      <c r="V78" s="259">
        <v>0.81228662841096622</v>
      </c>
      <c r="W78" s="290">
        <v>0.75</v>
      </c>
      <c r="X78" s="259">
        <v>0.82168872178351304</v>
      </c>
      <c r="Y78" s="259">
        <v>0.74501547865342443</v>
      </c>
      <c r="Z78" s="259">
        <v>0.77592425849026425</v>
      </c>
      <c r="AA78" s="287">
        <v>1</v>
      </c>
      <c r="AB78" s="259">
        <v>0.93106105323297716</v>
      </c>
    </row>
    <row r="79" spans="1:28" s="125" customFormat="1">
      <c r="A79" s="259" t="s">
        <v>166</v>
      </c>
      <c r="B79" s="259">
        <v>1</v>
      </c>
      <c r="C79" s="259">
        <v>1</v>
      </c>
      <c r="D79" s="259">
        <v>1</v>
      </c>
      <c r="E79" s="259">
        <v>1</v>
      </c>
      <c r="F79" s="287">
        <v>1</v>
      </c>
      <c r="G79" s="287">
        <v>1</v>
      </c>
      <c r="H79" s="259">
        <v>1</v>
      </c>
      <c r="I79" s="259">
        <v>1</v>
      </c>
      <c r="J79" s="259">
        <v>1</v>
      </c>
      <c r="K79" s="259">
        <v>1</v>
      </c>
      <c r="L79" s="259">
        <v>1</v>
      </c>
      <c r="M79" s="259">
        <v>1</v>
      </c>
      <c r="N79" s="259">
        <v>1</v>
      </c>
      <c r="O79" s="287">
        <v>1</v>
      </c>
      <c r="P79" s="259">
        <v>1</v>
      </c>
      <c r="Q79" s="259">
        <v>1</v>
      </c>
      <c r="R79" s="259">
        <v>1</v>
      </c>
      <c r="S79" s="259">
        <v>1</v>
      </c>
      <c r="T79" s="287">
        <v>1</v>
      </c>
      <c r="U79" s="259">
        <v>1</v>
      </c>
      <c r="V79" s="259">
        <v>1</v>
      </c>
      <c r="W79" s="259">
        <v>1</v>
      </c>
      <c r="X79" s="259">
        <v>1</v>
      </c>
      <c r="Y79" s="259">
        <v>1</v>
      </c>
      <c r="Z79" s="259">
        <v>1</v>
      </c>
      <c r="AA79" s="287">
        <v>1</v>
      </c>
      <c r="AB79" s="259">
        <v>1</v>
      </c>
    </row>
    <row r="80" spans="1:28" s="125" customFormat="1">
      <c r="A80" s="259" t="s">
        <v>167</v>
      </c>
      <c r="B80" s="259">
        <v>1</v>
      </c>
      <c r="C80" s="259">
        <v>1</v>
      </c>
      <c r="D80" s="259">
        <v>1</v>
      </c>
      <c r="E80" s="259">
        <v>1</v>
      </c>
      <c r="F80" s="287">
        <v>1</v>
      </c>
      <c r="G80" s="287">
        <v>1</v>
      </c>
      <c r="H80" s="259">
        <v>1</v>
      </c>
      <c r="I80" s="259">
        <v>1</v>
      </c>
      <c r="J80" s="259">
        <v>1</v>
      </c>
      <c r="K80" s="259">
        <v>1</v>
      </c>
      <c r="L80" s="259">
        <v>1</v>
      </c>
      <c r="M80" s="259">
        <v>1</v>
      </c>
      <c r="N80" s="259">
        <v>1</v>
      </c>
      <c r="O80" s="287">
        <v>1</v>
      </c>
      <c r="P80" s="259">
        <v>1</v>
      </c>
      <c r="Q80" s="259">
        <v>1</v>
      </c>
      <c r="R80" s="259">
        <v>1</v>
      </c>
      <c r="S80" s="259">
        <v>1</v>
      </c>
      <c r="T80" s="287">
        <v>1</v>
      </c>
      <c r="U80" s="259">
        <v>1</v>
      </c>
      <c r="V80" s="259">
        <v>1</v>
      </c>
      <c r="W80" s="259">
        <v>1</v>
      </c>
      <c r="X80" s="259">
        <v>1</v>
      </c>
      <c r="Y80" s="259">
        <v>1</v>
      </c>
      <c r="Z80" s="259">
        <v>1</v>
      </c>
      <c r="AA80" s="287">
        <v>1</v>
      </c>
      <c r="AB80" s="259">
        <v>1</v>
      </c>
    </row>
    <row r="81" spans="1:28" s="81" customFormat="1">
      <c r="A81" s="258" t="s">
        <v>280</v>
      </c>
      <c r="B81" s="258" t="s">
        <v>252</v>
      </c>
      <c r="C81" s="258" t="s">
        <v>253</v>
      </c>
      <c r="D81" s="258" t="s">
        <v>254</v>
      </c>
      <c r="E81" s="258" t="s">
        <v>255</v>
      </c>
      <c r="F81" s="258" t="s">
        <v>256</v>
      </c>
      <c r="G81" s="258" t="s">
        <v>257</v>
      </c>
      <c r="H81" s="258" t="s">
        <v>258</v>
      </c>
      <c r="I81" s="258" t="s">
        <v>259</v>
      </c>
      <c r="J81" s="258" t="s">
        <v>260</v>
      </c>
      <c r="K81" s="258" t="s">
        <v>261</v>
      </c>
      <c r="L81" s="258" t="s">
        <v>262</v>
      </c>
      <c r="M81" s="258" t="s">
        <v>263</v>
      </c>
      <c r="N81" s="258" t="s">
        <v>264</v>
      </c>
      <c r="O81" s="258" t="s">
        <v>265</v>
      </c>
      <c r="P81" s="258" t="s">
        <v>266</v>
      </c>
      <c r="Q81" s="258" t="s">
        <v>267</v>
      </c>
      <c r="R81" s="258" t="s">
        <v>268</v>
      </c>
      <c r="S81" s="258" t="s">
        <v>269</v>
      </c>
      <c r="T81" s="258" t="s">
        <v>270</v>
      </c>
      <c r="U81" s="258" t="s">
        <v>271</v>
      </c>
      <c r="V81" s="258" t="s">
        <v>272</v>
      </c>
      <c r="W81" s="258" t="s">
        <v>273</v>
      </c>
      <c r="X81" s="258" t="s">
        <v>274</v>
      </c>
      <c r="Y81" s="258" t="s">
        <v>275</v>
      </c>
      <c r="Z81" s="258" t="s">
        <v>276</v>
      </c>
      <c r="AA81" s="258" t="s">
        <v>277</v>
      </c>
      <c r="AB81" s="258" t="s">
        <v>278</v>
      </c>
    </row>
    <row r="82" spans="1:28">
      <c r="A82" s="136" t="s">
        <v>33</v>
      </c>
      <c r="B82" s="136">
        <v>3.3877455369074198E-4</v>
      </c>
      <c r="C82" s="136">
        <v>0</v>
      </c>
      <c r="D82" s="136">
        <v>0</v>
      </c>
      <c r="E82" s="136">
        <v>0</v>
      </c>
      <c r="F82" s="136">
        <v>0</v>
      </c>
      <c r="G82" s="136">
        <v>0</v>
      </c>
      <c r="H82" s="136">
        <v>0</v>
      </c>
      <c r="I82" s="136">
        <v>0</v>
      </c>
      <c r="J82" s="136">
        <v>5.9861857252494245E-2</v>
      </c>
      <c r="K82" s="136">
        <v>0</v>
      </c>
      <c r="L82" s="136">
        <v>0</v>
      </c>
      <c r="M82" s="286">
        <v>0</v>
      </c>
      <c r="N82" s="136">
        <v>0</v>
      </c>
      <c r="O82" s="136">
        <v>0</v>
      </c>
      <c r="P82" s="136">
        <v>1.2477384740158463E-3</v>
      </c>
      <c r="Q82" s="136">
        <v>0</v>
      </c>
      <c r="R82" s="136">
        <v>0</v>
      </c>
      <c r="S82" s="136">
        <v>0</v>
      </c>
      <c r="T82" s="286">
        <v>0</v>
      </c>
      <c r="U82" s="136">
        <v>0</v>
      </c>
      <c r="V82" s="136">
        <v>0</v>
      </c>
      <c r="W82" s="136">
        <v>0</v>
      </c>
      <c r="X82" s="136">
        <v>0</v>
      </c>
      <c r="Y82" s="136">
        <v>0</v>
      </c>
      <c r="Z82" s="286">
        <v>0</v>
      </c>
      <c r="AA82" s="286">
        <v>0</v>
      </c>
      <c r="AB82" s="136">
        <v>2.8487947406866328E-2</v>
      </c>
    </row>
    <row r="83" spans="1:28">
      <c r="A83" s="136" t="s">
        <v>153</v>
      </c>
      <c r="B83" s="136">
        <v>1.1651747332441684E-2</v>
      </c>
      <c r="C83" s="136">
        <v>0</v>
      </c>
      <c r="D83" s="136">
        <v>0.27513540128015757</v>
      </c>
      <c r="E83" s="136">
        <v>6.172069825436409E-2</v>
      </c>
      <c r="F83" s="136">
        <v>0</v>
      </c>
      <c r="G83" s="136">
        <v>6.2145487996599733E-2</v>
      </c>
      <c r="H83" s="136">
        <v>2.0857603397049403E-3</v>
      </c>
      <c r="I83" s="136">
        <v>5.2746294681778549E-2</v>
      </c>
      <c r="J83" s="136">
        <v>6.9071373752877972E-3</v>
      </c>
      <c r="K83" s="136">
        <v>4.4099644805584856E-2</v>
      </c>
      <c r="L83" s="136">
        <v>7.4445735337494962E-2</v>
      </c>
      <c r="M83" s="286">
        <v>0</v>
      </c>
      <c r="N83" s="136">
        <v>0.13675572874154673</v>
      </c>
      <c r="O83" s="136">
        <v>0</v>
      </c>
      <c r="P83" s="136">
        <v>2.7450246428348617E-3</v>
      </c>
      <c r="Q83" s="136">
        <v>0</v>
      </c>
      <c r="R83" s="136">
        <v>6.022447303586094E-3</v>
      </c>
      <c r="S83" s="136">
        <v>0</v>
      </c>
      <c r="T83" s="286">
        <v>0</v>
      </c>
      <c r="U83" s="136">
        <v>0</v>
      </c>
      <c r="V83" s="136">
        <v>0.22868987094251073</v>
      </c>
      <c r="W83" s="136">
        <v>0</v>
      </c>
      <c r="X83" s="136">
        <v>3.7158625939670759E-2</v>
      </c>
      <c r="Y83" s="136">
        <v>0.12147887323943662</v>
      </c>
      <c r="Z83" s="286">
        <v>0</v>
      </c>
      <c r="AA83" s="286">
        <v>0</v>
      </c>
      <c r="AB83" s="136">
        <v>2.1913805697589481E-3</v>
      </c>
    </row>
    <row r="84" spans="1:28">
      <c r="A84" s="136" t="s">
        <v>130</v>
      </c>
      <c r="B84" s="136">
        <v>0.34955241997325054</v>
      </c>
      <c r="C84" s="136">
        <v>0</v>
      </c>
      <c r="D84" s="136">
        <v>1.1816838995568683E-2</v>
      </c>
      <c r="E84" s="136">
        <v>0</v>
      </c>
      <c r="F84" s="136">
        <v>0</v>
      </c>
      <c r="G84" s="136">
        <v>1.2142401996621928E-2</v>
      </c>
      <c r="H84" s="136">
        <v>0.23441221526059866</v>
      </c>
      <c r="I84" s="136">
        <v>0.49258936355710542</v>
      </c>
      <c r="J84" s="136">
        <v>0.23561013046815044</v>
      </c>
      <c r="K84" s="136">
        <v>0.25842391856072727</v>
      </c>
      <c r="L84" s="136">
        <v>6.7685602663119057E-2</v>
      </c>
      <c r="M84" s="286">
        <v>0</v>
      </c>
      <c r="N84" s="136">
        <v>6.1312246396779103E-2</v>
      </c>
      <c r="O84" s="136">
        <v>0</v>
      </c>
      <c r="P84" s="136">
        <v>3.9615696550003118E-2</v>
      </c>
      <c r="Q84" s="136">
        <v>0.59954382535027695</v>
      </c>
      <c r="R84" s="136">
        <v>0.45077105575326215</v>
      </c>
      <c r="S84" s="136">
        <v>0</v>
      </c>
      <c r="T84" s="286">
        <v>0</v>
      </c>
      <c r="U84" s="136">
        <v>0</v>
      </c>
      <c r="V84" s="136">
        <v>2.6437231130230738E-2</v>
      </c>
      <c r="W84" s="136">
        <v>0</v>
      </c>
      <c r="X84" s="136">
        <v>4.0441526310781239E-2</v>
      </c>
      <c r="Y84" s="136">
        <v>9.923175416133162E-2</v>
      </c>
      <c r="Z84" s="286">
        <v>0</v>
      </c>
      <c r="AA84" s="286">
        <v>0</v>
      </c>
      <c r="AB84" s="136">
        <v>0.22571219868517164</v>
      </c>
    </row>
    <row r="85" spans="1:28">
      <c r="A85" s="136" t="s">
        <v>155</v>
      </c>
      <c r="B85" s="136">
        <v>3.1675420770084381E-2</v>
      </c>
      <c r="C85" s="136">
        <v>0</v>
      </c>
      <c r="D85" s="136">
        <v>9.2565238798621344E-2</v>
      </c>
      <c r="E85" s="136">
        <v>0.31172069825436399</v>
      </c>
      <c r="F85" s="136">
        <v>0</v>
      </c>
      <c r="G85" s="136">
        <v>1.2142401996621928E-2</v>
      </c>
      <c r="H85" s="136">
        <v>5.5761055175002697E-3</v>
      </c>
      <c r="I85" s="136">
        <v>4.3591979075850041E-3</v>
      </c>
      <c r="J85" s="136">
        <v>9.3630084420567916E-2</v>
      </c>
      <c r="K85" s="136">
        <v>3.0311141163157061E-2</v>
      </c>
      <c r="L85" s="136">
        <v>0</v>
      </c>
      <c r="M85" s="286">
        <v>0</v>
      </c>
      <c r="N85" s="136">
        <v>6.3017916575117933E-2</v>
      </c>
      <c r="O85" s="136">
        <v>0</v>
      </c>
      <c r="P85" s="136">
        <v>0.11011292033189843</v>
      </c>
      <c r="Q85" s="136">
        <v>0</v>
      </c>
      <c r="R85" s="136">
        <v>0.16242357879368557</v>
      </c>
      <c r="S85" s="136">
        <v>0</v>
      </c>
      <c r="T85" s="286">
        <v>0</v>
      </c>
      <c r="U85" s="136">
        <v>0</v>
      </c>
      <c r="V85" s="136">
        <v>6.8204927649589353E-2</v>
      </c>
      <c r="W85" s="136">
        <v>0.65507776761207692</v>
      </c>
      <c r="X85" s="136">
        <v>0.18983728232943195</v>
      </c>
      <c r="Y85" s="136">
        <v>7.8425096030729821E-2</v>
      </c>
      <c r="Z85" s="286">
        <v>0</v>
      </c>
      <c r="AA85" s="286">
        <v>0</v>
      </c>
      <c r="AB85" s="136">
        <v>5.6975894813732657E-2</v>
      </c>
    </row>
    <row r="86" spans="1:28">
      <c r="A86" s="136" t="s">
        <v>79</v>
      </c>
      <c r="B86" s="136">
        <v>0.23886082031505451</v>
      </c>
      <c r="C86" s="136">
        <v>0</v>
      </c>
      <c r="D86" s="136">
        <v>0.3444608567208271</v>
      </c>
      <c r="E86" s="136">
        <v>0.27431421446384036</v>
      </c>
      <c r="F86" s="136">
        <v>1</v>
      </c>
      <c r="G86" s="136">
        <v>0.18476688371526367</v>
      </c>
      <c r="H86" s="136">
        <v>0.46861933122061072</v>
      </c>
      <c r="I86" s="136">
        <v>0.3979947689625109</v>
      </c>
      <c r="J86" s="136">
        <v>0.43284727551803531</v>
      </c>
      <c r="K86" s="136">
        <v>0.18910869661047838</v>
      </c>
      <c r="L86" s="136">
        <v>0.29669939381535149</v>
      </c>
      <c r="M86" s="286">
        <v>0</v>
      </c>
      <c r="N86" s="136">
        <v>0.19930897387771421</v>
      </c>
      <c r="O86" s="136">
        <v>0.89821428571428574</v>
      </c>
      <c r="P86" s="136">
        <v>0.53527980535279818</v>
      </c>
      <c r="Q86" s="136">
        <v>0.35483870967741932</v>
      </c>
      <c r="R86" s="136">
        <v>0.16662104206588194</v>
      </c>
      <c r="S86" s="136">
        <v>5.8823529411764705E-2</v>
      </c>
      <c r="T86" s="286">
        <v>0</v>
      </c>
      <c r="U86" s="136">
        <v>0.32972101341535109</v>
      </c>
      <c r="V86" s="136">
        <v>0.26310520140789989</v>
      </c>
      <c r="W86" s="136">
        <v>0.27172918572735588</v>
      </c>
      <c r="X86" s="136">
        <v>0.44485678941859363</v>
      </c>
      <c r="Y86" s="136">
        <v>0.46478873239436624</v>
      </c>
      <c r="Z86" s="286">
        <v>0</v>
      </c>
      <c r="AA86" s="286">
        <v>0</v>
      </c>
      <c r="AB86" s="136">
        <v>0.50986121256391526</v>
      </c>
    </row>
    <row r="87" spans="1:28">
      <c r="A87" s="136" t="s">
        <v>156</v>
      </c>
      <c r="B87" s="136">
        <v>0.14855977848863147</v>
      </c>
      <c r="C87" s="136">
        <v>0</v>
      </c>
      <c r="D87" s="136">
        <v>3.249630723781388E-3</v>
      </c>
      <c r="E87" s="136">
        <v>0</v>
      </c>
      <c r="F87" s="136">
        <v>0</v>
      </c>
      <c r="G87" s="136">
        <v>0</v>
      </c>
      <c r="H87" s="136">
        <v>0</v>
      </c>
      <c r="I87" s="136">
        <v>0</v>
      </c>
      <c r="J87" s="136">
        <v>1.5349194167306216E-3</v>
      </c>
      <c r="K87" s="136">
        <v>5.6416675599784717E-4</v>
      </c>
      <c r="L87" s="136">
        <v>0</v>
      </c>
      <c r="M87" s="286">
        <v>0</v>
      </c>
      <c r="N87" s="136">
        <v>2.2604252684553174E-3</v>
      </c>
      <c r="O87" s="136">
        <v>0</v>
      </c>
      <c r="P87" s="136">
        <v>0</v>
      </c>
      <c r="Q87" s="136">
        <v>0</v>
      </c>
      <c r="R87" s="136">
        <v>7.0261885208504436E-3</v>
      </c>
      <c r="S87" s="136">
        <v>0</v>
      </c>
      <c r="T87" s="286">
        <v>0</v>
      </c>
      <c r="U87" s="136">
        <v>0</v>
      </c>
      <c r="V87" s="136">
        <v>1.2045365662886195E-3</v>
      </c>
      <c r="W87" s="136">
        <v>0</v>
      </c>
      <c r="X87" s="136">
        <v>3.6635265010943005E-3</v>
      </c>
      <c r="Y87" s="136">
        <v>0</v>
      </c>
      <c r="Z87" s="286">
        <v>0</v>
      </c>
      <c r="AA87" s="286">
        <v>0</v>
      </c>
      <c r="AB87" s="136">
        <v>0</v>
      </c>
    </row>
    <row r="88" spans="1:28">
      <c r="A88" s="136" t="s">
        <v>157</v>
      </c>
      <c r="B88" s="136">
        <v>1.1687722102330598E-2</v>
      </c>
      <c r="C88" s="136">
        <v>0</v>
      </c>
      <c r="D88" s="136">
        <v>0.11422944362383061</v>
      </c>
      <c r="E88" s="136">
        <v>1.5586034912718202E-2</v>
      </c>
      <c r="F88" s="136">
        <v>0</v>
      </c>
      <c r="G88" s="136">
        <v>6.5771344148368776E-3</v>
      </c>
      <c r="H88" s="136">
        <v>3.9495620882224917E-4</v>
      </c>
      <c r="I88" s="136">
        <v>2.1795989537925019E-2</v>
      </c>
      <c r="J88" s="136">
        <v>9.2095165003837284E-3</v>
      </c>
      <c r="K88" s="136">
        <v>9.7019218572286695E-2</v>
      </c>
      <c r="L88" s="136">
        <v>8.9711716158703589E-2</v>
      </c>
      <c r="M88" s="286">
        <v>0</v>
      </c>
      <c r="N88" s="136">
        <v>0.18699940663763079</v>
      </c>
      <c r="O88" s="136">
        <v>0</v>
      </c>
      <c r="P88" s="136">
        <v>2.1523488676773346E-2</v>
      </c>
      <c r="Q88" s="136">
        <v>3.9100684261974585E-2</v>
      </c>
      <c r="R88" s="136">
        <v>5.4749520941691759E-3</v>
      </c>
      <c r="S88" s="136">
        <v>0</v>
      </c>
      <c r="T88" s="286">
        <v>0</v>
      </c>
      <c r="U88" s="136">
        <v>0.26047192430638466</v>
      </c>
      <c r="V88" s="136">
        <v>0.15471255377395385</v>
      </c>
      <c r="W88" s="136">
        <v>0</v>
      </c>
      <c r="X88" s="136">
        <v>6.0900180797411746E-2</v>
      </c>
      <c r="Y88" s="136">
        <v>9.8431498079385407E-2</v>
      </c>
      <c r="Z88" s="286">
        <v>0</v>
      </c>
      <c r="AA88" s="286">
        <v>0</v>
      </c>
      <c r="AB88" s="136">
        <v>3.2140248356464569E-2</v>
      </c>
    </row>
    <row r="89" spans="1:28">
      <c r="A89" s="136" t="s">
        <v>8</v>
      </c>
      <c r="B89" s="136">
        <v>1.5075467639238021E-2</v>
      </c>
      <c r="C89" s="136">
        <v>0</v>
      </c>
      <c r="D89" s="136">
        <v>6.8931560807483985E-2</v>
      </c>
      <c r="E89" s="136">
        <v>0.10910224438902742</v>
      </c>
      <c r="F89" s="136">
        <v>0</v>
      </c>
      <c r="G89" s="136">
        <v>3.0749306996120676E-2</v>
      </c>
      <c r="H89" s="136">
        <v>0</v>
      </c>
      <c r="I89" s="136">
        <v>0</v>
      </c>
      <c r="J89" s="136">
        <v>7.1373752877973914E-2</v>
      </c>
      <c r="K89" s="136">
        <v>1.8668790834837849E-2</v>
      </c>
      <c r="L89" s="136">
        <v>0.15553120917885155</v>
      </c>
      <c r="M89" s="286">
        <v>0</v>
      </c>
      <c r="N89" s="136">
        <v>3.9755779363905758E-2</v>
      </c>
      <c r="O89" s="136">
        <v>0</v>
      </c>
      <c r="P89" s="136">
        <v>0.1874727057208809</v>
      </c>
      <c r="Q89" s="136">
        <v>0</v>
      </c>
      <c r="R89" s="136">
        <v>8.942421753809654E-2</v>
      </c>
      <c r="S89" s="136">
        <v>0.70588235294117652</v>
      </c>
      <c r="T89" s="286">
        <v>0</v>
      </c>
      <c r="U89" s="136">
        <v>1.7611060702078272E-2</v>
      </c>
      <c r="V89" s="136">
        <v>5.334376222135314E-2</v>
      </c>
      <c r="W89" s="136">
        <v>2.9277218664226896E-2</v>
      </c>
      <c r="X89" s="136">
        <v>3.4732134361023882E-2</v>
      </c>
      <c r="Y89" s="136">
        <v>3.6811779769526244E-2</v>
      </c>
      <c r="Z89" s="286">
        <v>0</v>
      </c>
      <c r="AA89" s="286">
        <v>0</v>
      </c>
      <c r="AB89" s="136">
        <v>5.8436815193571953E-2</v>
      </c>
    </row>
    <row r="90" spans="1:28">
      <c r="A90" s="136" t="s">
        <v>159</v>
      </c>
      <c r="B90" s="136">
        <v>0</v>
      </c>
      <c r="C90" s="136">
        <v>0</v>
      </c>
      <c r="D90" s="136">
        <v>2.264894140817331E-2</v>
      </c>
      <c r="E90" s="136">
        <v>0.19950124688279297</v>
      </c>
      <c r="F90" s="136">
        <v>0</v>
      </c>
      <c r="G90" s="136">
        <v>0.644424575147025</v>
      </c>
      <c r="H90" s="136">
        <v>3.5735675148762434E-2</v>
      </c>
      <c r="I90" s="136">
        <v>0</v>
      </c>
      <c r="J90" s="136">
        <v>2.6093630084420567E-2</v>
      </c>
      <c r="K90" s="136">
        <v>0.10319316884506857</v>
      </c>
      <c r="L90" s="136">
        <v>0.16047940958698781</v>
      </c>
      <c r="M90" s="286">
        <v>0</v>
      </c>
      <c r="N90" s="136">
        <v>0.17669235272847003</v>
      </c>
      <c r="O90" s="136">
        <v>0</v>
      </c>
      <c r="P90" s="136">
        <v>9.8259404828747884E-2</v>
      </c>
      <c r="Q90" s="136">
        <v>0</v>
      </c>
      <c r="R90" s="136">
        <v>9.9461629710740032E-2</v>
      </c>
      <c r="S90" s="136">
        <v>0.23529411764705882</v>
      </c>
      <c r="T90" s="286">
        <v>0</v>
      </c>
      <c r="U90" s="136">
        <v>0.15326589575328892</v>
      </c>
      <c r="V90" s="136">
        <v>9.7614391865467345E-2</v>
      </c>
      <c r="W90" s="136">
        <v>4.3915827996340341E-2</v>
      </c>
      <c r="X90" s="136">
        <v>0.14796840803121133</v>
      </c>
      <c r="Y90" s="136">
        <v>1.6005121638924456E-2</v>
      </c>
      <c r="Z90" s="286">
        <v>0</v>
      </c>
      <c r="AA90" s="286">
        <v>0</v>
      </c>
      <c r="AB90" s="136">
        <v>0</v>
      </c>
    </row>
    <row r="91" spans="1:28">
      <c r="A91" s="136" t="s">
        <v>160</v>
      </c>
      <c r="B91" s="136">
        <v>2.8795837063713067E-2</v>
      </c>
      <c r="C91" s="136">
        <v>0</v>
      </c>
      <c r="D91" s="136">
        <v>0</v>
      </c>
      <c r="E91" s="136">
        <v>0</v>
      </c>
      <c r="F91" s="136">
        <v>0</v>
      </c>
      <c r="G91" s="136">
        <v>3.1873805241132563E-2</v>
      </c>
      <c r="H91" s="136">
        <v>0</v>
      </c>
      <c r="I91" s="136">
        <v>8.7183958151700082E-3</v>
      </c>
      <c r="J91" s="136">
        <v>2.3791250959324637E-2</v>
      </c>
      <c r="K91" s="136">
        <v>1.3847729465401703E-2</v>
      </c>
      <c r="L91" s="136">
        <v>6.1100041535988824E-3</v>
      </c>
      <c r="M91" s="286">
        <v>0</v>
      </c>
      <c r="N91" s="136">
        <v>1.5411990466740799E-2</v>
      </c>
      <c r="O91" s="136">
        <v>0</v>
      </c>
      <c r="P91" s="136">
        <v>6.2386923700792315E-4</v>
      </c>
      <c r="Q91" s="136">
        <v>0</v>
      </c>
      <c r="R91" s="136">
        <v>0</v>
      </c>
      <c r="S91" s="136">
        <v>0</v>
      </c>
      <c r="T91" s="286">
        <v>0</v>
      </c>
      <c r="U91" s="136">
        <v>0</v>
      </c>
      <c r="V91" s="136">
        <v>5.3187328901055923E-2</v>
      </c>
      <c r="W91" s="136">
        <v>0</v>
      </c>
      <c r="X91" s="136">
        <v>1.6176610524312494E-2</v>
      </c>
      <c r="Y91" s="136">
        <v>6.6421254801536489E-2</v>
      </c>
      <c r="Z91" s="286">
        <v>0</v>
      </c>
      <c r="AA91" s="286">
        <v>0</v>
      </c>
      <c r="AB91" s="136">
        <v>1.095690284879474E-2</v>
      </c>
    </row>
    <row r="92" spans="1:28">
      <c r="A92" s="136" t="s">
        <v>161</v>
      </c>
      <c r="B92" s="136">
        <v>6.7754910738148397E-4</v>
      </c>
      <c r="C92" s="136">
        <v>0</v>
      </c>
      <c r="D92" s="136">
        <v>6.6962087641555867E-2</v>
      </c>
      <c r="E92" s="136">
        <v>9.3516209476309214E-3</v>
      </c>
      <c r="F92" s="136">
        <v>0</v>
      </c>
      <c r="G92" s="136">
        <v>6.5771344148368776E-3</v>
      </c>
      <c r="H92" s="136">
        <v>3.1297234038832715E-2</v>
      </c>
      <c r="I92" s="136">
        <v>1.7436791630340016E-2</v>
      </c>
      <c r="J92" s="136">
        <v>3.8372985418265539E-2</v>
      </c>
      <c r="K92" s="136">
        <v>1.7639857922233943E-3</v>
      </c>
      <c r="L92" s="136">
        <v>7.0587102172512808E-2</v>
      </c>
      <c r="M92" s="286">
        <v>0</v>
      </c>
      <c r="N92" s="136">
        <v>8.8346176364235016E-2</v>
      </c>
      <c r="O92" s="136">
        <v>0</v>
      </c>
      <c r="P92" s="136">
        <v>3.1193461850396154E-3</v>
      </c>
      <c r="Q92" s="136">
        <v>6.5167807103290974E-3</v>
      </c>
      <c r="R92" s="136">
        <v>1.2774888219728078E-2</v>
      </c>
      <c r="S92" s="136">
        <v>0</v>
      </c>
      <c r="T92" s="286">
        <v>0</v>
      </c>
      <c r="U92" s="136">
        <v>1.1594053036997082E-2</v>
      </c>
      <c r="V92" s="136">
        <v>4.3175596402033632E-2</v>
      </c>
      <c r="W92" s="136">
        <v>0</v>
      </c>
      <c r="X92" s="136">
        <v>2.4264915786468739E-2</v>
      </c>
      <c r="Y92" s="136">
        <v>1.8405889884763122E-2</v>
      </c>
      <c r="Z92" s="286">
        <v>0</v>
      </c>
      <c r="AA92" s="286">
        <v>0</v>
      </c>
      <c r="AB92" s="136">
        <v>6.7932797662527397E-2</v>
      </c>
    </row>
    <row r="93" spans="1:28">
      <c r="A93" s="136" t="s">
        <v>162</v>
      </c>
      <c r="B93" s="136">
        <v>0</v>
      </c>
      <c r="C93" s="136">
        <v>0</v>
      </c>
      <c r="D93" s="136">
        <v>0</v>
      </c>
      <c r="E93" s="136">
        <v>0</v>
      </c>
      <c r="F93" s="136">
        <v>0</v>
      </c>
      <c r="G93" s="136">
        <v>8.6008680809405332E-3</v>
      </c>
      <c r="H93" s="136">
        <v>0</v>
      </c>
      <c r="I93" s="136">
        <v>4.3591979075850041E-3</v>
      </c>
      <c r="J93" s="136">
        <v>0</v>
      </c>
      <c r="K93" s="136">
        <v>0</v>
      </c>
      <c r="L93" s="136">
        <v>0</v>
      </c>
      <c r="M93" s="286">
        <v>0</v>
      </c>
      <c r="N93" s="136">
        <v>0</v>
      </c>
      <c r="O93" s="136">
        <v>0</v>
      </c>
      <c r="P93" s="136">
        <v>0</v>
      </c>
      <c r="Q93" s="136">
        <v>0</v>
      </c>
      <c r="R93" s="136">
        <v>0</v>
      </c>
      <c r="S93" s="136">
        <v>0</v>
      </c>
      <c r="T93" s="286">
        <v>0</v>
      </c>
      <c r="U93" s="136">
        <v>0</v>
      </c>
      <c r="V93" s="136">
        <v>3.7543996871333592E-3</v>
      </c>
      <c r="W93" s="136">
        <v>0</v>
      </c>
      <c r="X93" s="136">
        <v>0</v>
      </c>
      <c r="Y93" s="136">
        <v>0</v>
      </c>
      <c r="Z93" s="286">
        <v>0</v>
      </c>
      <c r="AA93" s="286">
        <v>0</v>
      </c>
      <c r="AB93" s="136">
        <v>0</v>
      </c>
    </row>
    <row r="94" spans="1:28">
      <c r="A94" s="136" t="s">
        <v>164</v>
      </c>
      <c r="B94" s="136">
        <v>5.388933141254279E-2</v>
      </c>
      <c r="C94" s="136">
        <v>0</v>
      </c>
      <c r="D94" s="136">
        <v>0</v>
      </c>
      <c r="E94" s="136">
        <v>0</v>
      </c>
      <c r="F94" s="136">
        <v>0</v>
      </c>
      <c r="G94" s="136">
        <v>0</v>
      </c>
      <c r="H94" s="136">
        <v>0.13221009707821541</v>
      </c>
      <c r="I94" s="136">
        <v>0</v>
      </c>
      <c r="J94" s="136">
        <v>0</v>
      </c>
      <c r="K94" s="136">
        <v>0.24166605353460502</v>
      </c>
      <c r="L94" s="136">
        <v>1.8456426339836626E-2</v>
      </c>
      <c r="M94" s="286">
        <v>0</v>
      </c>
      <c r="N94" s="136">
        <v>0</v>
      </c>
      <c r="O94" s="136">
        <v>0</v>
      </c>
      <c r="P94" s="136">
        <v>0</v>
      </c>
      <c r="Q94" s="136">
        <v>0</v>
      </c>
      <c r="R94" s="136">
        <v>0</v>
      </c>
      <c r="S94" s="136">
        <v>0</v>
      </c>
      <c r="T94" s="286">
        <v>0</v>
      </c>
      <c r="U94" s="136">
        <v>0</v>
      </c>
      <c r="V94" s="136">
        <v>6.5701994524833785E-3</v>
      </c>
      <c r="W94" s="136">
        <v>0</v>
      </c>
      <c r="X94" s="136">
        <v>0</v>
      </c>
      <c r="Y94" s="136">
        <v>0</v>
      </c>
      <c r="Z94" s="286">
        <v>0</v>
      </c>
      <c r="AA94" s="286">
        <v>0</v>
      </c>
      <c r="AB94" s="136">
        <v>0</v>
      </c>
    </row>
    <row r="95" spans="1:28">
      <c r="A95" s="136" t="s">
        <v>165</v>
      </c>
      <c r="B95" s="136">
        <v>0</v>
      </c>
      <c r="C95" s="136">
        <v>0</v>
      </c>
      <c r="D95" s="136">
        <v>0</v>
      </c>
      <c r="E95" s="136">
        <v>1.8703241895261843E-2</v>
      </c>
      <c r="F95" s="136">
        <v>0</v>
      </c>
      <c r="G95" s="136">
        <v>0</v>
      </c>
      <c r="H95" s="136">
        <v>0</v>
      </c>
      <c r="I95" s="136">
        <v>0</v>
      </c>
      <c r="J95" s="136">
        <v>7.6745970836531081E-4</v>
      </c>
      <c r="K95" s="136">
        <v>1.3334850596312749E-3</v>
      </c>
      <c r="L95" s="136">
        <v>0</v>
      </c>
      <c r="M95" s="286">
        <v>0</v>
      </c>
      <c r="N95" s="136">
        <v>3.013900357940423E-2</v>
      </c>
      <c r="O95" s="136">
        <v>0</v>
      </c>
      <c r="P95" s="136">
        <v>0</v>
      </c>
      <c r="Q95" s="136">
        <v>0</v>
      </c>
      <c r="R95" s="136">
        <v>0</v>
      </c>
      <c r="S95" s="136">
        <v>0</v>
      </c>
      <c r="T95" s="286">
        <v>0</v>
      </c>
      <c r="U95" s="136">
        <v>0</v>
      </c>
      <c r="V95" s="136">
        <v>0</v>
      </c>
      <c r="W95" s="136">
        <v>0</v>
      </c>
      <c r="X95" s="136">
        <v>0</v>
      </c>
      <c r="Y95" s="136">
        <v>0</v>
      </c>
      <c r="Z95" s="286">
        <v>0</v>
      </c>
      <c r="AA95" s="286">
        <v>0</v>
      </c>
      <c r="AB95" s="136">
        <v>7.3046018991964941E-3</v>
      </c>
    </row>
    <row r="96" spans="1:28">
      <c r="A96" s="136" t="s">
        <v>166</v>
      </c>
      <c r="B96" s="136">
        <v>0</v>
      </c>
      <c r="C96" s="136">
        <v>0</v>
      </c>
      <c r="D96" s="136">
        <v>0</v>
      </c>
      <c r="E96" s="136">
        <v>0</v>
      </c>
      <c r="F96" s="136">
        <v>0</v>
      </c>
      <c r="G96" s="136">
        <v>0</v>
      </c>
      <c r="H96" s="136">
        <v>4.7599019827637069E-2</v>
      </c>
      <c r="I96" s="136">
        <v>0</v>
      </c>
      <c r="J96" s="136">
        <v>0</v>
      </c>
      <c r="K96" s="136">
        <v>0</v>
      </c>
      <c r="L96" s="136">
        <v>0</v>
      </c>
      <c r="M96" s="286">
        <v>0</v>
      </c>
      <c r="N96" s="136">
        <v>0</v>
      </c>
      <c r="O96" s="136">
        <v>0</v>
      </c>
      <c r="P96" s="136">
        <v>0</v>
      </c>
      <c r="Q96" s="136">
        <v>0</v>
      </c>
      <c r="R96" s="136">
        <v>0</v>
      </c>
      <c r="S96" s="136">
        <v>0</v>
      </c>
      <c r="T96" s="286">
        <v>0</v>
      </c>
      <c r="U96" s="136">
        <v>0</v>
      </c>
      <c r="V96" s="136">
        <v>0</v>
      </c>
      <c r="W96" s="136">
        <v>0</v>
      </c>
      <c r="X96" s="136">
        <v>0</v>
      </c>
      <c r="Y96" s="136">
        <v>0</v>
      </c>
      <c r="Z96" s="286">
        <v>0</v>
      </c>
      <c r="AA96" s="286">
        <v>0</v>
      </c>
      <c r="AB96" s="136">
        <v>0</v>
      </c>
    </row>
    <row r="97" spans="1:28">
      <c r="A97" s="136" t="s">
        <v>167</v>
      </c>
      <c r="B97" s="136">
        <v>0.10923513124164079</v>
      </c>
      <c r="C97" s="136">
        <v>0</v>
      </c>
      <c r="D97" s="136">
        <v>0</v>
      </c>
      <c r="E97" s="136">
        <v>0</v>
      </c>
      <c r="F97" s="136">
        <v>0</v>
      </c>
      <c r="G97" s="136">
        <v>0</v>
      </c>
      <c r="H97" s="136">
        <v>4.2069605359315546E-2</v>
      </c>
      <c r="I97" s="136">
        <v>0</v>
      </c>
      <c r="J97" s="136">
        <v>0</v>
      </c>
      <c r="K97" s="136">
        <v>0</v>
      </c>
      <c r="L97" s="136">
        <v>6.029340059354326E-2</v>
      </c>
      <c r="M97" s="286">
        <v>0</v>
      </c>
      <c r="N97" s="136">
        <v>0</v>
      </c>
      <c r="O97" s="136">
        <v>0.10178571428571428</v>
      </c>
      <c r="P97" s="136">
        <v>0</v>
      </c>
      <c r="Q97" s="136">
        <v>0</v>
      </c>
      <c r="R97" s="136">
        <v>0</v>
      </c>
      <c r="S97" s="136">
        <v>0</v>
      </c>
      <c r="T97" s="286">
        <v>0</v>
      </c>
      <c r="U97" s="136">
        <v>0.22733605278590005</v>
      </c>
      <c r="V97" s="136">
        <v>0</v>
      </c>
      <c r="W97" s="136">
        <v>0</v>
      </c>
      <c r="X97" s="136">
        <v>0</v>
      </c>
      <c r="Y97" s="136">
        <v>0</v>
      </c>
      <c r="Z97" s="286">
        <v>0</v>
      </c>
      <c r="AA97" s="286">
        <v>0</v>
      </c>
      <c r="AB97" s="136">
        <v>0</v>
      </c>
    </row>
    <row r="98" spans="1:28" s="81" customFormat="1">
      <c r="A98" s="258" t="s">
        <v>281</v>
      </c>
      <c r="B98" s="258" t="s">
        <v>252</v>
      </c>
      <c r="C98" s="258" t="s">
        <v>253</v>
      </c>
      <c r="D98" s="258" t="s">
        <v>254</v>
      </c>
      <c r="E98" s="258" t="s">
        <v>255</v>
      </c>
      <c r="F98" s="258" t="s">
        <v>256</v>
      </c>
      <c r="G98" s="258" t="s">
        <v>257</v>
      </c>
      <c r="H98" s="258" t="s">
        <v>258</v>
      </c>
      <c r="I98" s="258" t="s">
        <v>259</v>
      </c>
      <c r="J98" s="258" t="s">
        <v>260</v>
      </c>
      <c r="K98" s="258" t="s">
        <v>261</v>
      </c>
      <c r="L98" s="258" t="s">
        <v>262</v>
      </c>
      <c r="M98" s="258" t="s">
        <v>263</v>
      </c>
      <c r="N98" s="258" t="s">
        <v>264</v>
      </c>
      <c r="O98" s="258" t="s">
        <v>265</v>
      </c>
      <c r="P98" s="258" t="s">
        <v>266</v>
      </c>
      <c r="Q98" s="258" t="s">
        <v>267</v>
      </c>
      <c r="R98" s="258" t="s">
        <v>268</v>
      </c>
      <c r="S98" s="258" t="s">
        <v>269</v>
      </c>
      <c r="T98" s="258" t="s">
        <v>270</v>
      </c>
      <c r="U98" s="258" t="s">
        <v>271</v>
      </c>
      <c r="V98" s="258" t="s">
        <v>272</v>
      </c>
      <c r="W98" s="258" t="s">
        <v>273</v>
      </c>
      <c r="X98" s="258" t="s">
        <v>274</v>
      </c>
      <c r="Y98" s="258" t="s">
        <v>275</v>
      </c>
      <c r="Z98" s="258" t="s">
        <v>276</v>
      </c>
      <c r="AA98" s="258" t="s">
        <v>277</v>
      </c>
      <c r="AB98" s="258" t="s">
        <v>278</v>
      </c>
    </row>
    <row r="99" spans="1:28">
      <c r="A99" s="259" t="s">
        <v>33</v>
      </c>
      <c r="B99" s="259">
        <v>0.57757990400979276</v>
      </c>
      <c r="C99" s="259">
        <v>0.9</v>
      </c>
      <c r="D99" s="259">
        <v>0.89346922061894896</v>
      </c>
      <c r="E99" s="259">
        <v>0.89959054524763371</v>
      </c>
      <c r="F99" s="287">
        <v>1</v>
      </c>
      <c r="G99" s="287">
        <v>1</v>
      </c>
      <c r="H99" s="259">
        <v>0.71991170161174056</v>
      </c>
      <c r="I99" s="259">
        <v>0.70751757505915203</v>
      </c>
      <c r="J99" s="259">
        <v>0.67710976238190668</v>
      </c>
      <c r="K99" s="259">
        <v>0.68007534614590148</v>
      </c>
      <c r="L99" s="259">
        <v>0.81972688279369721</v>
      </c>
      <c r="M99" s="290">
        <v>0.75</v>
      </c>
      <c r="N99" s="259">
        <v>0.70811685961415216</v>
      </c>
      <c r="O99" s="287">
        <v>1</v>
      </c>
      <c r="P99" s="259">
        <v>0.84722017782504433</v>
      </c>
      <c r="Q99" s="259">
        <v>0.68980995754160723</v>
      </c>
      <c r="R99" s="259">
        <v>0.53407231488313067</v>
      </c>
      <c r="S99" s="259">
        <v>0.84141147353694945</v>
      </c>
      <c r="T99" s="287">
        <v>1</v>
      </c>
      <c r="U99" s="259">
        <v>0.75905256316568925</v>
      </c>
      <c r="V99" s="259">
        <v>0.79640159432143598</v>
      </c>
      <c r="W99" s="290">
        <v>0.75</v>
      </c>
      <c r="X99" s="259">
        <v>0.81809184715202954</v>
      </c>
      <c r="Y99" s="259">
        <v>0.73719531852145359</v>
      </c>
      <c r="Z99" s="259">
        <v>0.74420515887542082</v>
      </c>
      <c r="AA99" s="287">
        <v>1</v>
      </c>
      <c r="AB99" s="259">
        <v>0.72735440320931066</v>
      </c>
    </row>
    <row r="100" spans="1:28">
      <c r="A100" s="259" t="s">
        <v>153</v>
      </c>
      <c r="B100" s="259">
        <v>0.8248813592903278</v>
      </c>
      <c r="C100" s="259">
        <v>0.94999511733130382</v>
      </c>
      <c r="D100" s="259">
        <v>0.78142516138338625</v>
      </c>
      <c r="E100" s="259">
        <v>0.87823337637939258</v>
      </c>
      <c r="F100" s="287">
        <v>1</v>
      </c>
      <c r="G100" s="287">
        <v>1</v>
      </c>
      <c r="H100" s="259">
        <v>0.67578419938342682</v>
      </c>
      <c r="I100" s="259">
        <v>0.51560898432207103</v>
      </c>
      <c r="J100" s="259">
        <v>0.75885873432051976</v>
      </c>
      <c r="K100" s="259">
        <v>0.75525994508126826</v>
      </c>
      <c r="L100" s="259">
        <v>0.80505650223103309</v>
      </c>
      <c r="M100" s="290">
        <v>0.75</v>
      </c>
      <c r="N100" s="259">
        <v>0.68850130761480499</v>
      </c>
      <c r="O100" s="287">
        <v>1</v>
      </c>
      <c r="P100" s="259">
        <v>0.8942907282958259</v>
      </c>
      <c r="Q100" s="259">
        <v>0.70488397172262229</v>
      </c>
      <c r="R100" s="259">
        <v>0.78391855099510444</v>
      </c>
      <c r="S100" s="259">
        <v>0.87140978977714012</v>
      </c>
      <c r="T100" s="287">
        <v>1</v>
      </c>
      <c r="U100" s="259">
        <v>0.92710123498637553</v>
      </c>
      <c r="V100" s="259">
        <v>0.81228662841096622</v>
      </c>
      <c r="W100" s="290">
        <v>0.75</v>
      </c>
      <c r="X100" s="259">
        <v>0.82168872178351304</v>
      </c>
      <c r="Y100" s="259">
        <v>0.74501547865342443</v>
      </c>
      <c r="Z100" s="259">
        <v>0.77592425849026425</v>
      </c>
      <c r="AA100" s="287">
        <v>1</v>
      </c>
      <c r="AB100" s="259">
        <v>0.93106105323297716</v>
      </c>
    </row>
    <row r="101" spans="1:28">
      <c r="A101" s="259" t="s">
        <v>130</v>
      </c>
      <c r="B101" s="259">
        <v>0.57757990400979276</v>
      </c>
      <c r="C101" s="259">
        <v>0.9</v>
      </c>
      <c r="D101" s="259">
        <v>0.89346922061894896</v>
      </c>
      <c r="E101" s="259">
        <v>0.89959054524763371</v>
      </c>
      <c r="F101" s="287">
        <v>1</v>
      </c>
      <c r="G101" s="287">
        <v>1</v>
      </c>
      <c r="H101" s="259">
        <v>0.71991170161174056</v>
      </c>
      <c r="I101" s="259">
        <v>0.70751757505915203</v>
      </c>
      <c r="J101" s="259">
        <v>0.67710976238190668</v>
      </c>
      <c r="K101" s="259">
        <v>0.68007534614590148</v>
      </c>
      <c r="L101" s="259">
        <v>0.81972688279369721</v>
      </c>
      <c r="M101" s="290">
        <v>0.75</v>
      </c>
      <c r="N101" s="259">
        <v>0.70811685961415216</v>
      </c>
      <c r="O101" s="287">
        <v>1</v>
      </c>
      <c r="P101" s="259">
        <v>0.84722017782504433</v>
      </c>
      <c r="Q101" s="259">
        <v>0.68980995754160723</v>
      </c>
      <c r="R101" s="259">
        <v>0.53407231488313067</v>
      </c>
      <c r="S101" s="259">
        <v>0.84141147353694945</v>
      </c>
      <c r="T101" s="287">
        <v>1</v>
      </c>
      <c r="U101" s="259">
        <v>0.75905256316568925</v>
      </c>
      <c r="V101" s="259">
        <v>0.79640159432143598</v>
      </c>
      <c r="W101" s="290">
        <v>0.75</v>
      </c>
      <c r="X101" s="259">
        <v>0.81809184715202954</v>
      </c>
      <c r="Y101" s="259">
        <v>0.73719531852145359</v>
      </c>
      <c r="Z101" s="259">
        <v>0.74420515887542082</v>
      </c>
      <c r="AA101" s="287">
        <v>1</v>
      </c>
      <c r="AB101" s="259">
        <v>0.72735440320931066</v>
      </c>
    </row>
    <row r="102" spans="1:28">
      <c r="A102" s="259" t="s">
        <v>155</v>
      </c>
      <c r="B102" s="259">
        <v>0.4459018160585691</v>
      </c>
      <c r="C102" s="259">
        <v>0.92</v>
      </c>
      <c r="D102" s="259">
        <v>0.89682692307692324</v>
      </c>
      <c r="E102" s="259">
        <v>0.4</v>
      </c>
      <c r="F102" s="287">
        <v>1</v>
      </c>
      <c r="G102" s="287">
        <v>1</v>
      </c>
      <c r="H102" s="259">
        <v>0.53828756310359427</v>
      </c>
      <c r="I102" s="259">
        <v>0.43279218504728667</v>
      </c>
      <c r="J102" s="259">
        <v>0.45151405773586978</v>
      </c>
      <c r="K102" s="259">
        <v>0.84485864951361445</v>
      </c>
      <c r="L102" s="259">
        <v>0.48901062474468071</v>
      </c>
      <c r="M102" s="259">
        <v>0.92</v>
      </c>
      <c r="N102" s="259">
        <v>0.42784699453551911</v>
      </c>
      <c r="O102" s="287">
        <v>1</v>
      </c>
      <c r="P102" s="259">
        <v>0.91340023121048664</v>
      </c>
      <c r="Q102" s="259">
        <v>0.41084749616324673</v>
      </c>
      <c r="R102" s="259">
        <v>0.55832429986424659</v>
      </c>
      <c r="S102" s="259">
        <v>0.49290232881473772</v>
      </c>
      <c r="T102" s="287">
        <v>1</v>
      </c>
      <c r="U102" s="259">
        <v>0.63137853967435376</v>
      </c>
      <c r="V102" s="259">
        <v>0.58475237227058874</v>
      </c>
      <c r="W102" s="259">
        <v>0.92</v>
      </c>
      <c r="X102" s="259">
        <v>0.62144711450181545</v>
      </c>
      <c r="Y102" s="259">
        <v>0.92</v>
      </c>
      <c r="Z102" s="259">
        <v>0.49663174546804628</v>
      </c>
      <c r="AA102" s="287">
        <v>1</v>
      </c>
      <c r="AB102" s="259">
        <v>0.72244105674398273</v>
      </c>
    </row>
    <row r="103" spans="1:28">
      <c r="A103" s="259" t="s">
        <v>79</v>
      </c>
      <c r="B103" s="259">
        <v>3</v>
      </c>
      <c r="C103" s="259">
        <v>3</v>
      </c>
      <c r="D103" s="259">
        <v>3</v>
      </c>
      <c r="E103" s="259">
        <v>3</v>
      </c>
      <c r="F103" s="287">
        <v>1</v>
      </c>
      <c r="G103" s="287">
        <v>1</v>
      </c>
      <c r="H103" s="259">
        <v>3</v>
      </c>
      <c r="I103" s="259">
        <v>3</v>
      </c>
      <c r="J103" s="259">
        <v>3</v>
      </c>
      <c r="K103" s="259">
        <v>3</v>
      </c>
      <c r="L103" s="259">
        <v>3</v>
      </c>
      <c r="M103" s="259">
        <v>3</v>
      </c>
      <c r="N103" s="259">
        <v>3</v>
      </c>
      <c r="O103" s="287">
        <v>1</v>
      </c>
      <c r="P103" s="259">
        <v>3</v>
      </c>
      <c r="Q103" s="259">
        <v>3</v>
      </c>
      <c r="R103" s="259">
        <v>3</v>
      </c>
      <c r="S103" s="259">
        <v>3</v>
      </c>
      <c r="T103" s="287">
        <v>1</v>
      </c>
      <c r="U103" s="259">
        <v>3</v>
      </c>
      <c r="V103" s="259">
        <v>3</v>
      </c>
      <c r="W103" s="259">
        <v>3</v>
      </c>
      <c r="X103" s="259">
        <v>3</v>
      </c>
      <c r="Y103" s="259">
        <v>3</v>
      </c>
      <c r="Z103" s="259">
        <v>3</v>
      </c>
      <c r="AA103" s="287">
        <v>1</v>
      </c>
      <c r="AB103" s="259">
        <v>3</v>
      </c>
    </row>
    <row r="104" spans="1:28">
      <c r="A104" s="259" t="s">
        <v>156</v>
      </c>
      <c r="B104" s="259">
        <v>0.8248813592903278</v>
      </c>
      <c r="C104" s="259">
        <v>0.94999511733130382</v>
      </c>
      <c r="D104" s="259">
        <v>0.78142516138338625</v>
      </c>
      <c r="E104" s="259">
        <v>0.87823337637939258</v>
      </c>
      <c r="F104" s="287">
        <v>1</v>
      </c>
      <c r="G104" s="287">
        <v>1</v>
      </c>
      <c r="H104" s="259">
        <v>0.67578419938342682</v>
      </c>
      <c r="I104" s="259">
        <v>0.51560898432207103</v>
      </c>
      <c r="J104" s="259">
        <v>0.75885873432051976</v>
      </c>
      <c r="K104" s="259">
        <v>0.75525994508126826</v>
      </c>
      <c r="L104" s="259">
        <v>0.80505650223103309</v>
      </c>
      <c r="M104" s="290">
        <v>0.75</v>
      </c>
      <c r="N104" s="259">
        <v>0.68850130761480499</v>
      </c>
      <c r="O104" s="287">
        <v>1</v>
      </c>
      <c r="P104" s="259">
        <v>0.8942907282958259</v>
      </c>
      <c r="Q104" s="259">
        <v>0.70488397172262229</v>
      </c>
      <c r="R104" s="259">
        <v>0.78391855099510444</v>
      </c>
      <c r="S104" s="259">
        <v>0.87140978977714012</v>
      </c>
      <c r="T104" s="287">
        <v>1</v>
      </c>
      <c r="U104" s="259">
        <v>0.92710123498637553</v>
      </c>
      <c r="V104" s="259">
        <v>0.81228662841096622</v>
      </c>
      <c r="W104" s="290">
        <v>0.75</v>
      </c>
      <c r="X104" s="259">
        <v>0.82168872178351304</v>
      </c>
      <c r="Y104" s="259">
        <v>0.74501547865342443</v>
      </c>
      <c r="Z104" s="259">
        <v>0.77592425849026425</v>
      </c>
      <c r="AA104" s="287">
        <v>1</v>
      </c>
      <c r="AB104" s="259">
        <v>0.93106105323297716</v>
      </c>
    </row>
    <row r="105" spans="1:28">
      <c r="A105" s="259" t="s">
        <v>157</v>
      </c>
      <c r="B105" s="259">
        <v>1</v>
      </c>
      <c r="C105" s="259">
        <v>1</v>
      </c>
      <c r="D105" s="259">
        <v>1</v>
      </c>
      <c r="E105" s="259">
        <v>1</v>
      </c>
      <c r="F105" s="287">
        <v>1</v>
      </c>
      <c r="G105" s="287">
        <v>1</v>
      </c>
      <c r="H105" s="259">
        <v>1</v>
      </c>
      <c r="I105" s="259">
        <v>1</v>
      </c>
      <c r="J105" s="259">
        <v>1</v>
      </c>
      <c r="K105" s="259">
        <v>1</v>
      </c>
      <c r="L105" s="259">
        <v>1</v>
      </c>
      <c r="M105" s="259">
        <v>1</v>
      </c>
      <c r="N105" s="259">
        <v>1</v>
      </c>
      <c r="O105" s="287">
        <v>1</v>
      </c>
      <c r="P105" s="259">
        <v>1</v>
      </c>
      <c r="Q105" s="259">
        <v>1</v>
      </c>
      <c r="R105" s="259">
        <v>1</v>
      </c>
      <c r="S105" s="259">
        <v>1</v>
      </c>
      <c r="T105" s="287">
        <v>1</v>
      </c>
      <c r="U105" s="259">
        <v>1</v>
      </c>
      <c r="V105" s="259">
        <v>1</v>
      </c>
      <c r="W105" s="259">
        <v>1</v>
      </c>
      <c r="X105" s="259">
        <v>1</v>
      </c>
      <c r="Y105" s="259">
        <v>1</v>
      </c>
      <c r="Z105" s="259">
        <v>1</v>
      </c>
      <c r="AA105" s="287">
        <v>1</v>
      </c>
      <c r="AB105" s="259">
        <v>1</v>
      </c>
    </row>
    <row r="106" spans="1:28">
      <c r="A106" s="259" t="s">
        <v>8</v>
      </c>
      <c r="B106" s="259">
        <v>0.8248813592903278</v>
      </c>
      <c r="C106" s="259">
        <v>0.94999511733130382</v>
      </c>
      <c r="D106" s="259">
        <v>0.78142516138338625</v>
      </c>
      <c r="E106" s="259">
        <v>0.87823337637939258</v>
      </c>
      <c r="F106" s="287">
        <v>1</v>
      </c>
      <c r="G106" s="287">
        <v>1</v>
      </c>
      <c r="H106" s="259">
        <v>0.67578419938342682</v>
      </c>
      <c r="I106" s="259">
        <v>0.51560898432207103</v>
      </c>
      <c r="J106" s="259">
        <v>0.75885873432051976</v>
      </c>
      <c r="K106" s="259">
        <v>0.75525994508126826</v>
      </c>
      <c r="L106" s="259">
        <v>0.80505650223103309</v>
      </c>
      <c r="M106" s="290">
        <v>0.75</v>
      </c>
      <c r="N106" s="259">
        <v>0.68850130761480499</v>
      </c>
      <c r="O106" s="287">
        <v>1</v>
      </c>
      <c r="P106" s="259">
        <v>0.8942907282958259</v>
      </c>
      <c r="Q106" s="259">
        <v>0.70488397172262229</v>
      </c>
      <c r="R106" s="259">
        <v>0.78391855099510444</v>
      </c>
      <c r="S106" s="259">
        <v>0.87140978977714012</v>
      </c>
      <c r="T106" s="287">
        <v>1</v>
      </c>
      <c r="U106" s="259">
        <v>0.92710123498637553</v>
      </c>
      <c r="V106" s="259">
        <v>0.81228662841096622</v>
      </c>
      <c r="W106" s="290">
        <v>0.75</v>
      </c>
      <c r="X106" s="259">
        <v>0.82168872178351304</v>
      </c>
      <c r="Y106" s="259">
        <v>0.74501547865342443</v>
      </c>
      <c r="Z106" s="259">
        <v>0.77592425849026425</v>
      </c>
      <c r="AA106" s="287">
        <v>1</v>
      </c>
      <c r="AB106" s="259">
        <v>0.93106105323297716</v>
      </c>
    </row>
    <row r="107" spans="1:28">
      <c r="A107" s="259" t="s">
        <v>159</v>
      </c>
      <c r="B107" s="259">
        <v>0.8248813592903278</v>
      </c>
      <c r="C107" s="259">
        <v>0.94999511733130382</v>
      </c>
      <c r="D107" s="259">
        <v>0.78142516138338625</v>
      </c>
      <c r="E107" s="259">
        <v>0.87823337637939258</v>
      </c>
      <c r="F107" s="287">
        <v>1</v>
      </c>
      <c r="G107" s="287">
        <v>1</v>
      </c>
      <c r="H107" s="259">
        <v>0.67578419938342682</v>
      </c>
      <c r="I107" s="259">
        <v>0.51560898432207103</v>
      </c>
      <c r="J107" s="259">
        <v>0.75885873432051976</v>
      </c>
      <c r="K107" s="259">
        <v>0.75525994508126826</v>
      </c>
      <c r="L107" s="259">
        <v>0.80505650223103309</v>
      </c>
      <c r="M107" s="290">
        <v>0.75</v>
      </c>
      <c r="N107" s="259">
        <v>0.68850130761480499</v>
      </c>
      <c r="O107" s="287">
        <v>1</v>
      </c>
      <c r="P107" s="259">
        <v>0.8942907282958259</v>
      </c>
      <c r="Q107" s="259">
        <v>0.70488397172262229</v>
      </c>
      <c r="R107" s="259">
        <v>0.78391855099510444</v>
      </c>
      <c r="S107" s="259">
        <v>0.87140978977714012</v>
      </c>
      <c r="T107" s="287">
        <v>1</v>
      </c>
      <c r="U107" s="259">
        <v>0.92710123498637553</v>
      </c>
      <c r="V107" s="259">
        <v>0.81228662841096622</v>
      </c>
      <c r="W107" s="290">
        <v>0.75</v>
      </c>
      <c r="X107" s="259">
        <v>0.82168872178351304</v>
      </c>
      <c r="Y107" s="259">
        <v>0.74501547865342443</v>
      </c>
      <c r="Z107" s="259">
        <v>0.77592425849026425</v>
      </c>
      <c r="AA107" s="287">
        <v>1</v>
      </c>
      <c r="AB107" s="259">
        <v>0.93106105323297716</v>
      </c>
    </row>
    <row r="108" spans="1:28">
      <c r="A108" s="259" t="s">
        <v>160</v>
      </c>
      <c r="B108" s="259">
        <v>0.8248813592903278</v>
      </c>
      <c r="C108" s="259">
        <v>0.94999511733130382</v>
      </c>
      <c r="D108" s="259">
        <v>0.78142516138338625</v>
      </c>
      <c r="E108" s="259">
        <v>0.87823337637939258</v>
      </c>
      <c r="F108" s="287">
        <v>1</v>
      </c>
      <c r="G108" s="287">
        <v>1</v>
      </c>
      <c r="H108" s="259">
        <v>0.67578419938342682</v>
      </c>
      <c r="I108" s="259">
        <v>0.51560898432207103</v>
      </c>
      <c r="J108" s="259">
        <v>0.75885873432051976</v>
      </c>
      <c r="K108" s="259">
        <v>0.75525994508126826</v>
      </c>
      <c r="L108" s="259">
        <v>0.80505650223103309</v>
      </c>
      <c r="M108" s="290">
        <v>0.75</v>
      </c>
      <c r="N108" s="259">
        <v>0.68850130761480499</v>
      </c>
      <c r="O108" s="287">
        <v>1</v>
      </c>
      <c r="P108" s="259">
        <v>0.8942907282958259</v>
      </c>
      <c r="Q108" s="259">
        <v>0.70488397172262229</v>
      </c>
      <c r="R108" s="259">
        <v>0.78391855099510444</v>
      </c>
      <c r="S108" s="259">
        <v>0.87140978977714012</v>
      </c>
      <c r="T108" s="287">
        <v>1</v>
      </c>
      <c r="U108" s="259">
        <v>0.92710123498637553</v>
      </c>
      <c r="V108" s="259">
        <v>0.81228662841096622</v>
      </c>
      <c r="W108" s="290">
        <v>0.75</v>
      </c>
      <c r="X108" s="259">
        <v>0.82168872178351304</v>
      </c>
      <c r="Y108" s="259">
        <v>0.74501547865342443</v>
      </c>
      <c r="Z108" s="259">
        <v>0.77592425849026425</v>
      </c>
      <c r="AA108" s="287">
        <v>1</v>
      </c>
      <c r="AB108" s="259">
        <v>0.93106105323297716</v>
      </c>
    </row>
    <row r="109" spans="1:28">
      <c r="A109" s="259" t="s">
        <v>161</v>
      </c>
      <c r="B109" s="259">
        <v>1</v>
      </c>
      <c r="C109" s="259">
        <v>1</v>
      </c>
      <c r="D109" s="259">
        <v>1</v>
      </c>
      <c r="E109" s="259">
        <v>1</v>
      </c>
      <c r="F109" s="287">
        <v>1</v>
      </c>
      <c r="G109" s="287">
        <v>1</v>
      </c>
      <c r="H109" s="259">
        <v>1</v>
      </c>
      <c r="I109" s="259">
        <v>1</v>
      </c>
      <c r="J109" s="259">
        <v>1</v>
      </c>
      <c r="K109" s="259">
        <v>1</v>
      </c>
      <c r="L109" s="259">
        <v>1</v>
      </c>
      <c r="M109" s="259">
        <v>1</v>
      </c>
      <c r="N109" s="259">
        <v>1</v>
      </c>
      <c r="O109" s="287">
        <v>1</v>
      </c>
      <c r="P109" s="259">
        <v>1</v>
      </c>
      <c r="Q109" s="259">
        <v>1</v>
      </c>
      <c r="R109" s="259">
        <v>1</v>
      </c>
      <c r="S109" s="259">
        <v>1</v>
      </c>
      <c r="T109" s="287">
        <v>1</v>
      </c>
      <c r="U109" s="259">
        <v>1</v>
      </c>
      <c r="V109" s="259">
        <v>1</v>
      </c>
      <c r="W109" s="259">
        <v>1</v>
      </c>
      <c r="X109" s="259">
        <v>1</v>
      </c>
      <c r="Y109" s="259">
        <v>1</v>
      </c>
      <c r="Z109" s="259">
        <v>1</v>
      </c>
      <c r="AA109" s="287">
        <v>1</v>
      </c>
      <c r="AB109" s="259">
        <v>1</v>
      </c>
    </row>
    <row r="110" spans="1:28" s="289" customFormat="1">
      <c r="A110" s="288" t="s">
        <v>162</v>
      </c>
      <c r="B110" s="288">
        <v>0.93</v>
      </c>
      <c r="C110" s="290">
        <v>0.75</v>
      </c>
      <c r="D110" s="288">
        <v>0.91179855349103622</v>
      </c>
      <c r="E110" s="290">
        <v>0.75</v>
      </c>
      <c r="F110" s="288">
        <v>1</v>
      </c>
      <c r="G110" s="288">
        <v>1</v>
      </c>
      <c r="H110" s="288">
        <v>0.92697770266586721</v>
      </c>
      <c r="I110" s="290">
        <v>0.75</v>
      </c>
      <c r="J110" s="288">
        <v>0.87984964432713952</v>
      </c>
      <c r="K110" s="288">
        <v>0.47291811477157342</v>
      </c>
      <c r="L110" s="288">
        <v>0.89353276294698647</v>
      </c>
      <c r="M110" s="288">
        <v>0.93</v>
      </c>
      <c r="N110" s="288">
        <v>0.64495246808510642</v>
      </c>
      <c r="O110" s="288">
        <v>1</v>
      </c>
      <c r="P110" s="288">
        <v>0.93</v>
      </c>
      <c r="Q110" s="288">
        <v>0.83076923076923082</v>
      </c>
      <c r="R110" s="288">
        <v>0.4</v>
      </c>
      <c r="S110" s="290">
        <v>0.75</v>
      </c>
      <c r="T110" s="288">
        <v>1</v>
      </c>
      <c r="U110" s="288">
        <v>0.93</v>
      </c>
      <c r="V110" s="288">
        <v>0.72738026452954596</v>
      </c>
      <c r="W110" s="290">
        <v>0.75</v>
      </c>
      <c r="X110" s="288">
        <v>0.92747610995786889</v>
      </c>
      <c r="Y110" s="288">
        <v>0.92628478613822218</v>
      </c>
      <c r="Z110" s="288">
        <v>0.9253191086898952</v>
      </c>
      <c r="AA110" s="288">
        <v>1</v>
      </c>
      <c r="AB110" s="288">
        <v>0.93</v>
      </c>
    </row>
    <row r="111" spans="1:28" s="289" customFormat="1">
      <c r="A111" s="288" t="s">
        <v>164</v>
      </c>
      <c r="B111" s="288">
        <v>0.34745740953207854</v>
      </c>
      <c r="C111" s="288">
        <v>0.52800019144015486</v>
      </c>
      <c r="D111" s="290">
        <v>0.75</v>
      </c>
      <c r="E111" s="290">
        <v>0.75</v>
      </c>
      <c r="F111" s="288">
        <v>1</v>
      </c>
      <c r="G111" s="288">
        <v>1</v>
      </c>
      <c r="H111" s="288">
        <v>0.46030510824225473</v>
      </c>
      <c r="I111" s="288">
        <v>0.53</v>
      </c>
      <c r="J111" s="288">
        <v>0.4491065788667688</v>
      </c>
      <c r="K111" s="288">
        <v>0.23646243877875397</v>
      </c>
      <c r="L111" s="288">
        <v>0.36933067072192421</v>
      </c>
      <c r="M111" s="290">
        <v>0.75</v>
      </c>
      <c r="N111" s="288">
        <v>0.53</v>
      </c>
      <c r="O111" s="288">
        <v>1</v>
      </c>
      <c r="P111" s="288">
        <v>0.53</v>
      </c>
      <c r="Q111" s="290">
        <v>0.75</v>
      </c>
      <c r="R111" s="288">
        <v>0.53</v>
      </c>
      <c r="S111" s="290">
        <v>0.75</v>
      </c>
      <c r="T111" s="288">
        <v>1</v>
      </c>
      <c r="U111" s="290">
        <v>0.75</v>
      </c>
      <c r="V111" s="290">
        <v>0.75</v>
      </c>
      <c r="W111" s="290">
        <v>0.75</v>
      </c>
      <c r="X111" s="290">
        <v>0.75</v>
      </c>
      <c r="Y111" s="290">
        <v>0.75</v>
      </c>
      <c r="Z111" s="290">
        <v>0.75</v>
      </c>
      <c r="AA111" s="288">
        <v>1</v>
      </c>
      <c r="AB111" s="288">
        <v>0.48018978032963894</v>
      </c>
    </row>
    <row r="112" spans="1:28">
      <c r="A112" s="259" t="s">
        <v>165</v>
      </c>
      <c r="B112" s="259">
        <v>0.8248813592903278</v>
      </c>
      <c r="C112" s="259">
        <v>0.94999511733130382</v>
      </c>
      <c r="D112" s="259">
        <v>0.78142516138338625</v>
      </c>
      <c r="E112" s="259">
        <v>0.87823337637939258</v>
      </c>
      <c r="F112" s="287">
        <v>1</v>
      </c>
      <c r="G112" s="287">
        <v>1</v>
      </c>
      <c r="H112" s="259">
        <v>0.67578419938342682</v>
      </c>
      <c r="I112" s="259">
        <v>0.51560898432207103</v>
      </c>
      <c r="J112" s="259">
        <v>0.75885873432051976</v>
      </c>
      <c r="K112" s="259">
        <v>0.75525994508126826</v>
      </c>
      <c r="L112" s="259">
        <v>0.80505650223103309</v>
      </c>
      <c r="M112" s="290">
        <v>0.75</v>
      </c>
      <c r="N112" s="259">
        <v>0.68850130761480499</v>
      </c>
      <c r="O112" s="287">
        <v>1</v>
      </c>
      <c r="P112" s="259">
        <v>0.8942907282958259</v>
      </c>
      <c r="Q112" s="259">
        <v>0.70488397172262229</v>
      </c>
      <c r="R112" s="259">
        <v>0.78391855099510444</v>
      </c>
      <c r="S112" s="259">
        <v>0.87140978977714012</v>
      </c>
      <c r="T112" s="287">
        <v>1</v>
      </c>
      <c r="U112" s="259">
        <v>0.92710123498637553</v>
      </c>
      <c r="V112" s="259">
        <v>0.81228662841096622</v>
      </c>
      <c r="W112" s="290">
        <v>0.75</v>
      </c>
      <c r="X112" s="259">
        <v>0.82168872178351304</v>
      </c>
      <c r="Y112" s="259">
        <v>0.74501547865342443</v>
      </c>
      <c r="Z112" s="259">
        <v>0.77592425849026425</v>
      </c>
      <c r="AA112" s="287">
        <v>1</v>
      </c>
      <c r="AB112" s="259">
        <v>0.93106105323297716</v>
      </c>
    </row>
    <row r="113" spans="1:28">
      <c r="A113" s="259" t="s">
        <v>166</v>
      </c>
      <c r="B113" s="259">
        <v>1</v>
      </c>
      <c r="C113" s="259">
        <v>1</v>
      </c>
      <c r="D113" s="259">
        <v>1</v>
      </c>
      <c r="E113" s="259">
        <v>1</v>
      </c>
      <c r="F113" s="287">
        <v>1</v>
      </c>
      <c r="G113" s="287">
        <v>1</v>
      </c>
      <c r="H113" s="259">
        <v>1</v>
      </c>
      <c r="I113" s="259">
        <v>1</v>
      </c>
      <c r="J113" s="259">
        <v>1</v>
      </c>
      <c r="K113" s="259">
        <v>1</v>
      </c>
      <c r="L113" s="259">
        <v>1</v>
      </c>
      <c r="M113" s="259">
        <v>1</v>
      </c>
      <c r="N113" s="259">
        <v>1</v>
      </c>
      <c r="O113" s="287">
        <v>1</v>
      </c>
      <c r="P113" s="259">
        <v>1</v>
      </c>
      <c r="Q113" s="259">
        <v>1</v>
      </c>
      <c r="R113" s="259">
        <v>1</v>
      </c>
      <c r="S113" s="259">
        <v>1</v>
      </c>
      <c r="T113" s="287">
        <v>1</v>
      </c>
      <c r="U113" s="259">
        <v>1</v>
      </c>
      <c r="V113" s="259">
        <v>1</v>
      </c>
      <c r="W113" s="259">
        <v>1</v>
      </c>
      <c r="X113" s="259">
        <v>1</v>
      </c>
      <c r="Y113" s="259">
        <v>1</v>
      </c>
      <c r="Z113" s="259">
        <v>1</v>
      </c>
      <c r="AA113" s="287">
        <v>1</v>
      </c>
      <c r="AB113" s="259">
        <v>1</v>
      </c>
    </row>
    <row r="114" spans="1:28">
      <c r="A114" s="259" t="s">
        <v>167</v>
      </c>
      <c r="B114" s="259">
        <v>1</v>
      </c>
      <c r="C114" s="259">
        <v>1</v>
      </c>
      <c r="D114" s="259">
        <v>1</v>
      </c>
      <c r="E114" s="259">
        <v>1</v>
      </c>
      <c r="F114" s="287">
        <v>1</v>
      </c>
      <c r="G114" s="287">
        <v>1</v>
      </c>
      <c r="H114" s="259">
        <v>1</v>
      </c>
      <c r="I114" s="259">
        <v>1</v>
      </c>
      <c r="J114" s="259">
        <v>1</v>
      </c>
      <c r="K114" s="259">
        <v>1</v>
      </c>
      <c r="L114" s="259">
        <v>1</v>
      </c>
      <c r="M114" s="259">
        <v>1</v>
      </c>
      <c r="N114" s="259">
        <v>1</v>
      </c>
      <c r="O114" s="287">
        <v>1</v>
      </c>
      <c r="P114" s="259">
        <v>1</v>
      </c>
      <c r="Q114" s="259">
        <v>1</v>
      </c>
      <c r="R114" s="259">
        <v>1</v>
      </c>
      <c r="S114" s="259">
        <v>1</v>
      </c>
      <c r="T114" s="287">
        <v>1</v>
      </c>
      <c r="U114" s="259">
        <v>1</v>
      </c>
      <c r="V114" s="259">
        <v>1</v>
      </c>
      <c r="W114" s="259">
        <v>1</v>
      </c>
      <c r="X114" s="259">
        <v>1</v>
      </c>
      <c r="Y114" s="259">
        <v>1</v>
      </c>
      <c r="Z114" s="259">
        <v>1</v>
      </c>
      <c r="AA114" s="287">
        <v>1</v>
      </c>
      <c r="AB114" s="259">
        <v>1</v>
      </c>
    </row>
    <row r="115" spans="1:28" s="81" customFormat="1">
      <c r="A115" s="258" t="s">
        <v>282</v>
      </c>
      <c r="B115" s="258" t="s">
        <v>252</v>
      </c>
      <c r="C115" s="258" t="s">
        <v>253</v>
      </c>
      <c r="D115" s="258" t="s">
        <v>254</v>
      </c>
      <c r="E115" s="258" t="s">
        <v>255</v>
      </c>
      <c r="F115" s="258" t="s">
        <v>256</v>
      </c>
      <c r="G115" s="258" t="s">
        <v>257</v>
      </c>
      <c r="H115" s="258" t="s">
        <v>258</v>
      </c>
      <c r="I115" s="258" t="s">
        <v>259</v>
      </c>
      <c r="J115" s="258" t="s">
        <v>260</v>
      </c>
      <c r="K115" s="258" t="s">
        <v>261</v>
      </c>
      <c r="L115" s="258" t="s">
        <v>262</v>
      </c>
      <c r="M115" s="258" t="s">
        <v>263</v>
      </c>
      <c r="N115" s="258" t="s">
        <v>264</v>
      </c>
      <c r="O115" s="258" t="s">
        <v>265</v>
      </c>
      <c r="P115" s="258" t="s">
        <v>266</v>
      </c>
      <c r="Q115" s="258" t="s">
        <v>267</v>
      </c>
      <c r="R115" s="258" t="s">
        <v>268</v>
      </c>
      <c r="S115" s="258" t="s">
        <v>269</v>
      </c>
      <c r="T115" s="258" t="s">
        <v>270</v>
      </c>
      <c r="U115" s="258" t="s">
        <v>271</v>
      </c>
      <c r="V115" s="258" t="s">
        <v>272</v>
      </c>
      <c r="W115" s="258" t="s">
        <v>273</v>
      </c>
      <c r="X115" s="258" t="s">
        <v>274</v>
      </c>
      <c r="Y115" s="258" t="s">
        <v>275</v>
      </c>
      <c r="Z115" s="258" t="s">
        <v>276</v>
      </c>
      <c r="AA115" s="258" t="s">
        <v>277</v>
      </c>
      <c r="AB115" s="258" t="s">
        <v>278</v>
      </c>
    </row>
    <row r="116" spans="1:28">
      <c r="A116" s="136" t="s">
        <v>33</v>
      </c>
      <c r="B116" s="136">
        <v>0</v>
      </c>
      <c r="C116" s="136">
        <v>0</v>
      </c>
      <c r="D116" s="136">
        <v>0</v>
      </c>
      <c r="E116" s="136">
        <v>0</v>
      </c>
      <c r="F116" s="136">
        <v>0</v>
      </c>
      <c r="G116" s="136">
        <v>0</v>
      </c>
      <c r="H116" s="136">
        <v>0</v>
      </c>
      <c r="I116" s="136">
        <v>0</v>
      </c>
      <c r="J116" s="136">
        <v>8.1132075471698109E-2</v>
      </c>
      <c r="K116" s="136">
        <v>0</v>
      </c>
      <c r="L116" s="136">
        <v>0</v>
      </c>
      <c r="M116" s="286">
        <v>0</v>
      </c>
      <c r="N116" s="136">
        <v>0</v>
      </c>
      <c r="O116" s="136">
        <v>0</v>
      </c>
      <c r="P116" s="136">
        <v>1.3110885312530727E-3</v>
      </c>
      <c r="Q116" s="136">
        <v>0</v>
      </c>
      <c r="R116" s="136">
        <v>0</v>
      </c>
      <c r="S116" s="136">
        <v>0</v>
      </c>
      <c r="T116" s="136">
        <v>0</v>
      </c>
      <c r="U116" s="136">
        <v>0</v>
      </c>
      <c r="V116" s="136">
        <v>0</v>
      </c>
      <c r="W116" s="136">
        <v>0</v>
      </c>
      <c r="X116" s="136">
        <v>0</v>
      </c>
      <c r="Y116" s="136">
        <v>0</v>
      </c>
      <c r="Z116" s="136">
        <v>0</v>
      </c>
      <c r="AA116" s="136">
        <v>0</v>
      </c>
      <c r="AB116" s="136">
        <v>2.6548672566371681E-2</v>
      </c>
    </row>
    <row r="117" spans="1:28">
      <c r="A117" s="136" t="s">
        <v>153</v>
      </c>
      <c r="B117" s="136">
        <v>1.2779552715654952E-2</v>
      </c>
      <c r="C117" s="136">
        <v>0</v>
      </c>
      <c r="D117" s="136">
        <v>9.6250000000000016E-2</v>
      </c>
      <c r="E117" s="136">
        <v>0.10447761194029848</v>
      </c>
      <c r="F117" s="136">
        <v>0</v>
      </c>
      <c r="G117" s="136">
        <v>5.3046538421910483E-2</v>
      </c>
      <c r="H117" s="136">
        <v>2.2891176358878179E-3</v>
      </c>
      <c r="I117" s="136">
        <v>0.15296092064253175</v>
      </c>
      <c r="J117" s="136">
        <v>7.5471698113207548E-3</v>
      </c>
      <c r="K117" s="136">
        <v>0.13292682926829269</v>
      </c>
      <c r="L117" s="136">
        <v>7.4130174745163299E-2</v>
      </c>
      <c r="M117" s="286">
        <v>0</v>
      </c>
      <c r="N117" s="136">
        <v>0.13448486534288184</v>
      </c>
      <c r="O117" s="136">
        <v>4.4000000000000003E-3</v>
      </c>
      <c r="P117" s="136">
        <v>1.2619227113310826E-2</v>
      </c>
      <c r="Q117" s="136">
        <v>0</v>
      </c>
      <c r="R117" s="136">
        <v>0.12666666666666668</v>
      </c>
      <c r="S117" s="136">
        <v>0</v>
      </c>
      <c r="T117" s="136">
        <v>0</v>
      </c>
      <c r="U117" s="136">
        <v>0</v>
      </c>
      <c r="V117" s="136">
        <v>0.19645063461754464</v>
      </c>
      <c r="W117" s="136">
        <v>0</v>
      </c>
      <c r="X117" s="136">
        <v>1.8487394957983194E-2</v>
      </c>
      <c r="Y117" s="136">
        <v>8.3197851134516138E-2</v>
      </c>
      <c r="Z117" s="136">
        <v>0</v>
      </c>
      <c r="AA117" s="136">
        <v>1.4721840410909353E-2</v>
      </c>
      <c r="AB117" s="136">
        <v>2.0422055820285907E-3</v>
      </c>
    </row>
    <row r="118" spans="1:28">
      <c r="A118" s="136" t="s">
        <v>130</v>
      </c>
      <c r="B118" s="136">
        <v>0.38338658146964855</v>
      </c>
      <c r="C118" s="136">
        <v>0</v>
      </c>
      <c r="D118" s="136">
        <v>4.1666666666666666E-3</v>
      </c>
      <c r="E118" s="136">
        <v>0</v>
      </c>
      <c r="F118" s="136">
        <v>0</v>
      </c>
      <c r="G118" s="136">
        <v>4.7239960004669809E-3</v>
      </c>
      <c r="H118" s="136">
        <v>0.21412401086131033</v>
      </c>
      <c r="I118" s="136">
        <v>0.41716614720690476</v>
      </c>
      <c r="J118" s="136">
        <v>0.16792452830188681</v>
      </c>
      <c r="K118" s="136">
        <v>0.35243902439024388</v>
      </c>
      <c r="L118" s="136">
        <v>2.0055387975868526E-2</v>
      </c>
      <c r="M118" s="286">
        <v>0</v>
      </c>
      <c r="N118" s="136">
        <v>3.2137844561620429E-2</v>
      </c>
      <c r="O118" s="136">
        <v>0</v>
      </c>
      <c r="P118" s="136">
        <v>2.0649644367235896E-2</v>
      </c>
      <c r="Q118" s="136">
        <v>0.5442764578833692</v>
      </c>
      <c r="R118" s="136">
        <v>0.34848484848484845</v>
      </c>
      <c r="S118" s="136">
        <v>1.9607843137254902E-2</v>
      </c>
      <c r="T118" s="136">
        <v>0</v>
      </c>
      <c r="U118" s="136">
        <v>0</v>
      </c>
      <c r="V118" s="136">
        <v>1.4601819611366956E-2</v>
      </c>
      <c r="W118" s="136">
        <v>0</v>
      </c>
      <c r="X118" s="136">
        <v>3.8415366146458581E-2</v>
      </c>
      <c r="Y118" s="136">
        <v>7.9168728352300835E-2</v>
      </c>
      <c r="Z118" s="136">
        <v>2.7666769136181987E-2</v>
      </c>
      <c r="AA118" s="136">
        <v>0</v>
      </c>
      <c r="AB118" s="136">
        <v>0.27705922396187888</v>
      </c>
    </row>
    <row r="119" spans="1:28">
      <c r="A119" s="136" t="s">
        <v>155</v>
      </c>
      <c r="B119" s="136">
        <v>0</v>
      </c>
      <c r="C119" s="136">
        <v>0</v>
      </c>
      <c r="D119" s="136">
        <v>5.694444444444445E-2</v>
      </c>
      <c r="E119" s="136">
        <v>0.20352781546811391</v>
      </c>
      <c r="F119" s="136">
        <v>0</v>
      </c>
      <c r="G119" s="136">
        <v>7.873326667444969E-3</v>
      </c>
      <c r="H119" s="136">
        <v>5.2565518661990291E-3</v>
      </c>
      <c r="I119" s="136">
        <v>4.7950131862862615E-3</v>
      </c>
      <c r="J119" s="136">
        <v>5.5660377358490568E-2</v>
      </c>
      <c r="K119" s="136">
        <v>0</v>
      </c>
      <c r="L119" s="136">
        <v>0</v>
      </c>
      <c r="M119" s="286">
        <v>0</v>
      </c>
      <c r="N119" s="136">
        <v>3.7376313225164562E-2</v>
      </c>
      <c r="O119" s="136">
        <v>0.112</v>
      </c>
      <c r="P119" s="136">
        <v>4.4249237929791206E-2</v>
      </c>
      <c r="Q119" s="136">
        <v>0</v>
      </c>
      <c r="R119" s="136">
        <v>9.9999999999999978E-2</v>
      </c>
      <c r="S119" s="136">
        <v>0</v>
      </c>
      <c r="T119" s="136">
        <v>0</v>
      </c>
      <c r="U119" s="136">
        <v>0</v>
      </c>
      <c r="V119" s="136">
        <v>3.5755737766296002E-2</v>
      </c>
      <c r="W119" s="136">
        <v>0.43039192113488817</v>
      </c>
      <c r="X119" s="136">
        <v>9.5238095238095247E-2</v>
      </c>
      <c r="Y119" s="136">
        <v>2.4033363964091323E-2</v>
      </c>
      <c r="Z119" s="136">
        <v>0</v>
      </c>
      <c r="AA119" s="136">
        <v>0.12189828546625188</v>
      </c>
      <c r="AB119" s="136">
        <v>2.3825731790333558E-2</v>
      </c>
    </row>
    <row r="120" spans="1:28">
      <c r="A120" s="136" t="s">
        <v>79</v>
      </c>
      <c r="B120" s="136">
        <v>0.26198083067092653</v>
      </c>
      <c r="C120" s="136">
        <v>0</v>
      </c>
      <c r="D120" s="136">
        <v>0.54541666666666666</v>
      </c>
      <c r="E120" s="136">
        <v>0.35820895522388052</v>
      </c>
      <c r="F120" s="136">
        <v>1</v>
      </c>
      <c r="G120" s="136">
        <v>0.2357864503733082</v>
      </c>
      <c r="H120" s="136">
        <v>0.49365218390936016</v>
      </c>
      <c r="I120" s="136">
        <v>0.37712778710141448</v>
      </c>
      <c r="J120" s="136">
        <v>0.49245283018867925</v>
      </c>
      <c r="K120" s="136">
        <v>0</v>
      </c>
      <c r="L120" s="136">
        <v>0.41576086956521741</v>
      </c>
      <c r="M120" s="286">
        <v>0</v>
      </c>
      <c r="N120" s="136">
        <v>0.26899676251763793</v>
      </c>
      <c r="O120" s="136">
        <v>0.80959999999999999</v>
      </c>
      <c r="P120" s="136">
        <v>0.7730177980268117</v>
      </c>
      <c r="Q120" s="136">
        <v>0.4038876889848812</v>
      </c>
      <c r="R120" s="136">
        <v>0.26</v>
      </c>
      <c r="S120" s="136">
        <v>0.98039215686274506</v>
      </c>
      <c r="T120" s="136">
        <v>1</v>
      </c>
      <c r="U120" s="136">
        <v>0.43625556932846704</v>
      </c>
      <c r="V120" s="136">
        <v>0.34409749522632826</v>
      </c>
      <c r="W120" s="136">
        <v>0.52632844433758108</v>
      </c>
      <c r="X120" s="136">
        <v>0.60392156862745106</v>
      </c>
      <c r="Y120" s="136">
        <v>0.62981550858839319</v>
      </c>
      <c r="Z120" s="136">
        <v>0.7878881032892715</v>
      </c>
      <c r="AA120" s="136">
        <v>0.54033133183824056</v>
      </c>
      <c r="AB120" s="136">
        <v>0.53437712729748132</v>
      </c>
    </row>
    <row r="121" spans="1:28">
      <c r="A121" s="136" t="s">
        <v>156</v>
      </c>
      <c r="B121" s="136">
        <v>0.16293929712460065</v>
      </c>
      <c r="C121" s="136">
        <v>0</v>
      </c>
      <c r="D121" s="136">
        <v>1.5277777777777779E-2</v>
      </c>
      <c r="E121" s="136">
        <v>1.4925373134328354E-2</v>
      </c>
      <c r="F121" s="136">
        <v>0</v>
      </c>
      <c r="G121" s="136">
        <v>2.1651648335473665E-4</v>
      </c>
      <c r="H121" s="136">
        <v>0</v>
      </c>
      <c r="I121" s="136">
        <v>0</v>
      </c>
      <c r="J121" s="136">
        <v>6.6037735849056606E-3</v>
      </c>
      <c r="K121" s="136">
        <v>0</v>
      </c>
      <c r="L121" s="136">
        <v>0</v>
      </c>
      <c r="M121" s="286">
        <v>0</v>
      </c>
      <c r="N121" s="136">
        <v>1.0374546755022314E-2</v>
      </c>
      <c r="O121" s="136">
        <v>2.1999999999999999E-2</v>
      </c>
      <c r="P121" s="136">
        <v>0</v>
      </c>
      <c r="Q121" s="136">
        <v>0</v>
      </c>
      <c r="R121" s="136">
        <v>0.03</v>
      </c>
      <c r="S121" s="136">
        <v>0</v>
      </c>
      <c r="T121" s="136">
        <v>0</v>
      </c>
      <c r="U121" s="136">
        <v>0</v>
      </c>
      <c r="V121" s="136">
        <v>4.7362312329177429E-3</v>
      </c>
      <c r="W121" s="136">
        <v>0</v>
      </c>
      <c r="X121" s="136">
        <v>1.5846338535414166E-2</v>
      </c>
      <c r="Y121" s="136">
        <v>0</v>
      </c>
      <c r="Z121" s="136">
        <v>0</v>
      </c>
      <c r="AA121" s="136">
        <v>3.2228893872531285E-2</v>
      </c>
      <c r="AB121" s="136">
        <v>0</v>
      </c>
    </row>
    <row r="122" spans="1:28">
      <c r="A122" s="136" t="s">
        <v>157</v>
      </c>
      <c r="B122" s="136">
        <v>0</v>
      </c>
      <c r="C122" s="136">
        <v>0</v>
      </c>
      <c r="D122" s="136">
        <v>0.14027777777777778</v>
      </c>
      <c r="E122" s="136">
        <v>3.3921302578018987E-2</v>
      </c>
      <c r="F122" s="136">
        <v>0</v>
      </c>
      <c r="G122" s="136">
        <v>1.0825824167736833E-2</v>
      </c>
      <c r="H122" s="136">
        <v>3.9958460078939911E-4</v>
      </c>
      <c r="I122" s="136">
        <v>1.9180052745145046E-2</v>
      </c>
      <c r="J122" s="136">
        <v>1.3207547169811321E-2</v>
      </c>
      <c r="K122" s="136">
        <v>0.17073170731707318</v>
      </c>
      <c r="L122" s="136">
        <v>0.10482759517370502</v>
      </c>
      <c r="M122" s="286">
        <v>0</v>
      </c>
      <c r="N122" s="136">
        <v>0.19492954318216504</v>
      </c>
      <c r="O122" s="136">
        <v>0</v>
      </c>
      <c r="P122" s="136">
        <v>1.4749745976597069E-2</v>
      </c>
      <c r="Q122" s="136">
        <v>4.3196544276457874E-2</v>
      </c>
      <c r="R122" s="136">
        <v>6.0606060606060597E-3</v>
      </c>
      <c r="S122" s="136">
        <v>0</v>
      </c>
      <c r="T122" s="136">
        <v>0</v>
      </c>
      <c r="U122" s="136">
        <v>0.2445133683081728</v>
      </c>
      <c r="V122" s="136">
        <v>0.18252274514208691</v>
      </c>
      <c r="W122" s="136">
        <v>0</v>
      </c>
      <c r="X122" s="136">
        <v>9.203681472589037E-2</v>
      </c>
      <c r="Y122" s="136">
        <v>9.896091044037604E-2</v>
      </c>
      <c r="Z122" s="136">
        <v>0.11681524746387949</v>
      </c>
      <c r="AA122" s="136">
        <v>0</v>
      </c>
      <c r="AB122" s="136">
        <v>3.0633083730428862E-2</v>
      </c>
    </row>
    <row r="123" spans="1:28">
      <c r="A123" s="136" t="s">
        <v>8</v>
      </c>
      <c r="B123" s="136">
        <v>0</v>
      </c>
      <c r="C123" s="136">
        <v>0</v>
      </c>
      <c r="D123" s="136">
        <v>5.2777777777777785E-2</v>
      </c>
      <c r="E123" s="136">
        <v>8.8195386702849363E-2</v>
      </c>
      <c r="F123" s="136">
        <v>0</v>
      </c>
      <c r="G123" s="136">
        <v>7.7366742982615103E-2</v>
      </c>
      <c r="H123" s="136">
        <v>0</v>
      </c>
      <c r="I123" s="136">
        <v>0</v>
      </c>
      <c r="J123" s="136">
        <v>7.2641509433962262E-2</v>
      </c>
      <c r="K123" s="136">
        <v>0</v>
      </c>
      <c r="L123" s="136">
        <v>0.22226050551279383</v>
      </c>
      <c r="M123" s="286">
        <v>0</v>
      </c>
      <c r="N123" s="136">
        <v>4.0547747811390263E-2</v>
      </c>
      <c r="O123" s="136">
        <v>5.1999999999999998E-2</v>
      </c>
      <c r="P123" s="136">
        <v>0.10357599396899274</v>
      </c>
      <c r="Q123" s="136">
        <v>0</v>
      </c>
      <c r="R123" s="136">
        <v>6.5151515151515141E-2</v>
      </c>
      <c r="S123" s="136">
        <v>0</v>
      </c>
      <c r="T123" s="136">
        <v>0</v>
      </c>
      <c r="U123" s="136">
        <v>5.4286422682638065E-2</v>
      </c>
      <c r="V123" s="136">
        <v>3.3883709610992546E-2</v>
      </c>
      <c r="W123" s="136">
        <v>1.9235393123346954E-2</v>
      </c>
      <c r="X123" s="136">
        <v>2.5610244097639054E-2</v>
      </c>
      <c r="Y123" s="136">
        <v>1.413727292005372E-2</v>
      </c>
      <c r="Z123" s="136">
        <v>0</v>
      </c>
      <c r="AA123" s="136">
        <v>0.2810533169355422</v>
      </c>
      <c r="AB123" s="136">
        <v>2.6548672566371681E-2</v>
      </c>
    </row>
    <row r="124" spans="1:28">
      <c r="A124" s="136" t="s">
        <v>159</v>
      </c>
      <c r="B124" s="136">
        <v>0</v>
      </c>
      <c r="C124" s="136">
        <v>0</v>
      </c>
      <c r="D124" s="136">
        <v>1.3888888888888889E-3</v>
      </c>
      <c r="E124" s="136">
        <v>0.14246947082767975</v>
      </c>
      <c r="F124" s="136">
        <v>0</v>
      </c>
      <c r="G124" s="136">
        <v>0.58417862690059419</v>
      </c>
      <c r="H124" s="136">
        <v>3.2697417521438586E-2</v>
      </c>
      <c r="I124" s="136">
        <v>0</v>
      </c>
      <c r="J124" s="136">
        <v>7.5471698113207548E-3</v>
      </c>
      <c r="K124" s="136">
        <v>0</v>
      </c>
      <c r="L124" s="136">
        <v>0</v>
      </c>
      <c r="M124" s="286">
        <v>0</v>
      </c>
      <c r="N124" s="136">
        <v>0.13215562249638307</v>
      </c>
      <c r="O124" s="136">
        <v>0</v>
      </c>
      <c r="P124" s="136">
        <v>2.7205087023501259E-2</v>
      </c>
      <c r="Q124" s="136">
        <v>0</v>
      </c>
      <c r="R124" s="136">
        <v>5.1515151515151507E-2</v>
      </c>
      <c r="S124" s="136">
        <v>0</v>
      </c>
      <c r="T124" s="136">
        <v>0</v>
      </c>
      <c r="U124" s="136">
        <v>5.8057176725142844E-2</v>
      </c>
      <c r="V124" s="136">
        <v>0.11943539630836048</v>
      </c>
      <c r="W124" s="136">
        <v>2.4044241404183694E-2</v>
      </c>
      <c r="X124" s="136">
        <v>4.8819527811124447E-2</v>
      </c>
      <c r="Y124" s="136">
        <v>1.413727292005372E-3</v>
      </c>
      <c r="Z124" s="136">
        <v>3.0740854595757761E-2</v>
      </c>
      <c r="AA124" s="136">
        <v>9.7663314765246319E-3</v>
      </c>
      <c r="AB124" s="136">
        <v>0</v>
      </c>
    </row>
    <row r="125" spans="1:28">
      <c r="A125" s="136" t="s">
        <v>160</v>
      </c>
      <c r="B125" s="136">
        <v>0</v>
      </c>
      <c r="C125" s="136">
        <v>0</v>
      </c>
      <c r="D125" s="136">
        <v>0</v>
      </c>
      <c r="E125" s="136">
        <v>0</v>
      </c>
      <c r="F125" s="136">
        <v>0</v>
      </c>
      <c r="G125" s="136">
        <v>1.0235324667678458E-2</v>
      </c>
      <c r="H125" s="136">
        <v>0</v>
      </c>
      <c r="I125" s="136">
        <v>9.5900263725725229E-3</v>
      </c>
      <c r="J125" s="136">
        <v>2.9245283018867925E-2</v>
      </c>
      <c r="K125" s="136">
        <v>0</v>
      </c>
      <c r="L125" s="136">
        <v>6.6179529852298732E-3</v>
      </c>
      <c r="M125" s="286">
        <v>0</v>
      </c>
      <c r="N125" s="136">
        <v>1.0479340156588196E-2</v>
      </c>
      <c r="O125" s="136">
        <v>0</v>
      </c>
      <c r="P125" s="136">
        <v>0</v>
      </c>
      <c r="Q125" s="136">
        <v>0</v>
      </c>
      <c r="R125" s="136">
        <v>0</v>
      </c>
      <c r="S125" s="136">
        <v>0</v>
      </c>
      <c r="T125" s="136">
        <v>0</v>
      </c>
      <c r="U125" s="136">
        <v>0</v>
      </c>
      <c r="V125" s="136">
        <v>2.0966715339398704E-2</v>
      </c>
      <c r="W125" s="136">
        <v>0</v>
      </c>
      <c r="X125" s="136">
        <v>2.5610244097639054E-2</v>
      </c>
      <c r="Y125" s="136">
        <v>5.2307909804198763E-2</v>
      </c>
      <c r="Z125" s="136">
        <v>0</v>
      </c>
      <c r="AA125" s="136">
        <v>0</v>
      </c>
      <c r="AB125" s="136">
        <v>1.3614703880190605E-3</v>
      </c>
    </row>
    <row r="126" spans="1:28">
      <c r="A126" s="136" t="s">
        <v>161</v>
      </c>
      <c r="B126" s="136">
        <v>0</v>
      </c>
      <c r="C126" s="136">
        <v>0</v>
      </c>
      <c r="D126" s="136">
        <v>8.7500000000000008E-2</v>
      </c>
      <c r="E126" s="136">
        <v>2.0352781546811392E-2</v>
      </c>
      <c r="F126" s="136">
        <v>0</v>
      </c>
      <c r="G126" s="136">
        <v>9.8416583343062108E-3</v>
      </c>
      <c r="H126" s="136">
        <v>3.5346257573954411E-2</v>
      </c>
      <c r="I126" s="136">
        <v>1.4385039558858783E-2</v>
      </c>
      <c r="J126" s="136">
        <v>6.5094339622641509E-2</v>
      </c>
      <c r="K126" s="136">
        <v>9.7560975609756097E-3</v>
      </c>
      <c r="L126" s="136">
        <v>7.7140108175577288E-2</v>
      </c>
      <c r="M126" s="286">
        <v>0</v>
      </c>
      <c r="N126" s="136">
        <v>0.1081273274970407</v>
      </c>
      <c r="O126" s="136">
        <v>0</v>
      </c>
      <c r="P126" s="136">
        <v>2.6221770625061455E-3</v>
      </c>
      <c r="Q126" s="136">
        <v>8.6393088552915755E-3</v>
      </c>
      <c r="R126" s="136">
        <v>1.2121212121212119E-2</v>
      </c>
      <c r="S126" s="136">
        <v>0</v>
      </c>
      <c r="T126" s="136">
        <v>0</v>
      </c>
      <c r="U126" s="136">
        <v>3.3339502261711798E-2</v>
      </c>
      <c r="V126" s="136">
        <v>4.6426298251525694E-2</v>
      </c>
      <c r="W126" s="136">
        <v>0</v>
      </c>
      <c r="X126" s="136">
        <v>3.601440576230492E-2</v>
      </c>
      <c r="Y126" s="136">
        <v>1.6964727504064463E-2</v>
      </c>
      <c r="Z126" s="136">
        <v>3.6889025514909315E-2</v>
      </c>
      <c r="AA126" s="136">
        <v>0</v>
      </c>
      <c r="AB126" s="136">
        <v>7.0796460176991149E-2</v>
      </c>
    </row>
    <row r="127" spans="1:28">
      <c r="A127" s="136" t="s">
        <v>162</v>
      </c>
      <c r="B127" s="136">
        <v>0</v>
      </c>
      <c r="C127" s="136">
        <v>0</v>
      </c>
      <c r="D127" s="136">
        <v>0</v>
      </c>
      <c r="E127" s="136">
        <v>0</v>
      </c>
      <c r="F127" s="136">
        <v>0</v>
      </c>
      <c r="G127" s="136">
        <v>5.9049950005837263E-3</v>
      </c>
      <c r="H127" s="136">
        <v>0</v>
      </c>
      <c r="I127" s="136">
        <v>4.7950131862862615E-3</v>
      </c>
      <c r="J127" s="136">
        <v>0</v>
      </c>
      <c r="K127" s="136">
        <v>0</v>
      </c>
      <c r="L127" s="136">
        <v>0</v>
      </c>
      <c r="M127" s="286">
        <v>0</v>
      </c>
      <c r="N127" s="136">
        <v>0</v>
      </c>
      <c r="O127" s="136">
        <v>0</v>
      </c>
      <c r="P127" s="136">
        <v>0</v>
      </c>
      <c r="Q127" s="136">
        <v>0</v>
      </c>
      <c r="R127" s="136">
        <v>0</v>
      </c>
      <c r="S127" s="136">
        <v>0</v>
      </c>
      <c r="T127" s="136">
        <v>0</v>
      </c>
      <c r="U127" s="136">
        <v>0</v>
      </c>
      <c r="V127" s="136">
        <v>1.1232168931820735E-3</v>
      </c>
      <c r="W127" s="136">
        <v>0</v>
      </c>
      <c r="X127" s="136">
        <v>0</v>
      </c>
      <c r="Y127" s="136">
        <v>0</v>
      </c>
      <c r="Z127" s="136">
        <v>0</v>
      </c>
      <c r="AA127" s="136">
        <v>0</v>
      </c>
      <c r="AB127" s="136">
        <v>0</v>
      </c>
    </row>
    <row r="128" spans="1:28">
      <c r="A128" s="136" t="s">
        <v>164</v>
      </c>
      <c r="B128" s="136">
        <v>5.9105431309904151E-2</v>
      </c>
      <c r="C128" s="136">
        <v>0</v>
      </c>
      <c r="D128" s="136">
        <v>0</v>
      </c>
      <c r="E128" s="136">
        <v>0</v>
      </c>
      <c r="F128" s="136">
        <v>0</v>
      </c>
      <c r="G128" s="136">
        <v>0</v>
      </c>
      <c r="H128" s="136">
        <v>0.10971908288709672</v>
      </c>
      <c r="I128" s="136">
        <v>0</v>
      </c>
      <c r="J128" s="136">
        <v>0</v>
      </c>
      <c r="K128" s="136">
        <v>0.33414634146341465</v>
      </c>
      <c r="L128" s="136">
        <v>1.3372425629290618E-2</v>
      </c>
      <c r="M128" s="286">
        <v>0</v>
      </c>
      <c r="N128" s="136">
        <v>0</v>
      </c>
      <c r="O128" s="136">
        <v>0</v>
      </c>
      <c r="P128" s="136">
        <v>0</v>
      </c>
      <c r="Q128" s="136">
        <v>0</v>
      </c>
      <c r="R128" s="136">
        <v>0</v>
      </c>
      <c r="S128" s="136">
        <v>0</v>
      </c>
      <c r="T128" s="136">
        <v>0</v>
      </c>
      <c r="U128" s="136">
        <v>0</v>
      </c>
      <c r="V128" s="136">
        <v>0</v>
      </c>
      <c r="W128" s="136">
        <v>0</v>
      </c>
      <c r="X128" s="136">
        <v>0</v>
      </c>
      <c r="Y128" s="136">
        <v>0</v>
      </c>
      <c r="Z128" s="136">
        <v>0</v>
      </c>
      <c r="AA128" s="136">
        <v>0</v>
      </c>
      <c r="AB128" s="136">
        <v>0</v>
      </c>
    </row>
    <row r="129" spans="1:31">
      <c r="A129" s="136" t="s">
        <v>165</v>
      </c>
      <c r="B129" s="136">
        <v>0</v>
      </c>
      <c r="C129" s="136">
        <v>0</v>
      </c>
      <c r="D129" s="136">
        <v>0</v>
      </c>
      <c r="E129" s="136">
        <v>3.3921302578018987E-2</v>
      </c>
      <c r="F129" s="136">
        <v>0</v>
      </c>
      <c r="G129" s="136">
        <v>0</v>
      </c>
      <c r="H129" s="136">
        <v>0</v>
      </c>
      <c r="I129" s="136">
        <v>0</v>
      </c>
      <c r="J129" s="136">
        <v>9.4339622641509435E-4</v>
      </c>
      <c r="K129" s="136">
        <v>0</v>
      </c>
      <c r="L129" s="136">
        <v>0</v>
      </c>
      <c r="M129" s="286">
        <v>0</v>
      </c>
      <c r="N129" s="136">
        <v>3.0390086454105764E-2</v>
      </c>
      <c r="O129" s="136">
        <v>0</v>
      </c>
      <c r="P129" s="136">
        <v>0</v>
      </c>
      <c r="Q129" s="136">
        <v>0</v>
      </c>
      <c r="R129" s="136">
        <v>0</v>
      </c>
      <c r="S129" s="136">
        <v>0</v>
      </c>
      <c r="T129" s="136">
        <v>0</v>
      </c>
      <c r="U129" s="136">
        <v>0</v>
      </c>
      <c r="V129" s="136">
        <v>0</v>
      </c>
      <c r="W129" s="136">
        <v>0</v>
      </c>
      <c r="X129" s="136">
        <v>0</v>
      </c>
      <c r="Y129" s="136">
        <v>0</v>
      </c>
      <c r="Z129" s="136">
        <v>0</v>
      </c>
      <c r="AA129" s="136">
        <v>0</v>
      </c>
      <c r="AB129" s="136">
        <v>6.8073519400953034E-3</v>
      </c>
    </row>
    <row r="130" spans="1:31">
      <c r="A130" s="136" t="s">
        <v>166</v>
      </c>
      <c r="B130" s="136">
        <v>0</v>
      </c>
      <c r="C130" s="136">
        <v>0</v>
      </c>
      <c r="D130" s="136">
        <v>0</v>
      </c>
      <c r="E130" s="136">
        <v>0</v>
      </c>
      <c r="F130" s="136">
        <v>0</v>
      </c>
      <c r="G130" s="136">
        <v>0</v>
      </c>
      <c r="H130" s="136">
        <v>6.3889813997735578E-2</v>
      </c>
      <c r="I130" s="136">
        <v>0</v>
      </c>
      <c r="J130" s="136">
        <v>0</v>
      </c>
      <c r="K130" s="136">
        <v>0</v>
      </c>
      <c r="L130" s="136">
        <v>0</v>
      </c>
      <c r="M130" s="286">
        <v>0</v>
      </c>
      <c r="N130" s="136">
        <v>0</v>
      </c>
      <c r="O130" s="136">
        <v>0</v>
      </c>
      <c r="P130" s="136">
        <v>0</v>
      </c>
      <c r="Q130" s="136">
        <v>0</v>
      </c>
      <c r="R130" s="136">
        <v>0</v>
      </c>
      <c r="S130" s="136">
        <v>0</v>
      </c>
      <c r="T130" s="136">
        <v>0</v>
      </c>
      <c r="U130" s="136">
        <v>0</v>
      </c>
      <c r="V130" s="136">
        <v>0</v>
      </c>
      <c r="W130" s="136">
        <v>0</v>
      </c>
      <c r="X130" s="136">
        <v>0</v>
      </c>
      <c r="Y130" s="136">
        <v>0</v>
      </c>
      <c r="Z130" s="136">
        <v>0</v>
      </c>
      <c r="AA130" s="136">
        <v>0</v>
      </c>
      <c r="AB130" s="136">
        <v>0</v>
      </c>
    </row>
    <row r="131" spans="1:31">
      <c r="A131" s="136" t="s">
        <v>167</v>
      </c>
      <c r="B131" s="136">
        <v>0.11980830670926518</v>
      </c>
      <c r="C131" s="136">
        <v>0</v>
      </c>
      <c r="D131" s="136">
        <v>0</v>
      </c>
      <c r="E131" s="136">
        <v>0</v>
      </c>
      <c r="F131" s="136">
        <v>0</v>
      </c>
      <c r="G131" s="136">
        <v>0</v>
      </c>
      <c r="H131" s="136">
        <v>4.2625979146227969E-2</v>
      </c>
      <c r="I131" s="136">
        <v>0</v>
      </c>
      <c r="J131" s="136">
        <v>0</v>
      </c>
      <c r="K131" s="136">
        <v>0</v>
      </c>
      <c r="L131" s="136">
        <v>6.5834980237154145E-2</v>
      </c>
      <c r="M131" s="286">
        <v>0</v>
      </c>
      <c r="N131" s="136">
        <v>0</v>
      </c>
      <c r="O131" s="136">
        <v>0</v>
      </c>
      <c r="P131" s="136">
        <v>0</v>
      </c>
      <c r="Q131" s="136">
        <v>0</v>
      </c>
      <c r="R131" s="136">
        <v>0</v>
      </c>
      <c r="S131" s="136">
        <v>0</v>
      </c>
      <c r="T131" s="136">
        <v>0</v>
      </c>
      <c r="U131" s="136">
        <v>0.17354796069386749</v>
      </c>
      <c r="V131" s="136">
        <v>0</v>
      </c>
      <c r="W131" s="136">
        <v>0</v>
      </c>
      <c r="X131" s="136">
        <v>0</v>
      </c>
      <c r="Y131" s="136">
        <v>0</v>
      </c>
      <c r="Z131" s="136">
        <v>0</v>
      </c>
      <c r="AA131" s="136">
        <v>0</v>
      </c>
      <c r="AB131" s="136">
        <v>0</v>
      </c>
    </row>
    <row r="132" spans="1:31" s="81" customFormat="1">
      <c r="A132" s="258" t="s">
        <v>283</v>
      </c>
      <c r="B132" s="258" t="s">
        <v>252</v>
      </c>
      <c r="C132" s="258" t="s">
        <v>253</v>
      </c>
      <c r="D132" s="258" t="s">
        <v>254</v>
      </c>
      <c r="E132" s="258" t="s">
        <v>255</v>
      </c>
      <c r="F132" s="258" t="s">
        <v>256</v>
      </c>
      <c r="G132" s="258" t="s">
        <v>257</v>
      </c>
      <c r="H132" s="258" t="s">
        <v>258</v>
      </c>
      <c r="I132" s="258" t="s">
        <v>259</v>
      </c>
      <c r="J132" s="258" t="s">
        <v>260</v>
      </c>
      <c r="K132" s="258" t="s">
        <v>261</v>
      </c>
      <c r="L132" s="258" t="s">
        <v>262</v>
      </c>
      <c r="M132" s="258" t="s">
        <v>263</v>
      </c>
      <c r="N132" s="258" t="s">
        <v>264</v>
      </c>
      <c r="O132" s="258" t="s">
        <v>265</v>
      </c>
      <c r="P132" s="258" t="s">
        <v>266</v>
      </c>
      <c r="Q132" s="258" t="s">
        <v>267</v>
      </c>
      <c r="R132" s="258" t="s">
        <v>268</v>
      </c>
      <c r="S132" s="258" t="s">
        <v>269</v>
      </c>
      <c r="T132" s="258" t="s">
        <v>270</v>
      </c>
      <c r="U132" s="258" t="s">
        <v>271</v>
      </c>
      <c r="V132" s="258" t="s">
        <v>272</v>
      </c>
      <c r="W132" s="258" t="s">
        <v>273</v>
      </c>
      <c r="X132" s="258" t="s">
        <v>274</v>
      </c>
      <c r="Y132" s="258" t="s">
        <v>275</v>
      </c>
      <c r="Z132" s="258" t="s">
        <v>276</v>
      </c>
      <c r="AA132" s="258" t="s">
        <v>277</v>
      </c>
      <c r="AB132" s="258" t="s">
        <v>278</v>
      </c>
    </row>
    <row r="133" spans="1:31">
      <c r="A133" s="259" t="s">
        <v>33</v>
      </c>
      <c r="B133" s="259">
        <v>0.57757990400979276</v>
      </c>
      <c r="C133" s="259">
        <v>0.9</v>
      </c>
      <c r="D133" s="259">
        <v>0.89346922061894896</v>
      </c>
      <c r="E133" s="259">
        <v>0.89959054524763371</v>
      </c>
      <c r="F133" s="287">
        <v>1</v>
      </c>
      <c r="G133" s="287">
        <v>1</v>
      </c>
      <c r="H133" s="259">
        <v>0.71991170161174056</v>
      </c>
      <c r="I133" s="259">
        <v>0.70751757505915203</v>
      </c>
      <c r="J133" s="259">
        <v>0.67710976238190668</v>
      </c>
      <c r="K133" s="259">
        <v>0.57757990400979276</v>
      </c>
      <c r="L133" s="259">
        <v>0.81972688279369721</v>
      </c>
      <c r="M133" s="290">
        <v>0.75</v>
      </c>
      <c r="N133" s="259">
        <v>0.57757990400979276</v>
      </c>
      <c r="O133" s="259">
        <v>0.57757990400979276</v>
      </c>
      <c r="P133" s="259">
        <v>0.84722017782504433</v>
      </c>
      <c r="Q133" s="259">
        <v>0.68980995754160723</v>
      </c>
      <c r="R133" s="259">
        <v>0.53407231488313067</v>
      </c>
      <c r="S133" s="259">
        <v>0.84141147353694945</v>
      </c>
      <c r="T133" s="287">
        <v>1</v>
      </c>
      <c r="U133" s="259">
        <v>0.75905256316568925</v>
      </c>
      <c r="V133" s="259">
        <v>0.79640159432143598</v>
      </c>
      <c r="W133" s="290">
        <v>0.75</v>
      </c>
      <c r="X133" s="259">
        <v>0.81809184715202954</v>
      </c>
      <c r="Y133" s="259">
        <v>0.73719531852145359</v>
      </c>
      <c r="Z133" s="259">
        <v>0.74420515887542082</v>
      </c>
      <c r="AA133" s="259">
        <v>0.57757990400979276</v>
      </c>
      <c r="AB133" s="259">
        <v>0.72735440320931066</v>
      </c>
    </row>
    <row r="134" spans="1:31">
      <c r="A134" s="259" t="s">
        <v>153</v>
      </c>
      <c r="B134" s="259">
        <v>0.8248813592903278</v>
      </c>
      <c r="C134" s="259">
        <v>0.94999511733130382</v>
      </c>
      <c r="D134" s="259">
        <v>0.78142516138338625</v>
      </c>
      <c r="E134" s="259">
        <v>0.87823337637939258</v>
      </c>
      <c r="F134" s="287">
        <v>1</v>
      </c>
      <c r="G134" s="287">
        <v>1</v>
      </c>
      <c r="H134" s="259">
        <v>0.67578419938342682</v>
      </c>
      <c r="I134" s="259">
        <v>0.51560898432207103</v>
      </c>
      <c r="J134" s="259">
        <v>0.75885873432051976</v>
      </c>
      <c r="K134" s="259">
        <v>0.8248813592903278</v>
      </c>
      <c r="L134" s="259">
        <v>0.80505650223103309</v>
      </c>
      <c r="M134" s="290">
        <v>0.75</v>
      </c>
      <c r="N134" s="259">
        <v>0.8248813592903278</v>
      </c>
      <c r="O134" s="259">
        <v>0.8248813592903278</v>
      </c>
      <c r="P134" s="259">
        <v>0.8942907282958259</v>
      </c>
      <c r="Q134" s="259">
        <v>0.70488397172262229</v>
      </c>
      <c r="R134" s="259">
        <v>0.78391855099510444</v>
      </c>
      <c r="S134" s="259">
        <v>0.87140978977714012</v>
      </c>
      <c r="T134" s="287">
        <v>1</v>
      </c>
      <c r="U134" s="259">
        <v>0.92710123498637553</v>
      </c>
      <c r="V134" s="259">
        <v>0.81228662841096622</v>
      </c>
      <c r="W134" s="290">
        <v>0.75</v>
      </c>
      <c r="X134" s="259">
        <v>0.82168872178351304</v>
      </c>
      <c r="Y134" s="259">
        <v>0.74501547865342443</v>
      </c>
      <c r="Z134" s="259">
        <v>0.77592425849026425</v>
      </c>
      <c r="AA134" s="259">
        <v>0.8248813592903278</v>
      </c>
      <c r="AB134" s="259">
        <v>0.93106105323297716</v>
      </c>
    </row>
    <row r="135" spans="1:31">
      <c r="A135" s="259" t="s">
        <v>130</v>
      </c>
      <c r="B135" s="259">
        <v>0.57757990400979276</v>
      </c>
      <c r="C135" s="259">
        <v>0.9</v>
      </c>
      <c r="D135" s="259">
        <v>0.89346922061894896</v>
      </c>
      <c r="E135" s="259">
        <v>0.89959054524763371</v>
      </c>
      <c r="F135" s="287">
        <v>1</v>
      </c>
      <c r="G135" s="287">
        <v>1</v>
      </c>
      <c r="H135" s="259">
        <v>0.71991170161174056</v>
      </c>
      <c r="I135" s="259">
        <v>0.70751757505915203</v>
      </c>
      <c r="J135" s="259">
        <v>0.67710976238190668</v>
      </c>
      <c r="K135" s="259">
        <v>0.57757990400979276</v>
      </c>
      <c r="L135" s="259">
        <v>0.81972688279369721</v>
      </c>
      <c r="M135" s="290">
        <v>0.75</v>
      </c>
      <c r="N135" s="259">
        <v>0.57757990400979276</v>
      </c>
      <c r="O135" s="259">
        <v>0.57757990400979276</v>
      </c>
      <c r="P135" s="259">
        <v>0.84722017782504433</v>
      </c>
      <c r="Q135" s="259">
        <v>0.68980995754160723</v>
      </c>
      <c r="R135" s="259">
        <v>0.53407231488313067</v>
      </c>
      <c r="S135" s="259">
        <v>0.84141147353694945</v>
      </c>
      <c r="T135" s="287">
        <v>1</v>
      </c>
      <c r="U135" s="259">
        <v>0.75905256316568925</v>
      </c>
      <c r="V135" s="259">
        <v>0.79640159432143598</v>
      </c>
      <c r="W135" s="290">
        <v>0.75</v>
      </c>
      <c r="X135" s="259">
        <v>0.81809184715202954</v>
      </c>
      <c r="Y135" s="259">
        <v>0.73719531852145359</v>
      </c>
      <c r="Z135" s="259">
        <v>0.74420515887542082</v>
      </c>
      <c r="AA135" s="259">
        <v>0.57757990400979276</v>
      </c>
      <c r="AB135" s="259">
        <v>0.72735440320931066</v>
      </c>
    </row>
    <row r="136" spans="1:31">
      <c r="A136" s="259" t="s">
        <v>155</v>
      </c>
      <c r="B136" s="259">
        <v>0.4459018160585691</v>
      </c>
      <c r="C136" s="259">
        <v>0.92</v>
      </c>
      <c r="D136" s="259">
        <v>0.89682692307692324</v>
      </c>
      <c r="E136" s="259">
        <v>0.4</v>
      </c>
      <c r="F136" s="287">
        <v>1</v>
      </c>
      <c r="G136" s="287">
        <v>1</v>
      </c>
      <c r="H136" s="259">
        <v>0.53828756310359427</v>
      </c>
      <c r="I136" s="259">
        <v>0.43279218504728667</v>
      </c>
      <c r="J136" s="259">
        <v>0.45151405773586978</v>
      </c>
      <c r="K136" s="259">
        <v>0.4459018160585691</v>
      </c>
      <c r="L136" s="259">
        <v>0.48901062474468071</v>
      </c>
      <c r="M136" s="259">
        <v>0.92</v>
      </c>
      <c r="N136" s="259">
        <v>0.4459018160585691</v>
      </c>
      <c r="O136" s="259">
        <v>0.4459018160585691</v>
      </c>
      <c r="P136" s="259">
        <v>0.91340023121048664</v>
      </c>
      <c r="Q136" s="259">
        <v>0.41084749616324673</v>
      </c>
      <c r="R136" s="259">
        <v>0.55832429986424659</v>
      </c>
      <c r="S136" s="259">
        <v>0.49290232881473772</v>
      </c>
      <c r="T136" s="287">
        <v>1</v>
      </c>
      <c r="U136" s="259">
        <v>0.63137853967435376</v>
      </c>
      <c r="V136" s="259">
        <v>0.58475237227058874</v>
      </c>
      <c r="W136" s="259">
        <v>0.92</v>
      </c>
      <c r="X136" s="259">
        <v>0.62144711450181545</v>
      </c>
      <c r="Y136" s="259">
        <v>0.92</v>
      </c>
      <c r="Z136" s="259">
        <v>0.49663174546804628</v>
      </c>
      <c r="AA136" s="259">
        <v>0.4459018160585691</v>
      </c>
      <c r="AB136" s="259">
        <v>0.72244105674398273</v>
      </c>
    </row>
    <row r="137" spans="1:31">
      <c r="A137" s="259" t="s">
        <v>79</v>
      </c>
      <c r="B137" s="259">
        <v>3</v>
      </c>
      <c r="C137" s="259">
        <v>3</v>
      </c>
      <c r="D137" s="259">
        <v>3</v>
      </c>
      <c r="E137" s="259">
        <v>3</v>
      </c>
      <c r="F137" s="287">
        <v>1</v>
      </c>
      <c r="G137" s="287">
        <v>1</v>
      </c>
      <c r="H137" s="259">
        <v>3</v>
      </c>
      <c r="I137" s="259">
        <v>3</v>
      </c>
      <c r="J137" s="259">
        <v>3</v>
      </c>
      <c r="K137" s="259">
        <v>3</v>
      </c>
      <c r="L137" s="259">
        <v>3</v>
      </c>
      <c r="M137" s="259">
        <v>3</v>
      </c>
      <c r="N137" s="259">
        <v>3</v>
      </c>
      <c r="O137" s="259">
        <v>3</v>
      </c>
      <c r="P137" s="259">
        <v>3</v>
      </c>
      <c r="Q137" s="259">
        <v>3</v>
      </c>
      <c r="R137" s="259">
        <v>3</v>
      </c>
      <c r="S137" s="259">
        <v>3</v>
      </c>
      <c r="T137" s="287">
        <v>1</v>
      </c>
      <c r="U137" s="259">
        <v>3</v>
      </c>
      <c r="V137" s="259">
        <v>3</v>
      </c>
      <c r="W137" s="259">
        <v>3</v>
      </c>
      <c r="X137" s="259">
        <v>3</v>
      </c>
      <c r="Y137" s="259">
        <v>3</v>
      </c>
      <c r="Z137" s="259">
        <v>3</v>
      </c>
      <c r="AA137" s="259">
        <v>3</v>
      </c>
      <c r="AB137" s="259">
        <v>3</v>
      </c>
    </row>
    <row r="138" spans="1:31">
      <c r="A138" s="259" t="s">
        <v>156</v>
      </c>
      <c r="B138" s="259">
        <v>0.8248813592903278</v>
      </c>
      <c r="C138" s="259">
        <v>0.94999511733130382</v>
      </c>
      <c r="D138" s="259">
        <v>0.78142516138338625</v>
      </c>
      <c r="E138" s="259">
        <v>0.87823337637939258</v>
      </c>
      <c r="F138" s="287">
        <v>1</v>
      </c>
      <c r="G138" s="287">
        <v>1</v>
      </c>
      <c r="H138" s="259">
        <v>0.67578419938342682</v>
      </c>
      <c r="I138" s="259">
        <v>0.51560898432207103</v>
      </c>
      <c r="J138" s="259">
        <v>0.75885873432051976</v>
      </c>
      <c r="K138" s="259">
        <v>0.8248813592903278</v>
      </c>
      <c r="L138" s="259">
        <v>0.80505650223103309</v>
      </c>
      <c r="M138" s="290">
        <v>0.75</v>
      </c>
      <c r="N138" s="259">
        <v>0.8248813592903278</v>
      </c>
      <c r="O138" s="259">
        <v>0.8248813592903278</v>
      </c>
      <c r="P138" s="259">
        <v>0.8942907282958259</v>
      </c>
      <c r="Q138" s="259">
        <v>0.70488397172262229</v>
      </c>
      <c r="R138" s="259">
        <v>0.78391855099510444</v>
      </c>
      <c r="S138" s="259">
        <v>0.87140978977714012</v>
      </c>
      <c r="T138" s="287">
        <v>1</v>
      </c>
      <c r="U138" s="259">
        <v>0.92710123498637553</v>
      </c>
      <c r="V138" s="259">
        <v>0.81228662841096622</v>
      </c>
      <c r="W138" s="290">
        <v>0.75</v>
      </c>
      <c r="X138" s="259">
        <v>0.82168872178351304</v>
      </c>
      <c r="Y138" s="259">
        <v>0.74501547865342443</v>
      </c>
      <c r="Z138" s="259">
        <v>0.77592425849026425</v>
      </c>
      <c r="AA138" s="259">
        <v>0.8248813592903278</v>
      </c>
      <c r="AB138" s="259">
        <v>0.93106105323297716</v>
      </c>
    </row>
    <row r="139" spans="1:31">
      <c r="A139" s="259" t="s">
        <v>157</v>
      </c>
      <c r="B139" s="259">
        <v>1</v>
      </c>
      <c r="C139" s="259">
        <v>1</v>
      </c>
      <c r="D139" s="259">
        <v>1</v>
      </c>
      <c r="E139" s="259">
        <v>1</v>
      </c>
      <c r="F139" s="287">
        <v>1</v>
      </c>
      <c r="G139" s="287">
        <v>1</v>
      </c>
      <c r="H139" s="259">
        <v>1</v>
      </c>
      <c r="I139" s="259">
        <v>1</v>
      </c>
      <c r="J139" s="259">
        <v>1</v>
      </c>
      <c r="K139" s="259">
        <v>1</v>
      </c>
      <c r="L139" s="259">
        <v>1</v>
      </c>
      <c r="M139" s="259">
        <v>1</v>
      </c>
      <c r="N139" s="259">
        <v>1</v>
      </c>
      <c r="O139" s="259">
        <v>1</v>
      </c>
      <c r="P139" s="259">
        <v>1</v>
      </c>
      <c r="Q139" s="259">
        <v>1</v>
      </c>
      <c r="R139" s="259">
        <v>1</v>
      </c>
      <c r="S139" s="259">
        <v>1</v>
      </c>
      <c r="T139" s="287">
        <v>1</v>
      </c>
      <c r="U139" s="259">
        <v>1</v>
      </c>
      <c r="V139" s="259">
        <v>1</v>
      </c>
      <c r="W139" s="259">
        <v>1</v>
      </c>
      <c r="X139" s="259">
        <v>1</v>
      </c>
      <c r="Y139" s="259">
        <v>1</v>
      </c>
      <c r="Z139" s="259">
        <v>1</v>
      </c>
      <c r="AA139" s="259">
        <v>1</v>
      </c>
      <c r="AB139" s="259">
        <v>1</v>
      </c>
    </row>
    <row r="140" spans="1:31">
      <c r="A140" s="259" t="s">
        <v>8</v>
      </c>
      <c r="B140" s="259">
        <v>0.8248813592903278</v>
      </c>
      <c r="C140" s="259">
        <v>0.94999511733130382</v>
      </c>
      <c r="D140" s="259">
        <v>0.78142516138338625</v>
      </c>
      <c r="E140" s="259">
        <v>0.87823337637939258</v>
      </c>
      <c r="F140" s="287">
        <v>1</v>
      </c>
      <c r="G140" s="287">
        <v>1</v>
      </c>
      <c r="H140" s="259">
        <v>0.67578419938342682</v>
      </c>
      <c r="I140" s="259">
        <v>0.51560898432207103</v>
      </c>
      <c r="J140" s="259">
        <v>0.75885873432051976</v>
      </c>
      <c r="K140" s="259">
        <v>0.8248813592903278</v>
      </c>
      <c r="L140" s="259">
        <v>0.80505650223103309</v>
      </c>
      <c r="M140" s="290">
        <v>0.75</v>
      </c>
      <c r="N140" s="259">
        <v>0.8248813592903278</v>
      </c>
      <c r="O140" s="259">
        <v>0.8248813592903278</v>
      </c>
      <c r="P140" s="259">
        <v>0.8942907282958259</v>
      </c>
      <c r="Q140" s="259">
        <v>0.70488397172262229</v>
      </c>
      <c r="R140" s="259">
        <v>0.78391855099510444</v>
      </c>
      <c r="S140" s="259">
        <v>0.87140978977714012</v>
      </c>
      <c r="T140" s="287">
        <v>1</v>
      </c>
      <c r="U140" s="259">
        <v>0.92710123498637553</v>
      </c>
      <c r="V140" s="259">
        <v>0.81228662841096622</v>
      </c>
      <c r="W140" s="290">
        <v>0.75</v>
      </c>
      <c r="X140" s="259">
        <v>0.82168872178351304</v>
      </c>
      <c r="Y140" s="259">
        <v>0.74501547865342443</v>
      </c>
      <c r="Z140" s="259">
        <v>0.77592425849026425</v>
      </c>
      <c r="AA140" s="259">
        <v>0.8248813592903278</v>
      </c>
      <c r="AB140" s="259">
        <v>0.93106105323297716</v>
      </c>
      <c r="AE140" s="290">
        <v>0.75</v>
      </c>
    </row>
    <row r="141" spans="1:31">
      <c r="A141" s="259" t="s">
        <v>159</v>
      </c>
      <c r="B141" s="259">
        <v>0.8248813592903278</v>
      </c>
      <c r="C141" s="259">
        <v>0.94999511733130382</v>
      </c>
      <c r="D141" s="259">
        <v>0.78142516138338625</v>
      </c>
      <c r="E141" s="259">
        <v>0.87823337637939258</v>
      </c>
      <c r="F141" s="287">
        <v>1</v>
      </c>
      <c r="G141" s="287">
        <v>1</v>
      </c>
      <c r="H141" s="259">
        <v>0.67578419938342682</v>
      </c>
      <c r="I141" s="259">
        <v>0.51560898432207103</v>
      </c>
      <c r="J141" s="259">
        <v>0.75885873432051976</v>
      </c>
      <c r="K141" s="259">
        <v>0.8248813592903278</v>
      </c>
      <c r="L141" s="259">
        <v>0.80505650223103309</v>
      </c>
      <c r="M141" s="290">
        <v>0.75</v>
      </c>
      <c r="N141" s="259">
        <v>0.8248813592903278</v>
      </c>
      <c r="O141" s="259">
        <v>0.8248813592903278</v>
      </c>
      <c r="P141" s="259">
        <v>0.8942907282958259</v>
      </c>
      <c r="Q141" s="259">
        <v>0.70488397172262229</v>
      </c>
      <c r="R141" s="259">
        <v>0.78391855099510444</v>
      </c>
      <c r="S141" s="259">
        <v>0.87140978977714012</v>
      </c>
      <c r="T141" s="287">
        <v>1</v>
      </c>
      <c r="U141" s="259">
        <v>0.92710123498637553</v>
      </c>
      <c r="V141" s="259">
        <v>0.81228662841096622</v>
      </c>
      <c r="W141" s="290">
        <v>0.75</v>
      </c>
      <c r="X141" s="259">
        <v>0.82168872178351304</v>
      </c>
      <c r="Y141" s="259">
        <v>0.74501547865342443</v>
      </c>
      <c r="Z141" s="259">
        <v>0.77592425849026425</v>
      </c>
      <c r="AA141" s="259">
        <v>0.8248813592903278</v>
      </c>
      <c r="AB141" s="259">
        <v>0.93106105323297716</v>
      </c>
    </row>
    <row r="142" spans="1:31">
      <c r="A142" s="259" t="s">
        <v>160</v>
      </c>
      <c r="B142" s="259">
        <v>0.8248813592903278</v>
      </c>
      <c r="C142" s="259">
        <v>0.94999511733130382</v>
      </c>
      <c r="D142" s="259">
        <v>0.78142516138338625</v>
      </c>
      <c r="E142" s="259">
        <v>0.87823337637939258</v>
      </c>
      <c r="F142" s="287">
        <v>1</v>
      </c>
      <c r="G142" s="287">
        <v>1</v>
      </c>
      <c r="H142" s="259">
        <v>0.67578419938342682</v>
      </c>
      <c r="I142" s="259">
        <v>0.51560898432207103</v>
      </c>
      <c r="J142" s="259">
        <v>0.75885873432051976</v>
      </c>
      <c r="K142" s="259">
        <v>0.8248813592903278</v>
      </c>
      <c r="L142" s="259">
        <v>0.80505650223103309</v>
      </c>
      <c r="M142" s="290">
        <v>0.75</v>
      </c>
      <c r="N142" s="259">
        <v>0.8248813592903278</v>
      </c>
      <c r="O142" s="259">
        <v>0.8248813592903278</v>
      </c>
      <c r="P142" s="259">
        <v>0.8942907282958259</v>
      </c>
      <c r="Q142" s="259">
        <v>0.70488397172262229</v>
      </c>
      <c r="R142" s="259">
        <v>0.78391855099510444</v>
      </c>
      <c r="S142" s="259">
        <v>0.87140978977714012</v>
      </c>
      <c r="T142" s="287">
        <v>1</v>
      </c>
      <c r="U142" s="259">
        <v>0.92710123498637553</v>
      </c>
      <c r="V142" s="259">
        <v>0.81228662841096622</v>
      </c>
      <c r="W142" s="290">
        <v>0.75</v>
      </c>
      <c r="X142" s="259">
        <v>0.82168872178351304</v>
      </c>
      <c r="Y142" s="259">
        <v>0.74501547865342443</v>
      </c>
      <c r="Z142" s="259">
        <v>0.77592425849026425</v>
      </c>
      <c r="AA142" s="259">
        <v>0.8248813592903278</v>
      </c>
      <c r="AB142" s="259">
        <v>0.93106105323297716</v>
      </c>
    </row>
    <row r="143" spans="1:31">
      <c r="A143" s="259" t="s">
        <v>161</v>
      </c>
      <c r="B143" s="259">
        <v>1</v>
      </c>
      <c r="C143" s="259">
        <v>1</v>
      </c>
      <c r="D143" s="259">
        <v>1</v>
      </c>
      <c r="E143" s="259">
        <v>1</v>
      </c>
      <c r="F143" s="287">
        <v>1</v>
      </c>
      <c r="G143" s="287">
        <v>1</v>
      </c>
      <c r="H143" s="259">
        <v>1</v>
      </c>
      <c r="I143" s="259">
        <v>1</v>
      </c>
      <c r="J143" s="259">
        <v>1</v>
      </c>
      <c r="K143" s="259">
        <v>1</v>
      </c>
      <c r="L143" s="259">
        <v>1</v>
      </c>
      <c r="M143" s="259">
        <v>1</v>
      </c>
      <c r="N143" s="259">
        <v>1</v>
      </c>
      <c r="O143" s="259">
        <v>1</v>
      </c>
      <c r="P143" s="259">
        <v>1</v>
      </c>
      <c r="Q143" s="259">
        <v>1</v>
      </c>
      <c r="R143" s="259">
        <v>1</v>
      </c>
      <c r="S143" s="259">
        <v>1</v>
      </c>
      <c r="T143" s="287">
        <v>1</v>
      </c>
      <c r="U143" s="259">
        <v>1</v>
      </c>
      <c r="V143" s="259">
        <v>1</v>
      </c>
      <c r="W143" s="259">
        <v>1</v>
      </c>
      <c r="X143" s="259">
        <v>1</v>
      </c>
      <c r="Y143" s="259">
        <v>1</v>
      </c>
      <c r="Z143" s="259">
        <v>1</v>
      </c>
      <c r="AA143" s="259">
        <v>1</v>
      </c>
      <c r="AB143" s="259">
        <v>1</v>
      </c>
    </row>
    <row r="144" spans="1:31" s="289" customFormat="1">
      <c r="A144" s="288" t="s">
        <v>162</v>
      </c>
      <c r="B144" s="288">
        <v>0.93</v>
      </c>
      <c r="C144" s="290">
        <v>0.75</v>
      </c>
      <c r="D144" s="288">
        <v>0.91179855349103622</v>
      </c>
      <c r="E144" s="290">
        <v>0.75</v>
      </c>
      <c r="F144" s="288">
        <v>1</v>
      </c>
      <c r="G144" s="288">
        <v>1</v>
      </c>
      <c r="H144" s="288">
        <v>0.92697770266586721</v>
      </c>
      <c r="I144" s="290">
        <v>0.75</v>
      </c>
      <c r="J144" s="288">
        <v>0.87984964432713952</v>
      </c>
      <c r="K144" s="288">
        <v>0.93</v>
      </c>
      <c r="L144" s="288">
        <v>0.89353276294698647</v>
      </c>
      <c r="M144" s="288">
        <v>0.93</v>
      </c>
      <c r="N144" s="288">
        <v>0.93</v>
      </c>
      <c r="O144" s="288">
        <v>0.93</v>
      </c>
      <c r="P144" s="288">
        <v>0.93</v>
      </c>
      <c r="Q144" s="288">
        <v>0.83076923076923082</v>
      </c>
      <c r="R144" s="288">
        <v>0.4</v>
      </c>
      <c r="S144" s="290">
        <v>0.75</v>
      </c>
      <c r="T144" s="288">
        <v>1</v>
      </c>
      <c r="U144" s="288">
        <v>0.93</v>
      </c>
      <c r="V144" s="288">
        <v>0.72738026452954596</v>
      </c>
      <c r="W144" s="290">
        <v>0.75</v>
      </c>
      <c r="X144" s="288">
        <v>0.92747610995786889</v>
      </c>
      <c r="Y144" s="288">
        <v>0.92628478613822218</v>
      </c>
      <c r="Z144" s="288">
        <v>0.9253191086898952</v>
      </c>
      <c r="AA144" s="288">
        <v>0.93</v>
      </c>
      <c r="AB144" s="288">
        <v>0.93</v>
      </c>
    </row>
    <row r="145" spans="1:28" s="289" customFormat="1">
      <c r="A145" s="288" t="s">
        <v>164</v>
      </c>
      <c r="B145" s="288">
        <v>0.34745740953207854</v>
      </c>
      <c r="C145" s="288">
        <v>0.52800019144015486</v>
      </c>
      <c r="D145" s="290">
        <v>0.75</v>
      </c>
      <c r="E145" s="290">
        <v>0.75</v>
      </c>
      <c r="F145" s="288">
        <v>1</v>
      </c>
      <c r="G145" s="288">
        <v>1</v>
      </c>
      <c r="H145" s="288">
        <v>0.46030510824225473</v>
      </c>
      <c r="I145" s="288">
        <v>0.53</v>
      </c>
      <c r="J145" s="288">
        <v>0.4491065788667688</v>
      </c>
      <c r="K145" s="288">
        <v>0.34745740953207854</v>
      </c>
      <c r="L145" s="288">
        <v>0.36933067072192421</v>
      </c>
      <c r="M145" s="290">
        <v>0.75</v>
      </c>
      <c r="N145" s="288">
        <v>0.34745740953207854</v>
      </c>
      <c r="O145" s="288">
        <v>0.34745740953207854</v>
      </c>
      <c r="P145" s="288">
        <v>0.53</v>
      </c>
      <c r="Q145" s="290">
        <v>0.75</v>
      </c>
      <c r="R145" s="288">
        <v>0.53</v>
      </c>
      <c r="S145" s="290">
        <v>0.75</v>
      </c>
      <c r="T145" s="288">
        <v>1</v>
      </c>
      <c r="U145" s="290">
        <v>0.75</v>
      </c>
      <c r="V145" s="290">
        <v>0.75</v>
      </c>
      <c r="W145" s="290">
        <v>0.75</v>
      </c>
      <c r="X145" s="290">
        <v>0.75</v>
      </c>
      <c r="Y145" s="290">
        <v>0.75</v>
      </c>
      <c r="Z145" s="290">
        <v>0.75</v>
      </c>
      <c r="AA145" s="288">
        <v>0.34745740953207854</v>
      </c>
      <c r="AB145" s="288">
        <v>0.48018978032963894</v>
      </c>
    </row>
    <row r="146" spans="1:28">
      <c r="A146" s="259" t="s">
        <v>165</v>
      </c>
      <c r="B146" s="259">
        <v>0.8248813592903278</v>
      </c>
      <c r="C146" s="259">
        <v>0.94999511733130382</v>
      </c>
      <c r="D146" s="259">
        <v>0.78142516138338625</v>
      </c>
      <c r="E146" s="259">
        <v>0.87823337637939258</v>
      </c>
      <c r="F146" s="287">
        <v>1</v>
      </c>
      <c r="G146" s="287">
        <v>1</v>
      </c>
      <c r="H146" s="259">
        <v>0.67578419938342682</v>
      </c>
      <c r="I146" s="259">
        <v>0.51560898432207103</v>
      </c>
      <c r="J146" s="259">
        <v>0.75885873432051976</v>
      </c>
      <c r="K146" s="259">
        <v>0.8248813592903278</v>
      </c>
      <c r="L146" s="259">
        <v>0.80505650223103309</v>
      </c>
      <c r="M146" s="290">
        <v>0.75</v>
      </c>
      <c r="N146" s="259">
        <v>0.8248813592903278</v>
      </c>
      <c r="O146" s="259">
        <v>0.8248813592903278</v>
      </c>
      <c r="P146" s="259">
        <v>0.8942907282958259</v>
      </c>
      <c r="Q146" s="259">
        <v>0.70488397172262229</v>
      </c>
      <c r="R146" s="259">
        <v>0.78391855099510444</v>
      </c>
      <c r="S146" s="259">
        <v>0.87140978977714012</v>
      </c>
      <c r="T146" s="287">
        <v>1</v>
      </c>
      <c r="U146" s="259">
        <v>0.92710123498637553</v>
      </c>
      <c r="V146" s="259">
        <v>0.81228662841096622</v>
      </c>
      <c r="W146" s="290">
        <v>0.75</v>
      </c>
      <c r="X146" s="259">
        <v>0.82168872178351304</v>
      </c>
      <c r="Y146" s="259">
        <v>0.74501547865342443</v>
      </c>
      <c r="Z146" s="259">
        <v>0.77592425849026425</v>
      </c>
      <c r="AA146" s="259">
        <v>0.8248813592903278</v>
      </c>
      <c r="AB146" s="259">
        <v>0.93106105323297716</v>
      </c>
    </row>
    <row r="147" spans="1:28">
      <c r="A147" s="259" t="s">
        <v>166</v>
      </c>
      <c r="B147" s="259">
        <v>1</v>
      </c>
      <c r="C147" s="259">
        <v>1</v>
      </c>
      <c r="D147" s="259">
        <v>1</v>
      </c>
      <c r="E147" s="259">
        <v>1</v>
      </c>
      <c r="F147" s="287">
        <v>1</v>
      </c>
      <c r="G147" s="287">
        <v>1</v>
      </c>
      <c r="H147" s="259">
        <v>1</v>
      </c>
      <c r="I147" s="259">
        <v>1</v>
      </c>
      <c r="J147" s="259">
        <v>1</v>
      </c>
      <c r="K147" s="259">
        <v>1</v>
      </c>
      <c r="L147" s="259">
        <v>1</v>
      </c>
      <c r="M147" s="259">
        <v>1</v>
      </c>
      <c r="N147" s="259">
        <v>1</v>
      </c>
      <c r="O147" s="259">
        <v>1</v>
      </c>
      <c r="P147" s="259">
        <v>1</v>
      </c>
      <c r="Q147" s="259">
        <v>1</v>
      </c>
      <c r="R147" s="259">
        <v>1</v>
      </c>
      <c r="S147" s="259">
        <v>1</v>
      </c>
      <c r="T147" s="287">
        <v>1</v>
      </c>
      <c r="U147" s="259">
        <v>1</v>
      </c>
      <c r="V147" s="259">
        <v>1</v>
      </c>
      <c r="W147" s="259">
        <v>1</v>
      </c>
      <c r="X147" s="259">
        <v>1</v>
      </c>
      <c r="Y147" s="259">
        <v>1</v>
      </c>
      <c r="Z147" s="259">
        <v>1</v>
      </c>
      <c r="AA147" s="259">
        <v>1</v>
      </c>
      <c r="AB147" s="259">
        <v>1</v>
      </c>
    </row>
    <row r="148" spans="1:28">
      <c r="A148" s="259" t="s">
        <v>167</v>
      </c>
      <c r="B148" s="259">
        <v>1</v>
      </c>
      <c r="C148" s="259">
        <v>1</v>
      </c>
      <c r="D148" s="259">
        <v>1</v>
      </c>
      <c r="E148" s="259">
        <v>1</v>
      </c>
      <c r="F148" s="287">
        <v>1</v>
      </c>
      <c r="G148" s="287">
        <v>1</v>
      </c>
      <c r="H148" s="259">
        <v>1</v>
      </c>
      <c r="I148" s="259">
        <v>1</v>
      </c>
      <c r="J148" s="259">
        <v>1</v>
      </c>
      <c r="K148" s="259">
        <v>1</v>
      </c>
      <c r="L148" s="259">
        <v>1</v>
      </c>
      <c r="M148" s="259">
        <v>1</v>
      </c>
      <c r="N148" s="259">
        <v>1</v>
      </c>
      <c r="O148" s="259">
        <v>1</v>
      </c>
      <c r="P148" s="259">
        <v>1</v>
      </c>
      <c r="Q148" s="259">
        <v>1</v>
      </c>
      <c r="R148" s="259">
        <v>1</v>
      </c>
      <c r="S148" s="259">
        <v>1</v>
      </c>
      <c r="T148" s="287">
        <v>1</v>
      </c>
      <c r="U148" s="259">
        <v>1</v>
      </c>
      <c r="V148" s="259">
        <v>1</v>
      </c>
      <c r="W148" s="259">
        <v>1</v>
      </c>
      <c r="X148" s="259">
        <v>1</v>
      </c>
      <c r="Y148" s="259">
        <v>1</v>
      </c>
      <c r="Z148" s="259">
        <v>1</v>
      </c>
      <c r="AA148" s="259">
        <v>1</v>
      </c>
      <c r="AB148" s="259">
        <v>1</v>
      </c>
    </row>
    <row r="149" spans="1:28" s="81" customFormat="1">
      <c r="A149" s="81" t="s">
        <v>9</v>
      </c>
      <c r="B149" s="81" t="str">
        <f t="shared" ref="B149:D152" si="3">C6</f>
        <v>AT</v>
      </c>
      <c r="C149" s="81" t="str">
        <f t="shared" si="3"/>
        <v>BE</v>
      </c>
      <c r="D149" s="81" t="str">
        <f t="shared" si="3"/>
        <v>BG</v>
      </c>
      <c r="E149" s="81" t="str">
        <f>O6</f>
        <v>HR</v>
      </c>
      <c r="F149" s="81" t="str">
        <f t="shared" ref="F149:G152" si="4">F6</f>
        <v>CY</v>
      </c>
      <c r="G149" s="81" t="str">
        <f t="shared" si="4"/>
        <v>CZ</v>
      </c>
      <c r="H149" s="81" t="str">
        <f t="shared" ref="H149:I152" si="5">I6</f>
        <v>DK</v>
      </c>
      <c r="I149" s="81" t="str">
        <f t="shared" si="5"/>
        <v>EE</v>
      </c>
      <c r="J149" s="81" t="str">
        <f t="shared" ref="J149:K152" si="6">M6</f>
        <v>FI</v>
      </c>
      <c r="K149" s="81" t="str">
        <f t="shared" si="6"/>
        <v>FR</v>
      </c>
      <c r="L149" s="81" t="str">
        <f>H6</f>
        <v>DE</v>
      </c>
      <c r="M149" s="81" t="str">
        <f>K6</f>
        <v>EL</v>
      </c>
      <c r="N149" s="81" t="str">
        <f t="shared" ref="N149:P152" si="7">P6</f>
        <v>HU</v>
      </c>
      <c r="O149" s="81" t="str">
        <f t="shared" si="7"/>
        <v>IE</v>
      </c>
      <c r="P149" s="81" t="str">
        <f t="shared" si="7"/>
        <v>IT</v>
      </c>
      <c r="Q149" s="81" t="str">
        <f>U6</f>
        <v>LV</v>
      </c>
      <c r="R149" s="81" t="str">
        <f t="shared" ref="R149:S152" si="8">S6</f>
        <v>LT</v>
      </c>
      <c r="S149" s="81" t="str">
        <f t="shared" si="8"/>
        <v>LU</v>
      </c>
      <c r="T149" s="81" t="str">
        <f t="shared" ref="T149:X152" si="9">V6</f>
        <v>MT</v>
      </c>
      <c r="U149" s="81" t="str">
        <f t="shared" si="9"/>
        <v>NL</v>
      </c>
      <c r="V149" s="81" t="str">
        <f t="shared" si="9"/>
        <v>PL</v>
      </c>
      <c r="W149" s="81" t="str">
        <f t="shared" si="9"/>
        <v>PT</v>
      </c>
      <c r="X149" s="81" t="str">
        <f t="shared" si="9"/>
        <v>RO</v>
      </c>
      <c r="Y149" s="81" t="str">
        <f>AC6</f>
        <v>SK</v>
      </c>
      <c r="Z149" s="81" t="str">
        <f>AB6</f>
        <v>SI</v>
      </c>
      <c r="AA149" s="81" t="str">
        <f>L6</f>
        <v>ES</v>
      </c>
      <c r="AB149" s="81" t="str">
        <f>AA6</f>
        <v>SE</v>
      </c>
    </row>
    <row r="150" spans="1:28">
      <c r="A150">
        <v>2030</v>
      </c>
      <c r="B150">
        <f t="shared" si="3"/>
        <v>6.6</v>
      </c>
      <c r="C150">
        <f t="shared" si="3"/>
        <v>7.7</v>
      </c>
      <c r="D150">
        <f t="shared" si="3"/>
        <v>7.7319199767207483</v>
      </c>
      <c r="E150">
        <f>O7</f>
        <v>1.7</v>
      </c>
      <c r="F150">
        <f t="shared" si="4"/>
        <v>0.38885130402541607</v>
      </c>
      <c r="G150">
        <f t="shared" si="4"/>
        <v>6.2</v>
      </c>
      <c r="H150">
        <f t="shared" si="5"/>
        <v>15</v>
      </c>
      <c r="I150">
        <f t="shared" si="5"/>
        <v>1.8114094217849632</v>
      </c>
      <c r="J150">
        <f t="shared" si="6"/>
        <v>11.600564054947835</v>
      </c>
      <c r="K150">
        <f t="shared" si="6"/>
        <v>57</v>
      </c>
      <c r="L150">
        <f>H7</f>
        <v>37.128260855549698</v>
      </c>
      <c r="M150">
        <f>K7</f>
        <v>5.5</v>
      </c>
      <c r="N150">
        <f t="shared" si="7"/>
        <v>7.5798961344627598</v>
      </c>
      <c r="O150">
        <f t="shared" si="7"/>
        <v>5.2203794033149151</v>
      </c>
      <c r="P150">
        <f t="shared" si="7"/>
        <v>58.011639285600005</v>
      </c>
      <c r="Q150">
        <f>U7</f>
        <v>1.9078303733421416</v>
      </c>
      <c r="R150">
        <f t="shared" si="8"/>
        <v>1.7237584605646807</v>
      </c>
      <c r="S150">
        <f t="shared" si="8"/>
        <v>0.67600000000000005</v>
      </c>
      <c r="T150">
        <f t="shared" si="9"/>
        <v>0.25943403039717672</v>
      </c>
      <c r="U150">
        <f t="shared" si="9"/>
        <v>24.4</v>
      </c>
      <c r="V150">
        <f t="shared" si="9"/>
        <v>22.1</v>
      </c>
      <c r="W150">
        <f t="shared" si="9"/>
        <v>7.9289050476529885</v>
      </c>
      <c r="X150">
        <f t="shared" si="9"/>
        <v>17.357268336922338</v>
      </c>
      <c r="Y150">
        <f>AC7</f>
        <v>3.5845238342611991</v>
      </c>
      <c r="Z150">
        <f>AB7</f>
        <v>0.73299999999999998</v>
      </c>
      <c r="AA150">
        <f>L7</f>
        <v>54.529012675151577</v>
      </c>
      <c r="AB150">
        <f>AA7</f>
        <v>14.248475883349533</v>
      </c>
    </row>
    <row r="151" spans="1:28">
      <c r="A151">
        <v>2040</v>
      </c>
      <c r="B151">
        <f t="shared" si="3"/>
        <v>20.3</v>
      </c>
      <c r="C151">
        <f t="shared" si="3"/>
        <v>14.5</v>
      </c>
      <c r="D151">
        <f t="shared" si="3"/>
        <v>14.175186624</v>
      </c>
      <c r="E151">
        <f>O8</f>
        <v>5.0999999999999996</v>
      </c>
      <c r="F151">
        <f t="shared" si="4"/>
        <v>0.71289405699999997</v>
      </c>
      <c r="G151">
        <f t="shared" si="4"/>
        <v>11.447283684</v>
      </c>
      <c r="H151">
        <f t="shared" si="5"/>
        <v>26</v>
      </c>
      <c r="I151">
        <f t="shared" si="5"/>
        <v>3.3209172730000001</v>
      </c>
      <c r="J151">
        <f t="shared" si="6"/>
        <v>21.267700767000001</v>
      </c>
      <c r="K151">
        <f t="shared" si="6"/>
        <v>167</v>
      </c>
      <c r="L151">
        <f>H8</f>
        <v>68.068478235000001</v>
      </c>
      <c r="M151">
        <f>K8</f>
        <v>21</v>
      </c>
      <c r="N151">
        <f t="shared" si="7"/>
        <v>13.896476247000001</v>
      </c>
      <c r="O151">
        <f t="shared" si="7"/>
        <v>9.5706955730000001</v>
      </c>
      <c r="P151">
        <f t="shared" si="7"/>
        <v>106.3546720236</v>
      </c>
      <c r="Q151">
        <f>U8</f>
        <v>3.497689018</v>
      </c>
      <c r="R151">
        <f t="shared" si="8"/>
        <v>3.1602238439999999</v>
      </c>
      <c r="S151">
        <f t="shared" si="8"/>
        <v>0.72799999999999998</v>
      </c>
      <c r="T151">
        <f t="shared" si="9"/>
        <v>0.47562905599999999</v>
      </c>
      <c r="U151">
        <f t="shared" si="9"/>
        <v>34.700000000000003</v>
      </c>
      <c r="V151">
        <f t="shared" si="9"/>
        <v>40.5</v>
      </c>
      <c r="W151">
        <f t="shared" si="9"/>
        <v>14.536325921</v>
      </c>
      <c r="X151">
        <f t="shared" si="9"/>
        <v>31.821658618000001</v>
      </c>
      <c r="Y151">
        <f>AC8</f>
        <v>6.5716270290000001</v>
      </c>
      <c r="Z151">
        <f>AB8</f>
        <v>1.9330000000000001</v>
      </c>
      <c r="AA151">
        <f>L8</f>
        <v>99.969856570999994</v>
      </c>
      <c r="AB151">
        <f>AA8</f>
        <v>26.122205785999999</v>
      </c>
    </row>
    <row r="152" spans="1:28">
      <c r="A152">
        <v>2050</v>
      </c>
      <c r="B152">
        <f t="shared" si="3"/>
        <v>20.3</v>
      </c>
      <c r="C152">
        <f t="shared" si="3"/>
        <v>21.3</v>
      </c>
      <c r="D152">
        <f t="shared" si="3"/>
        <v>19.329799942000001</v>
      </c>
      <c r="E152">
        <f>O9</f>
        <v>6.8</v>
      </c>
      <c r="F152">
        <f t="shared" si="4"/>
        <v>0.97212825999999997</v>
      </c>
      <c r="G152">
        <f t="shared" si="4"/>
        <v>15.609932297</v>
      </c>
      <c r="H152">
        <f t="shared" si="5"/>
        <v>26</v>
      </c>
      <c r="I152">
        <f t="shared" si="5"/>
        <v>4.5285235540000004</v>
      </c>
      <c r="J152">
        <f t="shared" si="6"/>
        <v>29.001410137000001</v>
      </c>
      <c r="K152">
        <f t="shared" si="6"/>
        <v>270</v>
      </c>
      <c r="L152">
        <f>H9</f>
        <v>92.820652139000003</v>
      </c>
      <c r="M152">
        <f>K9</f>
        <v>28.6</v>
      </c>
      <c r="N152">
        <f t="shared" si="7"/>
        <v>18.949740336000001</v>
      </c>
      <c r="O152">
        <f t="shared" si="7"/>
        <v>13.050948507999999</v>
      </c>
      <c r="P152">
        <f t="shared" si="7"/>
        <v>145.02909821399999</v>
      </c>
      <c r="Q152">
        <f>U9</f>
        <v>4.7695759329999996</v>
      </c>
      <c r="R152">
        <f t="shared" si="8"/>
        <v>4.3093961509999996</v>
      </c>
      <c r="S152">
        <f t="shared" si="8"/>
        <v>0.72799999999999998</v>
      </c>
      <c r="T152">
        <f t="shared" si="9"/>
        <v>0.64858507600000004</v>
      </c>
      <c r="U152">
        <f t="shared" si="9"/>
        <v>45</v>
      </c>
      <c r="V152">
        <f t="shared" si="9"/>
        <v>55.2</v>
      </c>
      <c r="W152">
        <f t="shared" si="9"/>
        <v>19.822262619</v>
      </c>
      <c r="X152">
        <f t="shared" si="9"/>
        <v>43.393170842000004</v>
      </c>
      <c r="Y152">
        <f>AC9</f>
        <v>8.9613095860000005</v>
      </c>
      <c r="Z152">
        <f>AB9</f>
        <v>3.1</v>
      </c>
      <c r="AA152">
        <f>L9</f>
        <v>136.322531688</v>
      </c>
      <c r="AB152">
        <f>AA9</f>
        <v>35.621189708000003</v>
      </c>
    </row>
    <row r="153" spans="1:28" s="81" customFormat="1">
      <c r="A153" s="81" t="s">
        <v>284</v>
      </c>
      <c r="B153" s="81" t="str">
        <f t="shared" ref="B153:D156" si="10">C17</f>
        <v>AT</v>
      </c>
      <c r="C153" s="81" t="str">
        <f t="shared" si="10"/>
        <v>BE</v>
      </c>
      <c r="D153" s="81" t="str">
        <f t="shared" si="10"/>
        <v>BG</v>
      </c>
      <c r="E153" s="81" t="str">
        <f>O17</f>
        <v>HR</v>
      </c>
      <c r="F153" s="81" t="str">
        <f t="shared" ref="F153:G156" si="11">F17</f>
        <v>CY</v>
      </c>
      <c r="G153" s="81" t="str">
        <f t="shared" si="11"/>
        <v>CZ</v>
      </c>
      <c r="H153" s="81" t="str">
        <f t="shared" ref="H153:I156" si="12">I17</f>
        <v>DK</v>
      </c>
      <c r="I153" s="81" t="str">
        <f t="shared" si="12"/>
        <v>EE</v>
      </c>
      <c r="J153" s="81" t="str">
        <f t="shared" ref="J153:K156" si="13">M17</f>
        <v>FI</v>
      </c>
      <c r="K153" s="81" t="str">
        <f t="shared" si="13"/>
        <v>FR</v>
      </c>
      <c r="L153" s="81" t="str">
        <f>H17</f>
        <v>DE</v>
      </c>
      <c r="M153" s="81" t="str">
        <f>K17</f>
        <v>EL</v>
      </c>
      <c r="N153" s="81" t="str">
        <f t="shared" ref="N153:P156" si="14">P17</f>
        <v>HU</v>
      </c>
      <c r="O153" s="81" t="str">
        <f t="shared" si="14"/>
        <v>IE</v>
      </c>
      <c r="P153" s="81" t="str">
        <f t="shared" si="14"/>
        <v>IT</v>
      </c>
      <c r="Q153" s="81" t="str">
        <f>U17</f>
        <v>LV</v>
      </c>
      <c r="R153" s="81" t="str">
        <f t="shared" ref="R153:S156" si="15">S17</f>
        <v>LT</v>
      </c>
      <c r="S153" s="81" t="str">
        <f t="shared" si="15"/>
        <v>LU</v>
      </c>
      <c r="T153" s="81" t="str">
        <f t="shared" ref="T153:X156" si="16">V17</f>
        <v>MT</v>
      </c>
      <c r="U153" s="81" t="str">
        <f t="shared" si="16"/>
        <v>NL</v>
      </c>
      <c r="V153" s="81" t="str">
        <f t="shared" si="16"/>
        <v>PL</v>
      </c>
      <c r="W153" s="81" t="str">
        <f t="shared" si="16"/>
        <v>PT</v>
      </c>
      <c r="X153" s="81" t="str">
        <f t="shared" si="16"/>
        <v>RO</v>
      </c>
      <c r="Y153" s="81" t="str">
        <f>AC17</f>
        <v>SK</v>
      </c>
      <c r="Z153" s="81" t="str">
        <f>AB17</f>
        <v>SI</v>
      </c>
      <c r="AA153" s="81" t="str">
        <f>L17</f>
        <v>ES</v>
      </c>
      <c r="AB153" s="81" t="str">
        <f>AA17</f>
        <v>SE</v>
      </c>
    </row>
    <row r="154" spans="1:28">
      <c r="A154">
        <v>2030</v>
      </c>
      <c r="B154">
        <f t="shared" si="10"/>
        <v>3.2639999999999998</v>
      </c>
      <c r="C154">
        <f t="shared" si="10"/>
        <v>0</v>
      </c>
      <c r="D154">
        <f t="shared" si="10"/>
        <v>2.7959999999999998</v>
      </c>
      <c r="E154">
        <f>O18</f>
        <v>14.155787124813976</v>
      </c>
      <c r="F154" s="38">
        <v>0</v>
      </c>
      <c r="G154">
        <f t="shared" si="11"/>
        <v>2.2128000000000001</v>
      </c>
      <c r="H154">
        <f t="shared" si="12"/>
        <v>32.967860000000002</v>
      </c>
      <c r="I154" s="38">
        <v>0</v>
      </c>
      <c r="J154">
        <f t="shared" si="13"/>
        <v>0</v>
      </c>
      <c r="K154" s="38">
        <v>0</v>
      </c>
      <c r="L154">
        <f>H18</f>
        <v>2.1798637636363631E-2</v>
      </c>
      <c r="M154" s="38">
        <v>0</v>
      </c>
      <c r="N154">
        <f t="shared" si="14"/>
        <v>21.266999999999999</v>
      </c>
      <c r="O154">
        <f t="shared" si="14"/>
        <v>2.8</v>
      </c>
      <c r="P154">
        <f t="shared" si="14"/>
        <v>19.049939999999999</v>
      </c>
      <c r="Q154" s="38">
        <v>0</v>
      </c>
      <c r="R154">
        <f t="shared" si="15"/>
        <v>0</v>
      </c>
      <c r="S154">
        <f t="shared" si="15"/>
        <v>0</v>
      </c>
      <c r="T154">
        <f t="shared" si="16"/>
        <v>0</v>
      </c>
      <c r="U154">
        <f t="shared" si="16"/>
        <v>40.441666666666663</v>
      </c>
      <c r="V154">
        <f t="shared" si="16"/>
        <v>42.484389999999998</v>
      </c>
      <c r="W154">
        <f t="shared" si="16"/>
        <v>0</v>
      </c>
      <c r="X154" s="38">
        <v>0</v>
      </c>
      <c r="Y154">
        <f>AC18</f>
        <v>1.05232824</v>
      </c>
      <c r="Z154">
        <f>AB18</f>
        <v>5.6500000000000002E-2</v>
      </c>
      <c r="AA154">
        <f>L18</f>
        <v>1</v>
      </c>
      <c r="AB154" s="38">
        <v>0</v>
      </c>
    </row>
    <row r="155" spans="1:28">
      <c r="A155">
        <v>2040</v>
      </c>
      <c r="B155">
        <f t="shared" si="10"/>
        <v>0</v>
      </c>
      <c r="C155">
        <f t="shared" si="10"/>
        <v>0</v>
      </c>
      <c r="D155">
        <f t="shared" si="10"/>
        <v>2.8490000000000002</v>
      </c>
      <c r="E155">
        <f>O19</f>
        <v>8.3013784852049728</v>
      </c>
      <c r="F155" s="38">
        <v>0</v>
      </c>
      <c r="G155">
        <f t="shared" si="11"/>
        <v>2.2128000000000001</v>
      </c>
      <c r="H155">
        <f t="shared" si="12"/>
        <v>10.601520000000001</v>
      </c>
      <c r="I155" s="38">
        <v>0</v>
      </c>
      <c r="J155">
        <f t="shared" si="13"/>
        <v>0</v>
      </c>
      <c r="K155" s="38">
        <v>0</v>
      </c>
      <c r="L155">
        <f>H19</f>
        <v>0</v>
      </c>
      <c r="M155" s="38">
        <v>0</v>
      </c>
      <c r="N155">
        <f t="shared" si="14"/>
        <v>17.013000000000002</v>
      </c>
      <c r="O155">
        <f t="shared" si="14"/>
        <v>0</v>
      </c>
      <c r="P155">
        <f t="shared" si="14"/>
        <v>11.429964</v>
      </c>
      <c r="Q155" s="38">
        <v>0</v>
      </c>
      <c r="R155">
        <f t="shared" si="15"/>
        <v>0</v>
      </c>
      <c r="S155">
        <f t="shared" si="15"/>
        <v>0</v>
      </c>
      <c r="T155">
        <f t="shared" si="16"/>
        <v>0</v>
      </c>
      <c r="U155">
        <f t="shared" si="16"/>
        <v>7.2930871212121211</v>
      </c>
      <c r="V155">
        <f t="shared" si="16"/>
        <v>42.961219999999997</v>
      </c>
      <c r="W155">
        <f t="shared" si="16"/>
        <v>0</v>
      </c>
      <c r="X155" s="38">
        <v>0</v>
      </c>
      <c r="Y155">
        <f>AC19</f>
        <v>0.78978328000000009</v>
      </c>
      <c r="Z155">
        <f>AB19</f>
        <v>5.6500000000000002E-2</v>
      </c>
      <c r="AA155">
        <f>L19</f>
        <v>1</v>
      </c>
      <c r="AB155" s="38">
        <v>0</v>
      </c>
    </row>
    <row r="156" spans="1:28">
      <c r="A156">
        <v>2050</v>
      </c>
      <c r="B156">
        <f t="shared" si="10"/>
        <v>0</v>
      </c>
      <c r="C156">
        <f t="shared" si="10"/>
        <v>0</v>
      </c>
      <c r="D156">
        <f t="shared" si="10"/>
        <v>4.7983367083104129</v>
      </c>
      <c r="E156">
        <f>O20</f>
        <v>1.912101723763018</v>
      </c>
      <c r="F156" s="38">
        <v>0</v>
      </c>
      <c r="G156">
        <f t="shared" si="11"/>
        <v>2.2128000000000001</v>
      </c>
      <c r="H156">
        <f t="shared" si="12"/>
        <v>0</v>
      </c>
      <c r="I156" s="38">
        <v>0</v>
      </c>
      <c r="J156">
        <f t="shared" si="13"/>
        <v>0</v>
      </c>
      <c r="K156" s="38">
        <v>0</v>
      </c>
      <c r="L156">
        <f>H20</f>
        <v>0</v>
      </c>
      <c r="M156" s="38">
        <v>0</v>
      </c>
      <c r="N156">
        <f t="shared" si="14"/>
        <v>0</v>
      </c>
      <c r="O156">
        <f t="shared" si="14"/>
        <v>0</v>
      </c>
      <c r="P156">
        <f t="shared" si="14"/>
        <v>0</v>
      </c>
      <c r="Q156" s="38">
        <v>0</v>
      </c>
      <c r="R156">
        <f t="shared" si="15"/>
        <v>0</v>
      </c>
      <c r="S156">
        <f t="shared" si="15"/>
        <v>0</v>
      </c>
      <c r="T156">
        <f t="shared" si="16"/>
        <v>0</v>
      </c>
      <c r="U156">
        <f t="shared" si="16"/>
        <v>0</v>
      </c>
      <c r="V156" s="38">
        <v>0</v>
      </c>
      <c r="W156">
        <f t="shared" si="16"/>
        <v>0</v>
      </c>
      <c r="X156" s="38">
        <v>0</v>
      </c>
      <c r="Y156">
        <f>AC20</f>
        <v>0.64390745689451057</v>
      </c>
      <c r="Z156">
        <f>AB20</f>
        <v>0</v>
      </c>
      <c r="AA156">
        <f>L20</f>
        <v>0</v>
      </c>
      <c r="AB156" s="38">
        <v>0</v>
      </c>
    </row>
    <row r="157" spans="1:28" s="81" customFormat="1">
      <c r="A157" s="81" t="s">
        <v>285</v>
      </c>
      <c r="B157" s="81" t="str">
        <f>B81</f>
        <v>Austria</v>
      </c>
      <c r="C157" s="81" t="str">
        <f t="shared" ref="C157:AA157" si="17">C81</f>
        <v>Belgium</v>
      </c>
      <c r="D157" s="81" t="str">
        <f t="shared" si="17"/>
        <v>Bulgaria</v>
      </c>
      <c r="E157" s="81" t="str">
        <f t="shared" si="17"/>
        <v>Croatia</v>
      </c>
      <c r="F157" s="81" t="str">
        <f t="shared" si="17"/>
        <v>Cyprus</v>
      </c>
      <c r="G157" s="81" t="str">
        <f t="shared" si="17"/>
        <v>Czech</v>
      </c>
      <c r="H157" s="81" t="str">
        <f t="shared" si="17"/>
        <v>Denmark</v>
      </c>
      <c r="I157" s="81" t="str">
        <f t="shared" si="17"/>
        <v>Estonia</v>
      </c>
      <c r="J157" s="81" t="str">
        <f t="shared" si="17"/>
        <v>Finland</v>
      </c>
      <c r="K157" s="81" t="str">
        <f t="shared" si="17"/>
        <v>France</v>
      </c>
      <c r="L157" s="81" t="str">
        <f t="shared" si="17"/>
        <v>Germany</v>
      </c>
      <c r="M157" s="81" t="str">
        <f t="shared" si="17"/>
        <v>Greece</v>
      </c>
      <c r="N157" s="81" t="str">
        <f t="shared" si="17"/>
        <v>Hungary</v>
      </c>
      <c r="O157" s="81" t="str">
        <f t="shared" si="17"/>
        <v>Ireland</v>
      </c>
      <c r="P157" s="81" t="str">
        <f t="shared" si="17"/>
        <v>Italy</v>
      </c>
      <c r="Q157" s="81" t="str">
        <f t="shared" si="17"/>
        <v>Latvia</v>
      </c>
      <c r="R157" s="81" t="str">
        <f t="shared" si="17"/>
        <v>Lithuania</v>
      </c>
      <c r="S157" s="81" t="str">
        <f t="shared" si="17"/>
        <v>Luxembourg</v>
      </c>
      <c r="T157" s="81" t="str">
        <f t="shared" si="17"/>
        <v>Malta</v>
      </c>
      <c r="U157" s="81" t="str">
        <f t="shared" si="17"/>
        <v>Netherlands</v>
      </c>
      <c r="V157" s="81" t="str">
        <f t="shared" si="17"/>
        <v>Poland</v>
      </c>
      <c r="W157" s="81" t="str">
        <f t="shared" si="17"/>
        <v>Portugal</v>
      </c>
      <c r="X157" s="81" t="str">
        <f t="shared" si="17"/>
        <v>Romania</v>
      </c>
      <c r="Y157" s="81" t="str">
        <f t="shared" si="17"/>
        <v>Slovakia</v>
      </c>
      <c r="Z157" s="81" t="str">
        <f t="shared" si="17"/>
        <v>Slovenia</v>
      </c>
      <c r="AA157" s="81" t="str">
        <f t="shared" si="17"/>
        <v>Spain</v>
      </c>
      <c r="AB157" s="81" t="str">
        <f t="shared" ref="AB157" si="18">AB81</f>
        <v>Sweden</v>
      </c>
    </row>
    <row r="158" spans="1:28" s="81" customFormat="1">
      <c r="A158" s="81">
        <f>'NT+ data'!B2</f>
        <v>2030</v>
      </c>
      <c r="B158" s="81" t="str">
        <f>'NT+ data'!C2</f>
        <v>Austria</v>
      </c>
      <c r="C158" s="81" t="str">
        <f>'NT+ data'!D2</f>
        <v>Belgium</v>
      </c>
      <c r="D158" s="81" t="str">
        <f>'NT+ data'!E2</f>
        <v>Bulgaria</v>
      </c>
      <c r="E158" s="81" t="str">
        <f>'NT+ data'!F2</f>
        <v>Croatia</v>
      </c>
      <c r="F158" s="81" t="str">
        <f>'NT+ data'!G2</f>
        <v>Cyprus</v>
      </c>
      <c r="G158" s="81" t="str">
        <f>'NT+ data'!H2</f>
        <v>Czech</v>
      </c>
      <c r="H158" s="81" t="str">
        <f>'NT+ data'!I2</f>
        <v>Denmark</v>
      </c>
      <c r="I158" s="81" t="str">
        <f>'NT+ data'!J2</f>
        <v>Estonia</v>
      </c>
      <c r="J158" s="81" t="str">
        <f>'NT+ data'!K2</f>
        <v>Finland</v>
      </c>
      <c r="K158" s="81" t="str">
        <f>'NT+ data'!L2</f>
        <v>France</v>
      </c>
      <c r="L158" s="81" t="str">
        <f>'NT+ data'!M2</f>
        <v>Germany</v>
      </c>
      <c r="M158" s="81" t="str">
        <f>'NT+ data'!N2</f>
        <v>Greece</v>
      </c>
      <c r="N158" s="81" t="str">
        <f>'NT+ data'!O2</f>
        <v>Hungary</v>
      </c>
      <c r="O158" s="81" t="str">
        <f>'NT+ data'!P2</f>
        <v>Ireland</v>
      </c>
      <c r="P158" s="81" t="str">
        <f>'NT+ data'!Q2</f>
        <v>Italy</v>
      </c>
      <c r="Q158" s="81" t="str">
        <f>'NT+ data'!R2</f>
        <v>Latvia</v>
      </c>
      <c r="R158" s="81" t="str">
        <f>'NT+ data'!S2</f>
        <v>Lithuania</v>
      </c>
      <c r="S158" s="81" t="str">
        <f>'NT+ data'!T2</f>
        <v>Luxembourg</v>
      </c>
      <c r="T158" s="81" t="str">
        <f>'NT+ data'!U2</f>
        <v>Malta</v>
      </c>
      <c r="U158" s="81" t="str">
        <f>'NT+ data'!V2</f>
        <v>Netherlands</v>
      </c>
      <c r="V158" s="81" t="str">
        <f>'NT+ data'!W2</f>
        <v>Poland</v>
      </c>
      <c r="W158" s="81" t="str">
        <f>'NT+ data'!X2</f>
        <v>Portugal</v>
      </c>
      <c r="X158" s="81" t="str">
        <f>'NT+ data'!Y2</f>
        <v>Romania</v>
      </c>
      <c r="Y158" s="81" t="str">
        <f>'NT+ data'!Z2</f>
        <v>Slovakia</v>
      </c>
      <c r="Z158" s="81" t="str">
        <f>'NT+ data'!AA2</f>
        <v>Slovenia</v>
      </c>
      <c r="AA158" s="81" t="str">
        <f>'NT+ data'!AB2</f>
        <v>Spain</v>
      </c>
      <c r="AB158" s="81" t="str">
        <f>'NT+ data'!AC2</f>
        <v>Sweden</v>
      </c>
    </row>
    <row r="159" spans="1:28">
      <c r="A159" t="str">
        <f>'NT+ data'!B3</f>
        <v>Biofuels</v>
      </c>
      <c r="B159">
        <f>'NT+ data'!C3</f>
        <v>0</v>
      </c>
      <c r="C159">
        <f>'NT+ data'!D3</f>
        <v>0</v>
      </c>
      <c r="D159">
        <f>'NT+ data'!E3</f>
        <v>0</v>
      </c>
      <c r="E159">
        <f>'NT+ data'!F3</f>
        <v>0</v>
      </c>
      <c r="F159">
        <f>'NT+ data'!G3</f>
        <v>0</v>
      </c>
      <c r="G159">
        <f>'NT+ data'!H3</f>
        <v>0</v>
      </c>
      <c r="H159">
        <f>'NT+ data'!I3</f>
        <v>0</v>
      </c>
      <c r="I159">
        <f>'NT+ data'!J3</f>
        <v>0</v>
      </c>
      <c r="J159">
        <f>'NT+ data'!K3</f>
        <v>0</v>
      </c>
      <c r="K159">
        <f>'NT+ data'!L3</f>
        <v>0</v>
      </c>
      <c r="L159">
        <f>'NT+ data'!M3</f>
        <v>0</v>
      </c>
      <c r="M159">
        <f>'NT+ data'!N3</f>
        <v>0</v>
      </c>
      <c r="N159">
        <f>'NT+ data'!O3</f>
        <v>0</v>
      </c>
      <c r="O159">
        <f>'NT+ data'!P3</f>
        <v>0</v>
      </c>
      <c r="P159">
        <f>'NT+ data'!Q3</f>
        <v>0</v>
      </c>
      <c r="Q159">
        <f>'NT+ data'!R3</f>
        <v>0</v>
      </c>
      <c r="R159">
        <f>'NT+ data'!S3</f>
        <v>0</v>
      </c>
      <c r="S159">
        <f>'NT+ data'!T3</f>
        <v>0</v>
      </c>
      <c r="T159">
        <f>'NT+ data'!U3</f>
        <v>0</v>
      </c>
      <c r="U159">
        <f>'NT+ data'!V3</f>
        <v>0</v>
      </c>
      <c r="V159">
        <f>'NT+ data'!W3</f>
        <v>0</v>
      </c>
      <c r="W159">
        <f>'NT+ data'!X3</f>
        <v>0</v>
      </c>
      <c r="X159">
        <f>'NT+ data'!Y3</f>
        <v>0</v>
      </c>
      <c r="Y159">
        <f>'NT+ data'!Z3</f>
        <v>0</v>
      </c>
      <c r="Z159">
        <f>'NT+ data'!AA3</f>
        <v>0</v>
      </c>
      <c r="AA159">
        <f>'NT+ data'!AB3</f>
        <v>0</v>
      </c>
      <c r="AB159">
        <f>'NT+ data'!AC3</f>
        <v>0</v>
      </c>
    </row>
    <row r="160" spans="1:28">
      <c r="A160" t="str">
        <f>'NT+ data'!B4</f>
        <v>Biogas</v>
      </c>
      <c r="B160">
        <f>'NT+ data'!C4</f>
        <v>0</v>
      </c>
      <c r="C160">
        <f>'NT+ data'!D4</f>
        <v>0</v>
      </c>
      <c r="D160">
        <f>'NT+ data'!E4</f>
        <v>0</v>
      </c>
      <c r="E160">
        <f>'NT+ data'!F4</f>
        <v>0</v>
      </c>
      <c r="F160">
        <f>'NT+ data'!G4</f>
        <v>0</v>
      </c>
      <c r="G160">
        <f>'NT+ data'!H4</f>
        <v>0</v>
      </c>
      <c r="H160">
        <f>'NT+ data'!I4</f>
        <v>0</v>
      </c>
      <c r="I160">
        <f>'NT+ data'!J4</f>
        <v>0</v>
      </c>
      <c r="J160">
        <f>'NT+ data'!K4</f>
        <v>0</v>
      </c>
      <c r="K160">
        <f>'NT+ data'!L4</f>
        <v>0</v>
      </c>
      <c r="L160">
        <f>'NT+ data'!M4</f>
        <v>0</v>
      </c>
      <c r="M160">
        <f>'NT+ data'!N4</f>
        <v>0</v>
      </c>
      <c r="N160">
        <f>'NT+ data'!O4</f>
        <v>0</v>
      </c>
      <c r="O160">
        <f>'NT+ data'!P4</f>
        <v>0</v>
      </c>
      <c r="P160">
        <f>'NT+ data'!Q4</f>
        <v>0</v>
      </c>
      <c r="Q160">
        <f>'NT+ data'!R4</f>
        <v>0</v>
      </c>
      <c r="R160">
        <f>'NT+ data'!S4</f>
        <v>0</v>
      </c>
      <c r="S160">
        <f>'NT+ data'!T4</f>
        <v>0</v>
      </c>
      <c r="T160">
        <f>'NT+ data'!U4</f>
        <v>0</v>
      </c>
      <c r="U160">
        <f>'NT+ data'!V4</f>
        <v>0</v>
      </c>
      <c r="V160">
        <f>'NT+ data'!W4</f>
        <v>0</v>
      </c>
      <c r="W160">
        <f>'NT+ data'!X4</f>
        <v>0</v>
      </c>
      <c r="X160">
        <f>'NT+ data'!Y4</f>
        <v>0</v>
      </c>
      <c r="Y160">
        <f>'NT+ data'!Z4</f>
        <v>0</v>
      </c>
      <c r="Z160">
        <f>'NT+ data'!AA4</f>
        <v>0</v>
      </c>
      <c r="AA160">
        <f>'NT+ data'!AB4</f>
        <v>0</v>
      </c>
      <c r="AB160">
        <f>'NT+ data'!AC4</f>
        <v>0</v>
      </c>
    </row>
    <row r="161" spans="1:28">
      <c r="A161" t="str">
        <f>'NT+ data'!B5</f>
        <v>Biomass waste</v>
      </c>
      <c r="B161">
        <f>'NT+ data'!C5</f>
        <v>0</v>
      </c>
      <c r="C161">
        <f>'NT+ data'!D5</f>
        <v>0</v>
      </c>
      <c r="D161">
        <f>'NT+ data'!E5</f>
        <v>0</v>
      </c>
      <c r="E161">
        <f>'NT+ data'!F5</f>
        <v>0</v>
      </c>
      <c r="F161">
        <f>'NT+ data'!G5</f>
        <v>0</v>
      </c>
      <c r="G161">
        <f>'NT+ data'!H5</f>
        <v>0</v>
      </c>
      <c r="H161">
        <f>'NT+ data'!I5</f>
        <v>0</v>
      </c>
      <c r="I161">
        <f>'NT+ data'!J5</f>
        <v>0</v>
      </c>
      <c r="J161">
        <f>'NT+ data'!K5</f>
        <v>0</v>
      </c>
      <c r="K161">
        <f>'NT+ data'!L5</f>
        <v>0</v>
      </c>
      <c r="L161">
        <f>'NT+ data'!M5</f>
        <v>0</v>
      </c>
      <c r="M161">
        <f>'NT+ data'!N5</f>
        <v>0</v>
      </c>
      <c r="N161">
        <f>'NT+ data'!O5</f>
        <v>0</v>
      </c>
      <c r="O161">
        <f>'NT+ data'!P5</f>
        <v>0</v>
      </c>
      <c r="P161">
        <f>'NT+ data'!Q5</f>
        <v>0</v>
      </c>
      <c r="Q161">
        <f>'NT+ data'!R5</f>
        <v>0</v>
      </c>
      <c r="R161">
        <f>'NT+ data'!S5</f>
        <v>0</v>
      </c>
      <c r="S161">
        <f>'NT+ data'!T5</f>
        <v>0</v>
      </c>
      <c r="T161">
        <f>'NT+ data'!U5</f>
        <v>0</v>
      </c>
      <c r="U161">
        <f>'NT+ data'!V5</f>
        <v>0</v>
      </c>
      <c r="V161">
        <f>'NT+ data'!W5</f>
        <v>0</v>
      </c>
      <c r="W161">
        <f>'NT+ data'!X5</f>
        <v>0</v>
      </c>
      <c r="X161">
        <f>'NT+ data'!Y5</f>
        <v>0</v>
      </c>
      <c r="Y161">
        <f>'NT+ data'!Z5</f>
        <v>0</v>
      </c>
      <c r="Z161">
        <f>'NT+ data'!AA5</f>
        <v>0</v>
      </c>
      <c r="AA161">
        <f>'NT+ data'!AB5</f>
        <v>0</v>
      </c>
      <c r="AB161">
        <f>'NT+ data'!AC5</f>
        <v>0</v>
      </c>
    </row>
    <row r="162" spans="1:28">
      <c r="A162" t="str">
        <f>'NT+ data'!B6</f>
        <v>Crude oil and products</v>
      </c>
      <c r="B162">
        <f>'NT+ data'!C6</f>
        <v>0</v>
      </c>
      <c r="C162">
        <f>'NT+ data'!D6</f>
        <v>0</v>
      </c>
      <c r="D162">
        <f>'NT+ data'!E6</f>
        <v>0</v>
      </c>
      <c r="E162">
        <f>'NT+ data'!F6</f>
        <v>0</v>
      </c>
      <c r="F162">
        <f>'NT+ data'!G6</f>
        <v>0</v>
      </c>
      <c r="G162">
        <f>'NT+ data'!H6</f>
        <v>0</v>
      </c>
      <c r="H162">
        <f>'NT+ data'!I6</f>
        <v>0</v>
      </c>
      <c r="I162">
        <f>'NT+ data'!J6</f>
        <v>0</v>
      </c>
      <c r="J162">
        <f>'NT+ data'!K6</f>
        <v>0</v>
      </c>
      <c r="K162">
        <f>'NT+ data'!L6</f>
        <v>0</v>
      </c>
      <c r="L162">
        <f>'NT+ data'!M6</f>
        <v>0</v>
      </c>
      <c r="M162">
        <f>'NT+ data'!N6</f>
        <v>0</v>
      </c>
      <c r="N162">
        <f>'NT+ data'!O6</f>
        <v>0</v>
      </c>
      <c r="O162">
        <f>'NT+ data'!P6</f>
        <v>0</v>
      </c>
      <c r="P162">
        <f>'NT+ data'!Q6</f>
        <v>0</v>
      </c>
      <c r="Q162">
        <f>'NT+ data'!R6</f>
        <v>0</v>
      </c>
      <c r="R162">
        <f>'NT+ data'!S6</f>
        <v>0</v>
      </c>
      <c r="S162">
        <f>'NT+ data'!T6</f>
        <v>0</v>
      </c>
      <c r="T162">
        <f>'NT+ data'!U6</f>
        <v>0</v>
      </c>
      <c r="U162">
        <f>'NT+ data'!V6</f>
        <v>0</v>
      </c>
      <c r="V162">
        <f>'NT+ data'!W6</f>
        <v>0</v>
      </c>
      <c r="W162">
        <f>'NT+ data'!X6</f>
        <v>0</v>
      </c>
      <c r="X162">
        <f>'NT+ data'!Y6</f>
        <v>0</v>
      </c>
      <c r="Y162">
        <f>'NT+ data'!Z6</f>
        <v>0</v>
      </c>
      <c r="Z162">
        <f>'NT+ data'!AA6</f>
        <v>0</v>
      </c>
      <c r="AA162">
        <f>'NT+ data'!AB6</f>
        <v>0</v>
      </c>
      <c r="AB162">
        <f>'NT+ data'!AC6</f>
        <v>0</v>
      </c>
    </row>
    <row r="163" spans="1:28">
      <c r="A163" t="str">
        <f>'NT+ data'!B7</f>
        <v>Electricity</v>
      </c>
      <c r="B163">
        <f>'NT+ data'!C7</f>
        <v>0</v>
      </c>
      <c r="C163">
        <f>'NT+ data'!D7</f>
        <v>0</v>
      </c>
      <c r="D163">
        <f>'NT+ data'!E7</f>
        <v>0</v>
      </c>
      <c r="E163">
        <f>'NT+ data'!F7</f>
        <v>0</v>
      </c>
      <c r="F163">
        <f>'NT+ data'!G7</f>
        <v>0</v>
      </c>
      <c r="G163">
        <f>'NT+ data'!H7</f>
        <v>0</v>
      </c>
      <c r="H163">
        <f>'NT+ data'!I7</f>
        <v>0</v>
      </c>
      <c r="I163">
        <f>'NT+ data'!J7</f>
        <v>0</v>
      </c>
      <c r="J163">
        <f>'NT+ data'!K7</f>
        <v>0</v>
      </c>
      <c r="K163">
        <f>'NT+ data'!L7</f>
        <v>0</v>
      </c>
      <c r="L163">
        <f>'NT+ data'!M7</f>
        <v>0</v>
      </c>
      <c r="M163">
        <f>'NT+ data'!N7</f>
        <v>0</v>
      </c>
      <c r="N163">
        <f>'NT+ data'!O7</f>
        <v>0</v>
      </c>
      <c r="O163">
        <f>'NT+ data'!P7</f>
        <v>0</v>
      </c>
      <c r="P163">
        <f>'NT+ data'!Q7</f>
        <v>0</v>
      </c>
      <c r="Q163">
        <f>'NT+ data'!R7</f>
        <v>0</v>
      </c>
      <c r="R163">
        <f>'NT+ data'!S7</f>
        <v>0</v>
      </c>
      <c r="S163">
        <f>'NT+ data'!T7</f>
        <v>0</v>
      </c>
      <c r="T163">
        <f>'NT+ data'!U7</f>
        <v>0</v>
      </c>
      <c r="U163">
        <f>'NT+ data'!V7</f>
        <v>0</v>
      </c>
      <c r="V163">
        <f>'NT+ data'!W7</f>
        <v>0</v>
      </c>
      <c r="W163">
        <f>'NT+ data'!X7</f>
        <v>0</v>
      </c>
      <c r="X163">
        <f>'NT+ data'!Y7</f>
        <v>0</v>
      </c>
      <c r="Y163">
        <f>'NT+ data'!Z7</f>
        <v>0</v>
      </c>
      <c r="Z163">
        <f>'NT+ data'!AA7</f>
        <v>0</v>
      </c>
      <c r="AA163">
        <f>'NT+ data'!AB7</f>
        <v>0</v>
      </c>
      <c r="AB163">
        <f>'NT+ data'!AC7</f>
        <v>0</v>
      </c>
    </row>
    <row r="164" spans="1:28">
      <c r="A164" t="str">
        <f>'NT+ data'!B8</f>
        <v>E-Methane</v>
      </c>
      <c r="B164">
        <f>'NT+ data'!C8</f>
        <v>0</v>
      </c>
      <c r="C164">
        <f>'NT+ data'!D8</f>
        <v>0</v>
      </c>
      <c r="D164">
        <f>'NT+ data'!E8</f>
        <v>0</v>
      </c>
      <c r="E164">
        <f>'NT+ data'!F8</f>
        <v>0</v>
      </c>
      <c r="F164">
        <f>'NT+ data'!G8</f>
        <v>0</v>
      </c>
      <c r="G164">
        <f>'NT+ data'!H8</f>
        <v>0</v>
      </c>
      <c r="H164">
        <f>'NT+ data'!I8</f>
        <v>0</v>
      </c>
      <c r="I164">
        <f>'NT+ data'!J8</f>
        <v>0</v>
      </c>
      <c r="J164">
        <f>'NT+ data'!K8</f>
        <v>0</v>
      </c>
      <c r="K164">
        <f>'NT+ data'!L8</f>
        <v>0</v>
      </c>
      <c r="L164">
        <f>'NT+ data'!M8</f>
        <v>0</v>
      </c>
      <c r="M164">
        <f>'NT+ data'!N8</f>
        <v>0</v>
      </c>
      <c r="N164">
        <f>'NT+ data'!O8</f>
        <v>0</v>
      </c>
      <c r="O164">
        <f>'NT+ data'!P8</f>
        <v>0</v>
      </c>
      <c r="P164">
        <f>'NT+ data'!Q8</f>
        <v>0</v>
      </c>
      <c r="Q164">
        <f>'NT+ data'!R8</f>
        <v>0</v>
      </c>
      <c r="R164">
        <f>'NT+ data'!S8</f>
        <v>0</v>
      </c>
      <c r="S164">
        <f>'NT+ data'!T8</f>
        <v>0</v>
      </c>
      <c r="T164">
        <f>'NT+ data'!U8</f>
        <v>0</v>
      </c>
      <c r="U164">
        <f>'NT+ data'!V8</f>
        <v>0</v>
      </c>
      <c r="V164">
        <f>'NT+ data'!W8</f>
        <v>0</v>
      </c>
      <c r="W164">
        <f>'NT+ data'!X8</f>
        <v>0</v>
      </c>
      <c r="X164">
        <f>'NT+ data'!Y8</f>
        <v>0</v>
      </c>
      <c r="Y164">
        <f>'NT+ data'!Z8</f>
        <v>0</v>
      </c>
      <c r="Z164">
        <f>'NT+ data'!AA8</f>
        <v>0</v>
      </c>
      <c r="AA164">
        <f>'NT+ data'!AB8</f>
        <v>0</v>
      </c>
      <c r="AB164">
        <f>'NT+ data'!AC8</f>
        <v>0</v>
      </c>
    </row>
    <row r="165" spans="1:28">
      <c r="A165" t="str">
        <f>'NT+ data'!B9</f>
        <v>Geothermal</v>
      </c>
      <c r="B165">
        <f>'NT+ data'!C9</f>
        <v>0</v>
      </c>
      <c r="C165">
        <f>'NT+ data'!D9</f>
        <v>0</v>
      </c>
      <c r="D165">
        <f>'NT+ data'!E9</f>
        <v>0</v>
      </c>
      <c r="E165">
        <f>'NT+ data'!F9</f>
        <v>0</v>
      </c>
      <c r="F165">
        <f>'NT+ data'!G9</f>
        <v>0</v>
      </c>
      <c r="G165">
        <f>'NT+ data'!H9</f>
        <v>0</v>
      </c>
      <c r="H165">
        <f>'NT+ data'!I9</f>
        <v>0</v>
      </c>
      <c r="I165">
        <f>'NT+ data'!J9</f>
        <v>0</v>
      </c>
      <c r="J165">
        <f>'NT+ data'!K9</f>
        <v>0</v>
      </c>
      <c r="K165">
        <f>'NT+ data'!L9</f>
        <v>0</v>
      </c>
      <c r="L165">
        <f>'NT+ data'!M9</f>
        <v>0</v>
      </c>
      <c r="M165">
        <f>'NT+ data'!N9</f>
        <v>0</v>
      </c>
      <c r="N165">
        <f>'NT+ data'!O9</f>
        <v>0</v>
      </c>
      <c r="O165">
        <f>'NT+ data'!P9</f>
        <v>0</v>
      </c>
      <c r="P165">
        <f>'NT+ data'!Q9</f>
        <v>0</v>
      </c>
      <c r="Q165">
        <f>'NT+ data'!R9</f>
        <v>0</v>
      </c>
      <c r="R165">
        <f>'NT+ data'!S9</f>
        <v>0</v>
      </c>
      <c r="S165">
        <f>'NT+ data'!T9</f>
        <v>0</v>
      </c>
      <c r="T165">
        <f>'NT+ data'!U9</f>
        <v>0</v>
      </c>
      <c r="U165">
        <f>'NT+ data'!V9</f>
        <v>0</v>
      </c>
      <c r="V165">
        <f>'NT+ data'!W9</f>
        <v>0</v>
      </c>
      <c r="W165">
        <f>'NT+ data'!X9</f>
        <v>0</v>
      </c>
      <c r="X165">
        <f>'NT+ data'!Y9</f>
        <v>0</v>
      </c>
      <c r="Y165">
        <f>'NT+ data'!Z9</f>
        <v>0</v>
      </c>
      <c r="Z165">
        <f>'NT+ data'!AA9</f>
        <v>0</v>
      </c>
      <c r="AA165">
        <f>'NT+ data'!AB9</f>
        <v>0</v>
      </c>
      <c r="AB165">
        <f>'NT+ data'!AC9</f>
        <v>0</v>
      </c>
    </row>
    <row r="166" spans="1:28">
      <c r="A166" t="str">
        <f>'NT+ data'!B10</f>
        <v>Hydrogen</v>
      </c>
      <c r="B166">
        <f>'NT+ data'!C10</f>
        <v>0</v>
      </c>
      <c r="C166">
        <f>'NT+ data'!D10</f>
        <v>0</v>
      </c>
      <c r="D166">
        <f>'NT+ data'!E10</f>
        <v>0</v>
      </c>
      <c r="E166">
        <f>'NT+ data'!F10</f>
        <v>0</v>
      </c>
      <c r="F166">
        <f>'NT+ data'!G10</f>
        <v>0</v>
      </c>
      <c r="G166">
        <f>'NT+ data'!H10</f>
        <v>0</v>
      </c>
      <c r="H166">
        <f>'NT+ data'!I10</f>
        <v>0</v>
      </c>
      <c r="I166">
        <f>'NT+ data'!J10</f>
        <v>0</v>
      </c>
      <c r="J166">
        <f>'NT+ data'!K10</f>
        <v>0</v>
      </c>
      <c r="K166">
        <f>'NT+ data'!L10</f>
        <v>0</v>
      </c>
      <c r="L166">
        <f>'NT+ data'!M10</f>
        <v>0</v>
      </c>
      <c r="M166">
        <f>'NT+ data'!N10</f>
        <v>0</v>
      </c>
      <c r="N166">
        <f>'NT+ data'!O10</f>
        <v>0</v>
      </c>
      <c r="O166">
        <f>'NT+ data'!P10</f>
        <v>0</v>
      </c>
      <c r="P166">
        <f>'NT+ data'!Q10</f>
        <v>0</v>
      </c>
      <c r="Q166">
        <f>'NT+ data'!R10</f>
        <v>0</v>
      </c>
      <c r="R166">
        <f>'NT+ data'!S10</f>
        <v>0</v>
      </c>
      <c r="S166">
        <f>'NT+ data'!T10</f>
        <v>0</v>
      </c>
      <c r="T166">
        <f>'NT+ data'!U10</f>
        <v>0</v>
      </c>
      <c r="U166">
        <f>'NT+ data'!V10</f>
        <v>0</v>
      </c>
      <c r="V166">
        <f>'NT+ data'!W10</f>
        <v>0</v>
      </c>
      <c r="W166">
        <f>'NT+ data'!X10</f>
        <v>0</v>
      </c>
      <c r="X166">
        <f>'NT+ data'!Y10</f>
        <v>0</v>
      </c>
      <c r="Y166">
        <f>'NT+ data'!Z10</f>
        <v>0</v>
      </c>
      <c r="Z166">
        <f>'NT+ data'!AA10</f>
        <v>0</v>
      </c>
      <c r="AA166">
        <f>'NT+ data'!AB10</f>
        <v>0</v>
      </c>
      <c r="AB166">
        <f>'NT+ data'!AC10</f>
        <v>0</v>
      </c>
    </row>
    <row r="167" spans="1:28">
      <c r="A167" t="str">
        <f>'NT+ data'!B11</f>
        <v>Other fossil gas</v>
      </c>
      <c r="B167">
        <f>'NT+ data'!C11</f>
        <v>0</v>
      </c>
      <c r="C167">
        <f>'NT+ data'!D11</f>
        <v>0</v>
      </c>
      <c r="D167">
        <f>'NT+ data'!E11</f>
        <v>0</v>
      </c>
      <c r="E167">
        <f>'NT+ data'!F11</f>
        <v>0</v>
      </c>
      <c r="F167">
        <f>'NT+ data'!G11</f>
        <v>0</v>
      </c>
      <c r="G167">
        <f>'NT+ data'!H11</f>
        <v>0</v>
      </c>
      <c r="H167">
        <f>'NT+ data'!I11</f>
        <v>0</v>
      </c>
      <c r="I167">
        <f>'NT+ data'!J11</f>
        <v>0</v>
      </c>
      <c r="J167">
        <f>'NT+ data'!K11</f>
        <v>0</v>
      </c>
      <c r="K167">
        <f>'NT+ data'!L11</f>
        <v>0</v>
      </c>
      <c r="L167">
        <f>'NT+ data'!M11</f>
        <v>0</v>
      </c>
      <c r="M167">
        <f>'NT+ data'!N11</f>
        <v>0</v>
      </c>
      <c r="N167">
        <f>'NT+ data'!O11</f>
        <v>0</v>
      </c>
      <c r="O167">
        <f>'NT+ data'!P11</f>
        <v>0</v>
      </c>
      <c r="P167">
        <f>'NT+ data'!Q11</f>
        <v>0</v>
      </c>
      <c r="Q167">
        <f>'NT+ data'!R11</f>
        <v>0</v>
      </c>
      <c r="R167">
        <f>'NT+ data'!S11</f>
        <v>0</v>
      </c>
      <c r="S167">
        <f>'NT+ data'!T11</f>
        <v>0</v>
      </c>
      <c r="T167">
        <f>'NT+ data'!U11</f>
        <v>0</v>
      </c>
      <c r="U167">
        <f>'NT+ data'!V11</f>
        <v>0</v>
      </c>
      <c r="V167">
        <f>'NT+ data'!W11</f>
        <v>0</v>
      </c>
      <c r="W167">
        <f>'NT+ data'!X11</f>
        <v>0</v>
      </c>
      <c r="X167">
        <f>'NT+ data'!Y11</f>
        <v>0</v>
      </c>
      <c r="Y167">
        <f>'NT+ data'!Z11</f>
        <v>0</v>
      </c>
      <c r="Z167">
        <f>'NT+ data'!AA11</f>
        <v>0</v>
      </c>
      <c r="AA167">
        <f>'NT+ data'!AB11</f>
        <v>0</v>
      </c>
      <c r="AB167">
        <f>'NT+ data'!AC11</f>
        <v>0</v>
      </c>
    </row>
    <row r="168" spans="1:28">
      <c r="A168" t="str">
        <f>'NT+ data'!B12</f>
        <v>Solid fossil</v>
      </c>
      <c r="B168">
        <f>'NT+ data'!C12</f>
        <v>0</v>
      </c>
      <c r="C168">
        <f>'NT+ data'!D12</f>
        <v>0</v>
      </c>
      <c r="D168">
        <f>'NT+ data'!E12</f>
        <v>0</v>
      </c>
      <c r="E168">
        <f>'NT+ data'!F12</f>
        <v>0</v>
      </c>
      <c r="F168">
        <f>'NT+ data'!G12</f>
        <v>0</v>
      </c>
      <c r="G168">
        <f>'NT+ data'!H12</f>
        <v>0</v>
      </c>
      <c r="H168">
        <f>'NT+ data'!I12</f>
        <v>0</v>
      </c>
      <c r="I168">
        <f>'NT+ data'!J12</f>
        <v>0</v>
      </c>
      <c r="J168">
        <f>'NT+ data'!K12</f>
        <v>0</v>
      </c>
      <c r="K168">
        <f>'NT+ data'!L12</f>
        <v>0</v>
      </c>
      <c r="L168">
        <f>'NT+ data'!M12</f>
        <v>0</v>
      </c>
      <c r="M168">
        <f>'NT+ data'!N12</f>
        <v>0</v>
      </c>
      <c r="N168">
        <f>'NT+ data'!O12</f>
        <v>0</v>
      </c>
      <c r="O168">
        <f>'NT+ data'!P12</f>
        <v>0</v>
      </c>
      <c r="P168">
        <f>'NT+ data'!Q12</f>
        <v>0</v>
      </c>
      <c r="Q168">
        <f>'NT+ data'!R12</f>
        <v>0</v>
      </c>
      <c r="R168">
        <f>'NT+ data'!S12</f>
        <v>0</v>
      </c>
      <c r="S168">
        <f>'NT+ data'!T12</f>
        <v>0</v>
      </c>
      <c r="T168">
        <f>'NT+ data'!U12</f>
        <v>0</v>
      </c>
      <c r="U168">
        <f>'NT+ data'!V12</f>
        <v>0</v>
      </c>
      <c r="V168">
        <f>'NT+ data'!W12</f>
        <v>0</v>
      </c>
      <c r="W168">
        <f>'NT+ data'!X12</f>
        <v>0</v>
      </c>
      <c r="X168">
        <f>'NT+ data'!Y12</f>
        <v>0</v>
      </c>
      <c r="Y168">
        <f>'NT+ data'!Z12</f>
        <v>0</v>
      </c>
      <c r="Z168">
        <f>'NT+ data'!AA12</f>
        <v>0</v>
      </c>
      <c r="AA168">
        <f>'NT+ data'!AB12</f>
        <v>0</v>
      </c>
      <c r="AB168">
        <f>'NT+ data'!AC12</f>
        <v>0</v>
      </c>
    </row>
    <row r="169" spans="1:28">
      <c r="A169" t="str">
        <f>'NT+ data'!B13</f>
        <v>P2g Excess Heat</v>
      </c>
      <c r="B169">
        <f>'NT+ data'!C13</f>
        <v>0</v>
      </c>
      <c r="C169">
        <f>'NT+ data'!D13</f>
        <v>0</v>
      </c>
      <c r="D169">
        <f>'NT+ data'!E13</f>
        <v>0</v>
      </c>
      <c r="E169">
        <f>'NT+ data'!F13</f>
        <v>0</v>
      </c>
      <c r="F169">
        <f>'NT+ data'!G13</f>
        <v>0</v>
      </c>
      <c r="G169">
        <f>'NT+ data'!H13</f>
        <v>0</v>
      </c>
      <c r="H169">
        <f>'NT+ data'!I13</f>
        <v>0</v>
      </c>
      <c r="I169">
        <f>'NT+ data'!J13</f>
        <v>0</v>
      </c>
      <c r="J169">
        <f>'NT+ data'!K13</f>
        <v>0</v>
      </c>
      <c r="K169">
        <f>'NT+ data'!L13</f>
        <v>0</v>
      </c>
      <c r="L169">
        <f>'NT+ data'!M13</f>
        <v>0</v>
      </c>
      <c r="M169">
        <f>'NT+ data'!N13</f>
        <v>0</v>
      </c>
      <c r="N169">
        <f>'NT+ data'!O13</f>
        <v>0</v>
      </c>
      <c r="O169">
        <f>'NT+ data'!P13</f>
        <v>0</v>
      </c>
      <c r="P169">
        <f>'NT+ data'!Q13</f>
        <v>0</v>
      </c>
      <c r="Q169">
        <f>'NT+ data'!R13</f>
        <v>0</v>
      </c>
      <c r="R169">
        <f>'NT+ data'!S13</f>
        <v>0</v>
      </c>
      <c r="S169">
        <f>'NT+ data'!T13</f>
        <v>0</v>
      </c>
      <c r="T169">
        <f>'NT+ data'!U13</f>
        <v>0</v>
      </c>
      <c r="U169">
        <f>'NT+ data'!V13</f>
        <v>0</v>
      </c>
      <c r="V169">
        <f>'NT+ data'!W13</f>
        <v>0</v>
      </c>
      <c r="W169">
        <f>'NT+ data'!X13</f>
        <v>0</v>
      </c>
      <c r="X169">
        <f>'NT+ data'!Y13</f>
        <v>0</v>
      </c>
      <c r="Y169">
        <f>'NT+ data'!Z13</f>
        <v>0</v>
      </c>
      <c r="Z169">
        <f>'NT+ data'!AA13</f>
        <v>0</v>
      </c>
      <c r="AA169">
        <f>'NT+ data'!AB13</f>
        <v>0</v>
      </c>
      <c r="AB169">
        <f>'NT+ data'!AC13</f>
        <v>0</v>
      </c>
    </row>
    <row r="170" spans="1:28">
      <c r="A170" t="str">
        <f>'NT+ data'!B14</f>
        <v>Industrial excess heat</v>
      </c>
      <c r="B170">
        <f>'NT+ data'!C14</f>
        <v>0</v>
      </c>
      <c r="C170">
        <f>'NT+ data'!D14</f>
        <v>0</v>
      </c>
      <c r="D170">
        <f>'NT+ data'!E14</f>
        <v>0</v>
      </c>
      <c r="E170">
        <f>'NT+ data'!F14</f>
        <v>0</v>
      </c>
      <c r="F170">
        <f>'NT+ data'!G14</f>
        <v>0</v>
      </c>
      <c r="G170">
        <f>'NT+ data'!H14</f>
        <v>0</v>
      </c>
      <c r="H170">
        <f>'NT+ data'!I14</f>
        <v>0</v>
      </c>
      <c r="I170">
        <f>'NT+ data'!J14</f>
        <v>0</v>
      </c>
      <c r="J170">
        <f>'NT+ data'!K14</f>
        <v>0</v>
      </c>
      <c r="K170">
        <f>'NT+ data'!L14</f>
        <v>0</v>
      </c>
      <c r="L170">
        <f>'NT+ data'!M14</f>
        <v>0</v>
      </c>
      <c r="M170">
        <f>'NT+ data'!N14</f>
        <v>0</v>
      </c>
      <c r="N170">
        <f>'NT+ data'!O14</f>
        <v>0</v>
      </c>
      <c r="O170">
        <f>'NT+ data'!P14</f>
        <v>0</v>
      </c>
      <c r="P170">
        <f>'NT+ data'!Q14</f>
        <v>0</v>
      </c>
      <c r="Q170">
        <f>'NT+ data'!R14</f>
        <v>0</v>
      </c>
      <c r="R170">
        <f>'NT+ data'!S14</f>
        <v>0</v>
      </c>
      <c r="S170">
        <f>'NT+ data'!T14</f>
        <v>0</v>
      </c>
      <c r="T170">
        <f>'NT+ data'!U14</f>
        <v>0</v>
      </c>
      <c r="U170">
        <f>'NT+ data'!V14</f>
        <v>0</v>
      </c>
      <c r="V170">
        <f>'NT+ data'!W14</f>
        <v>0</v>
      </c>
      <c r="W170">
        <f>'NT+ data'!X14</f>
        <v>0</v>
      </c>
      <c r="X170">
        <f>'NT+ data'!Y14</f>
        <v>0</v>
      </c>
      <c r="Y170">
        <f>'NT+ data'!Z14</f>
        <v>0</v>
      </c>
      <c r="Z170">
        <f>'NT+ data'!AA14</f>
        <v>0</v>
      </c>
      <c r="AA170">
        <f>'NT+ data'!AB14</f>
        <v>0</v>
      </c>
      <c r="AB170">
        <f>'NT+ data'!AC14</f>
        <v>0</v>
      </c>
    </row>
    <row r="171" spans="1:28">
      <c r="A171" t="str">
        <f>'NT+ data'!B15</f>
        <v>Biomethane</v>
      </c>
      <c r="B171">
        <f>'NT+ data'!C15</f>
        <v>0</v>
      </c>
      <c r="C171">
        <f>'NT+ data'!D15</f>
        <v>0</v>
      </c>
      <c r="D171">
        <f>'NT+ data'!E15</f>
        <v>0</v>
      </c>
      <c r="E171">
        <f>'NT+ data'!F15</f>
        <v>0</v>
      </c>
      <c r="F171">
        <f>'NT+ data'!G15</f>
        <v>0</v>
      </c>
      <c r="G171">
        <f>'NT+ data'!H15</f>
        <v>0</v>
      </c>
      <c r="H171">
        <f>'NT+ data'!I15</f>
        <v>0</v>
      </c>
      <c r="I171">
        <f>'NT+ data'!J15</f>
        <v>0</v>
      </c>
      <c r="J171">
        <f>'NT+ data'!K15</f>
        <v>0</v>
      </c>
      <c r="K171">
        <f>'NT+ data'!L15</f>
        <v>0</v>
      </c>
      <c r="L171">
        <f>'NT+ data'!M15</f>
        <v>0</v>
      </c>
      <c r="M171">
        <f>'NT+ data'!N15</f>
        <v>0</v>
      </c>
      <c r="N171">
        <f>'NT+ data'!O15</f>
        <v>0</v>
      </c>
      <c r="O171">
        <f>'NT+ data'!P15</f>
        <v>0</v>
      </c>
      <c r="P171">
        <f>'NT+ data'!Q15</f>
        <v>0</v>
      </c>
      <c r="Q171">
        <f>'NT+ data'!R15</f>
        <v>0</v>
      </c>
      <c r="R171">
        <f>'NT+ data'!S15</f>
        <v>0</v>
      </c>
      <c r="S171">
        <f>'NT+ data'!T15</f>
        <v>0</v>
      </c>
      <c r="T171">
        <f>'NT+ data'!U15</f>
        <v>0</v>
      </c>
      <c r="U171">
        <f>'NT+ data'!V15</f>
        <v>0</v>
      </c>
      <c r="V171">
        <f>'NT+ data'!W15</f>
        <v>0</v>
      </c>
      <c r="W171">
        <f>'NT+ data'!X15</f>
        <v>0</v>
      </c>
      <c r="X171">
        <f>'NT+ data'!Y15</f>
        <v>0</v>
      </c>
      <c r="Y171">
        <f>'NT+ data'!Z15</f>
        <v>0</v>
      </c>
      <c r="Z171">
        <f>'NT+ data'!AA15</f>
        <v>0</v>
      </c>
      <c r="AA171">
        <f>'NT+ data'!AB15</f>
        <v>0</v>
      </c>
      <c r="AB171">
        <f>'NT+ data'!AC15</f>
        <v>0</v>
      </c>
    </row>
    <row r="172" spans="1:28">
      <c r="A172" t="str">
        <f>'NT+ data'!B16</f>
        <v>E-liquids</v>
      </c>
      <c r="B172">
        <f>'NT+ data'!C16</f>
        <v>0</v>
      </c>
      <c r="C172">
        <f>'NT+ data'!D16</f>
        <v>0</v>
      </c>
      <c r="D172">
        <f>'NT+ data'!E16</f>
        <v>0</v>
      </c>
      <c r="E172">
        <f>'NT+ data'!F16</f>
        <v>0</v>
      </c>
      <c r="F172">
        <f>'NT+ data'!G16</f>
        <v>0</v>
      </c>
      <c r="G172">
        <f>'NT+ data'!H16</f>
        <v>0</v>
      </c>
      <c r="H172">
        <f>'NT+ data'!I16</f>
        <v>0</v>
      </c>
      <c r="I172">
        <f>'NT+ data'!J16</f>
        <v>0</v>
      </c>
      <c r="J172">
        <f>'NT+ data'!K16</f>
        <v>0</v>
      </c>
      <c r="K172">
        <f>'NT+ data'!L16</f>
        <v>0</v>
      </c>
      <c r="L172">
        <f>'NT+ data'!M16</f>
        <v>0</v>
      </c>
      <c r="M172">
        <f>'NT+ data'!N16</f>
        <v>0</v>
      </c>
      <c r="N172">
        <f>'NT+ data'!O16</f>
        <v>0</v>
      </c>
      <c r="O172">
        <f>'NT+ data'!P16</f>
        <v>0</v>
      </c>
      <c r="P172">
        <f>'NT+ data'!Q16</f>
        <v>0</v>
      </c>
      <c r="Q172">
        <f>'NT+ data'!R16</f>
        <v>0</v>
      </c>
      <c r="R172">
        <f>'NT+ data'!S16</f>
        <v>0</v>
      </c>
      <c r="S172">
        <f>'NT+ data'!T16</f>
        <v>0</v>
      </c>
      <c r="T172">
        <f>'NT+ data'!U16</f>
        <v>0</v>
      </c>
      <c r="U172">
        <f>'NT+ data'!V16</f>
        <v>0</v>
      </c>
      <c r="V172">
        <f>'NT+ data'!W16</f>
        <v>0</v>
      </c>
      <c r="W172">
        <f>'NT+ data'!X16</f>
        <v>0</v>
      </c>
      <c r="X172">
        <f>'NT+ data'!Y16</f>
        <v>0</v>
      </c>
      <c r="Y172">
        <f>'NT+ data'!Z16</f>
        <v>0</v>
      </c>
      <c r="Z172">
        <f>'NT+ data'!AA16</f>
        <v>0</v>
      </c>
      <c r="AA172">
        <f>'NT+ data'!AB16</f>
        <v>0</v>
      </c>
      <c r="AB172">
        <f>'NT+ data'!AC16</f>
        <v>0</v>
      </c>
    </row>
    <row r="173" spans="1:28">
      <c r="A173" t="str">
        <f>'NT+ data'!B17</f>
        <v>Electrical Heating</v>
      </c>
      <c r="B173">
        <f>'NT+ data'!C17</f>
        <v>0</v>
      </c>
      <c r="C173">
        <f>'NT+ data'!D17</f>
        <v>0</v>
      </c>
      <c r="D173">
        <f>'NT+ data'!E17</f>
        <v>0</v>
      </c>
      <c r="E173">
        <f>'NT+ data'!F17</f>
        <v>0</v>
      </c>
      <c r="F173">
        <f>'NT+ data'!G17</f>
        <v>0</v>
      </c>
      <c r="G173">
        <f>'NT+ data'!H17</f>
        <v>0</v>
      </c>
      <c r="H173">
        <f>'NT+ data'!I17</f>
        <v>0</v>
      </c>
      <c r="I173">
        <f>'NT+ data'!J17</f>
        <v>0</v>
      </c>
      <c r="J173">
        <f>'NT+ data'!K17</f>
        <v>0</v>
      </c>
      <c r="K173">
        <f>'NT+ data'!L17</f>
        <v>0</v>
      </c>
      <c r="L173">
        <f>'NT+ data'!M17</f>
        <v>0</v>
      </c>
      <c r="M173">
        <f>'NT+ data'!N17</f>
        <v>0</v>
      </c>
      <c r="N173">
        <f>'NT+ data'!O17</f>
        <v>0</v>
      </c>
      <c r="O173">
        <f>'NT+ data'!P17</f>
        <v>0</v>
      </c>
      <c r="P173">
        <f>'NT+ data'!Q17</f>
        <v>0</v>
      </c>
      <c r="Q173">
        <f>'NT+ data'!R17</f>
        <v>0</v>
      </c>
      <c r="R173">
        <f>'NT+ data'!S17</f>
        <v>0</v>
      </c>
      <c r="S173">
        <f>'NT+ data'!T17</f>
        <v>0</v>
      </c>
      <c r="T173">
        <f>'NT+ data'!U17</f>
        <v>0</v>
      </c>
      <c r="U173">
        <f>'NT+ data'!V17</f>
        <v>0</v>
      </c>
      <c r="V173">
        <f>'NT+ data'!W17</f>
        <v>0</v>
      </c>
      <c r="W173">
        <f>'NT+ data'!X17</f>
        <v>0</v>
      </c>
      <c r="X173">
        <f>'NT+ data'!Y17</f>
        <v>0</v>
      </c>
      <c r="Y173">
        <f>'NT+ data'!Z17</f>
        <v>0</v>
      </c>
      <c r="Z173">
        <f>'NT+ data'!AA17</f>
        <v>0</v>
      </c>
      <c r="AA173">
        <f>'NT+ data'!AB17</f>
        <v>0</v>
      </c>
      <c r="AB173">
        <f>'NT+ data'!AC17</f>
        <v>0</v>
      </c>
    </row>
    <row r="174" spans="1:28">
      <c r="A174" t="str">
        <f>'NT+ data'!B18</f>
        <v>Natural gas</v>
      </c>
      <c r="B174">
        <f>'NT+ data'!C18</f>
        <v>0</v>
      </c>
      <c r="C174">
        <f>'NT+ data'!D18</f>
        <v>0</v>
      </c>
      <c r="D174">
        <f>'NT+ data'!E18</f>
        <v>0</v>
      </c>
      <c r="E174">
        <f>'NT+ data'!F18</f>
        <v>0</v>
      </c>
      <c r="F174">
        <f>'NT+ data'!G18</f>
        <v>0</v>
      </c>
      <c r="G174">
        <f>'NT+ data'!H18</f>
        <v>0</v>
      </c>
      <c r="H174">
        <f>'NT+ data'!I18</f>
        <v>0</v>
      </c>
      <c r="I174">
        <f>'NT+ data'!J18</f>
        <v>0</v>
      </c>
      <c r="J174">
        <f>'NT+ data'!K18</f>
        <v>0</v>
      </c>
      <c r="K174">
        <f>'NT+ data'!L18</f>
        <v>0</v>
      </c>
      <c r="L174">
        <f>'NT+ data'!M18</f>
        <v>0</v>
      </c>
      <c r="M174">
        <f>'NT+ data'!N18</f>
        <v>0</v>
      </c>
      <c r="N174">
        <f>'NT+ data'!O18</f>
        <v>0</v>
      </c>
      <c r="O174">
        <f>'NT+ data'!P18</f>
        <v>0</v>
      </c>
      <c r="P174">
        <f>'NT+ data'!Q18</f>
        <v>0</v>
      </c>
      <c r="Q174">
        <f>'NT+ data'!R18</f>
        <v>0</v>
      </c>
      <c r="R174">
        <f>'NT+ data'!S18</f>
        <v>0</v>
      </c>
      <c r="S174">
        <f>'NT+ data'!T18</f>
        <v>0</v>
      </c>
      <c r="T174">
        <f>'NT+ data'!U18</f>
        <v>0</v>
      </c>
      <c r="U174">
        <f>'NT+ data'!V18</f>
        <v>0</v>
      </c>
      <c r="V174">
        <f>'NT+ data'!W18</f>
        <v>0</v>
      </c>
      <c r="W174">
        <f>'NT+ data'!X18</f>
        <v>0</v>
      </c>
      <c r="X174">
        <f>'NT+ data'!Y18</f>
        <v>0</v>
      </c>
      <c r="Y174">
        <f>'NT+ data'!Z18</f>
        <v>0</v>
      </c>
      <c r="Z174">
        <f>'NT+ data'!AA18</f>
        <v>0</v>
      </c>
      <c r="AA174">
        <f>'NT+ data'!AB18</f>
        <v>0</v>
      </c>
      <c r="AB174">
        <f>'NT+ data'!AC18</f>
        <v>0</v>
      </c>
    </row>
    <row r="175" spans="1:28">
      <c r="A175" t="str">
        <f>'NT+ data'!B19</f>
        <v>Solar</v>
      </c>
      <c r="B175">
        <f>'NT+ data'!C19</f>
        <v>0</v>
      </c>
      <c r="C175">
        <f>'NT+ data'!D19</f>
        <v>0</v>
      </c>
      <c r="D175">
        <f>'NT+ data'!E19</f>
        <v>0</v>
      </c>
      <c r="E175">
        <f>'NT+ data'!F19</f>
        <v>0</v>
      </c>
      <c r="F175">
        <f>'NT+ data'!G19</f>
        <v>0</v>
      </c>
      <c r="G175">
        <f>'NT+ data'!H19</f>
        <v>0</v>
      </c>
      <c r="H175">
        <f>'NT+ data'!I19</f>
        <v>0</v>
      </c>
      <c r="I175">
        <f>'NT+ data'!J19</f>
        <v>0</v>
      </c>
      <c r="J175">
        <f>'NT+ data'!K19</f>
        <v>0</v>
      </c>
      <c r="K175">
        <f>'NT+ data'!L19</f>
        <v>0</v>
      </c>
      <c r="L175">
        <f>'NT+ data'!M19</f>
        <v>0</v>
      </c>
      <c r="M175">
        <f>'NT+ data'!N19</f>
        <v>0</v>
      </c>
      <c r="N175">
        <f>'NT+ data'!O19</f>
        <v>0</v>
      </c>
      <c r="O175">
        <f>'NT+ data'!P19</f>
        <v>0</v>
      </c>
      <c r="P175">
        <f>'NT+ data'!Q19</f>
        <v>0</v>
      </c>
      <c r="Q175">
        <f>'NT+ data'!R19</f>
        <v>0</v>
      </c>
      <c r="R175">
        <f>'NT+ data'!S19</f>
        <v>0</v>
      </c>
      <c r="S175">
        <f>'NT+ data'!T19</f>
        <v>0</v>
      </c>
      <c r="T175">
        <f>'NT+ data'!U19</f>
        <v>0</v>
      </c>
      <c r="U175">
        <f>'NT+ data'!V19</f>
        <v>0</v>
      </c>
      <c r="V175">
        <f>'NT+ data'!W19</f>
        <v>0</v>
      </c>
      <c r="W175">
        <f>'NT+ data'!X19</f>
        <v>0</v>
      </c>
      <c r="X175">
        <f>'NT+ data'!Y19</f>
        <v>0</v>
      </c>
      <c r="Y175">
        <f>'NT+ data'!Z19</f>
        <v>0</v>
      </c>
      <c r="Z175">
        <f>'NT+ data'!AA19</f>
        <v>0</v>
      </c>
      <c r="AA175">
        <f>'NT+ data'!AB19</f>
        <v>0</v>
      </c>
      <c r="AB175">
        <f>'NT+ data'!AC19</f>
        <v>0</v>
      </c>
    </row>
    <row r="176" spans="1:28">
      <c r="A176" t="str">
        <f>'NT+ data'!B20</f>
        <v>Waste</v>
      </c>
      <c r="B176">
        <f>'NT+ data'!C20</f>
        <v>0</v>
      </c>
      <c r="C176">
        <f>'NT+ data'!D20</f>
        <v>0</v>
      </c>
      <c r="D176">
        <f>'NT+ data'!E20</f>
        <v>0</v>
      </c>
      <c r="E176">
        <f>'NT+ data'!F20</f>
        <v>0</v>
      </c>
      <c r="F176">
        <f>'NT+ data'!G20</f>
        <v>0</v>
      </c>
      <c r="G176">
        <f>'NT+ data'!H20</f>
        <v>0</v>
      </c>
      <c r="H176">
        <f>'NT+ data'!I20</f>
        <v>0</v>
      </c>
      <c r="I176">
        <f>'NT+ data'!J20</f>
        <v>0</v>
      </c>
      <c r="J176">
        <f>'NT+ data'!K20</f>
        <v>0</v>
      </c>
      <c r="K176">
        <f>'NT+ data'!L20</f>
        <v>0</v>
      </c>
      <c r="L176">
        <f>'NT+ data'!M20</f>
        <v>0</v>
      </c>
      <c r="M176">
        <f>'NT+ data'!N20</f>
        <v>0</v>
      </c>
      <c r="N176">
        <f>'NT+ data'!O20</f>
        <v>0</v>
      </c>
      <c r="O176">
        <f>'NT+ data'!P20</f>
        <v>0</v>
      </c>
      <c r="P176">
        <f>'NT+ data'!Q20</f>
        <v>0</v>
      </c>
      <c r="Q176">
        <f>'NT+ data'!R20</f>
        <v>0</v>
      </c>
      <c r="R176">
        <f>'NT+ data'!S20</f>
        <v>0</v>
      </c>
      <c r="S176">
        <f>'NT+ data'!T20</f>
        <v>0</v>
      </c>
      <c r="T176">
        <f>'NT+ data'!U20</f>
        <v>0</v>
      </c>
      <c r="U176">
        <f>'NT+ data'!V20</f>
        <v>0</v>
      </c>
      <c r="V176">
        <f>'NT+ data'!W20</f>
        <v>0</v>
      </c>
      <c r="W176">
        <f>'NT+ data'!X20</f>
        <v>0</v>
      </c>
      <c r="X176">
        <f>'NT+ data'!Y20</f>
        <v>0</v>
      </c>
      <c r="Y176">
        <f>'NT+ data'!Z20</f>
        <v>0</v>
      </c>
      <c r="Z176">
        <f>'NT+ data'!AA20</f>
        <v>0</v>
      </c>
      <c r="AA176">
        <f>'NT+ data'!AB20</f>
        <v>0</v>
      </c>
      <c r="AB176">
        <f>'NT+ data'!AC20</f>
        <v>0</v>
      </c>
    </row>
    <row r="177" spans="1:28">
      <c r="A177" t="str">
        <f>'NT+ data'!B21</f>
        <v>Waste gas</v>
      </c>
      <c r="B177">
        <f>'NT+ data'!C21</f>
        <v>0</v>
      </c>
      <c r="C177">
        <f>'NT+ data'!D21</f>
        <v>0</v>
      </c>
      <c r="D177">
        <f>'NT+ data'!E21</f>
        <v>0</v>
      </c>
      <c r="E177">
        <f>'NT+ data'!F21</f>
        <v>0</v>
      </c>
      <c r="F177">
        <f>'NT+ data'!G21</f>
        <v>0</v>
      </c>
      <c r="G177">
        <f>'NT+ data'!H21</f>
        <v>0</v>
      </c>
      <c r="H177">
        <f>'NT+ data'!I21</f>
        <v>0</v>
      </c>
      <c r="I177">
        <f>'NT+ data'!J21</f>
        <v>0</v>
      </c>
      <c r="J177">
        <f>'NT+ data'!K21</f>
        <v>0</v>
      </c>
      <c r="K177">
        <f>'NT+ data'!L21</f>
        <v>0</v>
      </c>
      <c r="L177">
        <f>'NT+ data'!M21</f>
        <v>0</v>
      </c>
      <c r="M177">
        <f>'NT+ data'!N21</f>
        <v>0</v>
      </c>
      <c r="N177">
        <f>'NT+ data'!O21</f>
        <v>0</v>
      </c>
      <c r="O177">
        <f>'NT+ data'!P21</f>
        <v>0</v>
      </c>
      <c r="P177">
        <f>'NT+ data'!Q21</f>
        <v>0</v>
      </c>
      <c r="Q177">
        <f>'NT+ data'!R21</f>
        <v>0</v>
      </c>
      <c r="R177">
        <f>'NT+ data'!S21</f>
        <v>0</v>
      </c>
      <c r="S177">
        <f>'NT+ data'!T21</f>
        <v>0</v>
      </c>
      <c r="T177">
        <f>'NT+ data'!U21</f>
        <v>0</v>
      </c>
      <c r="U177">
        <f>'NT+ data'!V21</f>
        <v>0</v>
      </c>
      <c r="V177">
        <f>'NT+ data'!W21</f>
        <v>0</v>
      </c>
      <c r="W177">
        <f>'NT+ data'!X21</f>
        <v>0</v>
      </c>
      <c r="X177">
        <f>'NT+ data'!Y21</f>
        <v>0</v>
      </c>
      <c r="Y177">
        <f>'NT+ data'!Z21</f>
        <v>0</v>
      </c>
      <c r="Z177">
        <f>'NT+ data'!AA21</f>
        <v>0</v>
      </c>
      <c r="AA177">
        <f>'NT+ data'!AB21</f>
        <v>0</v>
      </c>
      <c r="AB177">
        <f>'NT+ data'!AC21</f>
        <v>0</v>
      </c>
    </row>
    <row r="178" spans="1:28">
      <c r="A178" t="str">
        <f>'NT+ data'!B22</f>
        <v>Other renewables</v>
      </c>
      <c r="B178">
        <f>'NT+ data'!C22</f>
        <v>0</v>
      </c>
      <c r="C178">
        <f>'NT+ data'!D22</f>
        <v>0</v>
      </c>
      <c r="D178">
        <f>'NT+ data'!E22</f>
        <v>0</v>
      </c>
      <c r="E178">
        <f>'NT+ data'!F22</f>
        <v>0</v>
      </c>
      <c r="F178">
        <f>'NT+ data'!G22</f>
        <v>0</v>
      </c>
      <c r="G178">
        <f>'NT+ data'!H22</f>
        <v>0</v>
      </c>
      <c r="H178">
        <f>'NT+ data'!I22</f>
        <v>0</v>
      </c>
      <c r="I178">
        <f>'NT+ data'!J22</f>
        <v>0</v>
      </c>
      <c r="J178">
        <f>'NT+ data'!K22</f>
        <v>0</v>
      </c>
      <c r="K178">
        <f>'NT+ data'!L22</f>
        <v>0</v>
      </c>
      <c r="L178">
        <f>'NT+ data'!M22</f>
        <v>0</v>
      </c>
      <c r="M178">
        <f>'NT+ data'!N22</f>
        <v>0</v>
      </c>
      <c r="N178">
        <f>'NT+ data'!O22</f>
        <v>0</v>
      </c>
      <c r="O178">
        <f>'NT+ data'!P22</f>
        <v>0</v>
      </c>
      <c r="P178">
        <f>'NT+ data'!Q22</f>
        <v>0</v>
      </c>
      <c r="Q178">
        <f>'NT+ data'!R22</f>
        <v>0</v>
      </c>
      <c r="R178">
        <f>'NT+ data'!S22</f>
        <v>0</v>
      </c>
      <c r="S178">
        <f>'NT+ data'!T22</f>
        <v>0</v>
      </c>
      <c r="T178">
        <f>'NT+ data'!U22</f>
        <v>0</v>
      </c>
      <c r="U178">
        <f>'NT+ data'!V22</f>
        <v>0</v>
      </c>
      <c r="V178">
        <f>'NT+ data'!W22</f>
        <v>0</v>
      </c>
      <c r="W178">
        <f>'NT+ data'!X22</f>
        <v>0</v>
      </c>
      <c r="X178">
        <f>'NT+ data'!Y22</f>
        <v>0</v>
      </c>
      <c r="Y178">
        <f>'NT+ data'!Z22</f>
        <v>0</v>
      </c>
      <c r="Z178">
        <f>'NT+ data'!AA22</f>
        <v>0</v>
      </c>
      <c r="AA178">
        <f>'NT+ data'!AB22</f>
        <v>0</v>
      </c>
      <c r="AB178">
        <f>'NT+ data'!AC22</f>
        <v>0</v>
      </c>
    </row>
    <row r="179" spans="1:28">
      <c r="A179" t="str">
        <f>'NT+ data'!B23</f>
        <v>Ambient heat</v>
      </c>
      <c r="B179">
        <f>'NT+ data'!C23</f>
        <v>0</v>
      </c>
      <c r="C179">
        <f>'NT+ data'!D23</f>
        <v>0</v>
      </c>
      <c r="D179">
        <f>'NT+ data'!E23</f>
        <v>0</v>
      </c>
      <c r="E179">
        <f>'NT+ data'!F23</f>
        <v>0</v>
      </c>
      <c r="F179">
        <f>'NT+ data'!G23</f>
        <v>0</v>
      </c>
      <c r="G179">
        <f>'NT+ data'!H23</f>
        <v>0</v>
      </c>
      <c r="H179">
        <f>'NT+ data'!I23</f>
        <v>0</v>
      </c>
      <c r="I179">
        <f>'NT+ data'!J23</f>
        <v>0</v>
      </c>
      <c r="J179">
        <f>'NT+ data'!K23</f>
        <v>0</v>
      </c>
      <c r="K179">
        <f>'NT+ data'!L23</f>
        <v>0</v>
      </c>
      <c r="L179">
        <f>'NT+ data'!M23</f>
        <v>0</v>
      </c>
      <c r="M179">
        <f>'NT+ data'!N23</f>
        <v>0</v>
      </c>
      <c r="N179">
        <f>'NT+ data'!O23</f>
        <v>0</v>
      </c>
      <c r="O179">
        <f>'NT+ data'!P23</f>
        <v>0</v>
      </c>
      <c r="P179">
        <f>'NT+ data'!Q23</f>
        <v>0</v>
      </c>
      <c r="Q179">
        <f>'NT+ data'!R23</f>
        <v>0</v>
      </c>
      <c r="R179">
        <f>'NT+ data'!S23</f>
        <v>0</v>
      </c>
      <c r="S179">
        <f>'NT+ data'!T23</f>
        <v>0</v>
      </c>
      <c r="T179">
        <f>'NT+ data'!U23</f>
        <v>0</v>
      </c>
      <c r="U179">
        <f>'NT+ data'!V23</f>
        <v>0</v>
      </c>
      <c r="V179">
        <f>'NT+ data'!W23</f>
        <v>0</v>
      </c>
      <c r="W179">
        <f>'NT+ data'!X23</f>
        <v>0</v>
      </c>
      <c r="X179">
        <f>'NT+ data'!Y23</f>
        <v>0</v>
      </c>
      <c r="Y179">
        <f>'NT+ data'!Z23</f>
        <v>0</v>
      </c>
      <c r="Z179">
        <f>'NT+ data'!AA23</f>
        <v>0</v>
      </c>
      <c r="AA179">
        <f>'NT+ data'!AB23</f>
        <v>0</v>
      </c>
      <c r="AB179">
        <f>'NT+ data'!AC23</f>
        <v>0</v>
      </c>
    </row>
    <row r="180" spans="1:28">
      <c r="A180" t="str">
        <f>'NT+ data'!B24</f>
        <v>Gas for Cooking</v>
      </c>
      <c r="B180">
        <f>'NT+ data'!C24</f>
        <v>0</v>
      </c>
      <c r="C180">
        <f>'NT+ data'!D24</f>
        <v>0</v>
      </c>
      <c r="D180">
        <f>'NT+ data'!E24</f>
        <v>0</v>
      </c>
      <c r="E180">
        <f>'NT+ data'!F24</f>
        <v>0</v>
      </c>
      <c r="F180">
        <f>'NT+ data'!G24</f>
        <v>0</v>
      </c>
      <c r="G180">
        <f>'NT+ data'!H24</f>
        <v>0</v>
      </c>
      <c r="H180">
        <f>'NT+ data'!I24</f>
        <v>0</v>
      </c>
      <c r="I180">
        <f>'NT+ data'!J24</f>
        <v>0</v>
      </c>
      <c r="J180">
        <f>'NT+ data'!K24</f>
        <v>0</v>
      </c>
      <c r="K180">
        <f>'NT+ data'!L24</f>
        <v>0</v>
      </c>
      <c r="L180">
        <f>'NT+ data'!M24</f>
        <v>0</v>
      </c>
      <c r="M180">
        <f>'NT+ data'!N24</f>
        <v>0</v>
      </c>
      <c r="N180">
        <f>'NT+ data'!O24</f>
        <v>0</v>
      </c>
      <c r="O180">
        <f>'NT+ data'!P24</f>
        <v>0</v>
      </c>
      <c r="P180">
        <f>'NT+ data'!Q24</f>
        <v>0</v>
      </c>
      <c r="Q180">
        <f>'NT+ data'!R24</f>
        <v>0</v>
      </c>
      <c r="R180">
        <f>'NT+ data'!S24</f>
        <v>0</v>
      </c>
      <c r="S180">
        <f>'NT+ data'!T24</f>
        <v>0</v>
      </c>
      <c r="T180">
        <f>'NT+ data'!U24</f>
        <v>0</v>
      </c>
      <c r="U180">
        <f>'NT+ data'!V24</f>
        <v>0</v>
      </c>
      <c r="V180">
        <f>'NT+ data'!W24</f>
        <v>0</v>
      </c>
      <c r="W180">
        <f>'NT+ data'!X24</f>
        <v>0</v>
      </c>
      <c r="X180">
        <f>'NT+ data'!Y24</f>
        <v>0</v>
      </c>
      <c r="Y180">
        <f>'NT+ data'!Z24</f>
        <v>0</v>
      </c>
      <c r="Z180">
        <f>'NT+ data'!AA24</f>
        <v>0</v>
      </c>
      <c r="AA180">
        <f>'NT+ data'!AB24</f>
        <v>0</v>
      </c>
      <c r="AB180">
        <f>'NT+ data'!AC24</f>
        <v>0</v>
      </c>
    </row>
    <row r="181" spans="1:28">
      <c r="A181" t="str">
        <f>'NT+ data'!B25</f>
        <v>Heat</v>
      </c>
      <c r="B181">
        <f>'NT+ data'!C25</f>
        <v>0</v>
      </c>
      <c r="C181">
        <f>'NT+ data'!D25</f>
        <v>0</v>
      </c>
      <c r="D181">
        <f>'NT+ data'!E25</f>
        <v>0</v>
      </c>
      <c r="E181">
        <f>'NT+ data'!F25</f>
        <v>0</v>
      </c>
      <c r="F181">
        <f>'NT+ data'!G25</f>
        <v>0</v>
      </c>
      <c r="G181">
        <f>'NT+ data'!H25</f>
        <v>0</v>
      </c>
      <c r="H181">
        <f>'NT+ data'!I25</f>
        <v>0</v>
      </c>
      <c r="I181">
        <f>'NT+ data'!J25</f>
        <v>0</v>
      </c>
      <c r="J181">
        <f>'NT+ data'!K25</f>
        <v>0</v>
      </c>
      <c r="K181">
        <f>'NT+ data'!L25</f>
        <v>0</v>
      </c>
      <c r="L181">
        <f>'NT+ data'!M25</f>
        <v>0</v>
      </c>
      <c r="M181">
        <f>'NT+ data'!N25</f>
        <v>0</v>
      </c>
      <c r="N181">
        <f>'NT+ data'!O25</f>
        <v>0</v>
      </c>
      <c r="O181">
        <f>'NT+ data'!P25</f>
        <v>0</v>
      </c>
      <c r="P181">
        <f>'NT+ data'!Q25</f>
        <v>0</v>
      </c>
      <c r="Q181">
        <f>'NT+ data'!R25</f>
        <v>0</v>
      </c>
      <c r="R181">
        <f>'NT+ data'!S25</f>
        <v>0</v>
      </c>
      <c r="S181">
        <f>'NT+ data'!T25</f>
        <v>0</v>
      </c>
      <c r="T181">
        <f>'NT+ data'!U25</f>
        <v>0</v>
      </c>
      <c r="U181">
        <f>'NT+ data'!V25</f>
        <v>0</v>
      </c>
      <c r="V181">
        <f>'NT+ data'!W25</f>
        <v>0</v>
      </c>
      <c r="W181">
        <f>'NT+ data'!X25</f>
        <v>0</v>
      </c>
      <c r="X181">
        <f>'NT+ data'!Y25</f>
        <v>0</v>
      </c>
      <c r="Y181">
        <f>'NT+ data'!Z25</f>
        <v>0</v>
      </c>
      <c r="Z181">
        <f>'NT+ data'!AA25</f>
        <v>0</v>
      </c>
      <c r="AA181">
        <f>'NT+ data'!AB25</f>
        <v>0</v>
      </c>
      <c r="AB181">
        <f>'NT+ data'!AC25</f>
        <v>0</v>
      </c>
    </row>
    <row r="182" spans="1:28">
      <c r="A182" t="str">
        <f>'NT+ data'!B26</f>
        <v>Methane (LNG)</v>
      </c>
      <c r="B182">
        <f>'NT+ data'!C26</f>
        <v>0</v>
      </c>
      <c r="C182">
        <f>'NT+ data'!D26</f>
        <v>0</v>
      </c>
      <c r="D182">
        <f>'NT+ data'!E26</f>
        <v>0</v>
      </c>
      <c r="E182">
        <f>'NT+ data'!F26</f>
        <v>0</v>
      </c>
      <c r="F182">
        <f>'NT+ data'!G26</f>
        <v>0</v>
      </c>
      <c r="G182">
        <f>'NT+ data'!H26</f>
        <v>0</v>
      </c>
      <c r="H182">
        <f>'NT+ data'!I26</f>
        <v>0</v>
      </c>
      <c r="I182">
        <f>'NT+ data'!J26</f>
        <v>0</v>
      </c>
      <c r="J182">
        <f>'NT+ data'!K26</f>
        <v>0</v>
      </c>
      <c r="K182">
        <f>'NT+ data'!L26</f>
        <v>0</v>
      </c>
      <c r="L182">
        <f>'NT+ data'!M26</f>
        <v>0</v>
      </c>
      <c r="M182">
        <f>'NT+ data'!N26</f>
        <v>0</v>
      </c>
      <c r="N182">
        <f>'NT+ data'!O26</f>
        <v>0</v>
      </c>
      <c r="O182">
        <f>'NT+ data'!P26</f>
        <v>0</v>
      </c>
      <c r="P182">
        <f>'NT+ data'!Q26</f>
        <v>0</v>
      </c>
      <c r="Q182">
        <f>'NT+ data'!R26</f>
        <v>0</v>
      </c>
      <c r="R182">
        <f>'NT+ data'!S26</f>
        <v>0</v>
      </c>
      <c r="S182">
        <f>'NT+ data'!T26</f>
        <v>0</v>
      </c>
      <c r="T182">
        <f>'NT+ data'!U26</f>
        <v>0</v>
      </c>
      <c r="U182">
        <f>'NT+ data'!V26</f>
        <v>0</v>
      </c>
      <c r="V182">
        <f>'NT+ data'!W26</f>
        <v>0</v>
      </c>
      <c r="W182">
        <f>'NT+ data'!X26</f>
        <v>0</v>
      </c>
      <c r="X182">
        <f>'NT+ data'!Y26</f>
        <v>0</v>
      </c>
      <c r="Y182">
        <f>'NT+ data'!Z26</f>
        <v>0</v>
      </c>
      <c r="Z182">
        <f>'NT+ data'!AA26</f>
        <v>0</v>
      </c>
      <c r="AA182">
        <f>'NT+ data'!AB26</f>
        <v>0</v>
      </c>
      <c r="AB182">
        <f>'NT+ data'!AC26</f>
        <v>0</v>
      </c>
    </row>
    <row r="183" spans="1:28">
      <c r="A183" t="str">
        <f>'NT+ data'!B27</f>
        <v>Ammonia</v>
      </c>
      <c r="B183">
        <f>'NT+ data'!C27</f>
        <v>0</v>
      </c>
      <c r="C183">
        <f>'NT+ data'!D27</f>
        <v>0</v>
      </c>
      <c r="D183">
        <f>'NT+ data'!E27</f>
        <v>0</v>
      </c>
      <c r="E183">
        <f>'NT+ data'!F27</f>
        <v>0</v>
      </c>
      <c r="F183">
        <f>'NT+ data'!G27</f>
        <v>0</v>
      </c>
      <c r="G183">
        <f>'NT+ data'!H27</f>
        <v>0</v>
      </c>
      <c r="H183">
        <f>'NT+ data'!I27</f>
        <v>0</v>
      </c>
      <c r="I183">
        <f>'NT+ data'!J27</f>
        <v>0</v>
      </c>
      <c r="J183">
        <f>'NT+ data'!K27</f>
        <v>0</v>
      </c>
      <c r="K183">
        <f>'NT+ data'!L27</f>
        <v>0</v>
      </c>
      <c r="L183">
        <f>'NT+ data'!M27</f>
        <v>0</v>
      </c>
      <c r="M183">
        <f>'NT+ data'!N27</f>
        <v>0</v>
      </c>
      <c r="N183">
        <f>'NT+ data'!O27</f>
        <v>0</v>
      </c>
      <c r="O183">
        <f>'NT+ data'!P27</f>
        <v>0</v>
      </c>
      <c r="P183">
        <f>'NT+ data'!Q27</f>
        <v>0</v>
      </c>
      <c r="Q183">
        <f>'NT+ data'!R27</f>
        <v>0</v>
      </c>
      <c r="R183">
        <f>'NT+ data'!S27</f>
        <v>0</v>
      </c>
      <c r="S183">
        <f>'NT+ data'!T27</f>
        <v>0</v>
      </c>
      <c r="T183">
        <f>'NT+ data'!U27</f>
        <v>0</v>
      </c>
      <c r="U183">
        <f>'NT+ data'!V27</f>
        <v>0</v>
      </c>
      <c r="V183">
        <f>'NT+ data'!W27</f>
        <v>0</v>
      </c>
      <c r="W183">
        <f>'NT+ data'!X27</f>
        <v>0</v>
      </c>
      <c r="X183">
        <f>'NT+ data'!Y27</f>
        <v>0</v>
      </c>
      <c r="Y183">
        <f>'NT+ data'!Z27</f>
        <v>0</v>
      </c>
      <c r="Z183">
        <f>'NT+ data'!AA27</f>
        <v>0</v>
      </c>
      <c r="AA183">
        <f>'NT+ data'!AB27</f>
        <v>0</v>
      </c>
      <c r="AB183">
        <f>'NT+ data'!AC27</f>
        <v>0</v>
      </c>
    </row>
    <row r="184" spans="1:28">
      <c r="A184">
        <f>'NT+ data'!B28</f>
        <v>0</v>
      </c>
      <c r="B184">
        <f>'NT+ data'!C28</f>
        <v>0</v>
      </c>
      <c r="C184">
        <f>'NT+ data'!D28</f>
        <v>0</v>
      </c>
      <c r="D184">
        <f>'NT+ data'!E28</f>
        <v>0</v>
      </c>
      <c r="E184">
        <f>'NT+ data'!F28</f>
        <v>0</v>
      </c>
      <c r="F184">
        <f>'NT+ data'!G28</f>
        <v>0</v>
      </c>
      <c r="G184">
        <f>'NT+ data'!H28</f>
        <v>0</v>
      </c>
      <c r="H184">
        <f>'NT+ data'!I28</f>
        <v>0</v>
      </c>
      <c r="I184">
        <f>'NT+ data'!J28</f>
        <v>0</v>
      </c>
      <c r="J184">
        <f>'NT+ data'!K28</f>
        <v>0</v>
      </c>
      <c r="K184">
        <f>'NT+ data'!L28</f>
        <v>0</v>
      </c>
      <c r="L184">
        <f>'NT+ data'!M28</f>
        <v>0</v>
      </c>
      <c r="M184">
        <f>'NT+ data'!N28</f>
        <v>0</v>
      </c>
      <c r="N184">
        <f>'NT+ data'!O28</f>
        <v>0</v>
      </c>
      <c r="O184">
        <f>'NT+ data'!P28</f>
        <v>0</v>
      </c>
      <c r="P184">
        <f>'NT+ data'!Q28</f>
        <v>0</v>
      </c>
      <c r="Q184">
        <f>'NT+ data'!R28</f>
        <v>0</v>
      </c>
      <c r="R184">
        <f>'NT+ data'!S28</f>
        <v>0</v>
      </c>
      <c r="S184">
        <f>'NT+ data'!T28</f>
        <v>0</v>
      </c>
      <c r="T184">
        <f>'NT+ data'!U28</f>
        <v>0</v>
      </c>
      <c r="U184">
        <f>'NT+ data'!V28</f>
        <v>0</v>
      </c>
      <c r="V184">
        <f>'NT+ data'!W28</f>
        <v>0</v>
      </c>
      <c r="W184">
        <f>'NT+ data'!X28</f>
        <v>0</v>
      </c>
      <c r="X184">
        <f>'NT+ data'!Y28</f>
        <v>0</v>
      </c>
      <c r="Y184">
        <f>'NT+ data'!Z28</f>
        <v>0</v>
      </c>
      <c r="Z184">
        <f>'NT+ data'!AA28</f>
        <v>0</v>
      </c>
      <c r="AA184">
        <f>'NT+ data'!AB28</f>
        <v>0</v>
      </c>
      <c r="AB184">
        <f>'NT+ data'!AC28</f>
        <v>0</v>
      </c>
    </row>
    <row r="185" spans="1:28" s="81" customFormat="1">
      <c r="A185" s="81">
        <f>'NT+ data'!B29</f>
        <v>2040</v>
      </c>
      <c r="B185" s="81" t="str">
        <f>'NT+ data'!C29</f>
        <v>Austria</v>
      </c>
      <c r="C185" s="81" t="str">
        <f>'NT+ data'!D29</f>
        <v>Belgium</v>
      </c>
      <c r="D185" s="81" t="str">
        <f>'NT+ data'!E29</f>
        <v>Bulgaria</v>
      </c>
      <c r="E185" s="81" t="str">
        <f>'NT+ data'!F29</f>
        <v>Croatia</v>
      </c>
      <c r="F185" s="81" t="str">
        <f>'NT+ data'!G29</f>
        <v>Cyprus</v>
      </c>
      <c r="G185" s="81" t="str">
        <f>'NT+ data'!H29</f>
        <v>Czech</v>
      </c>
      <c r="H185" s="81" t="str">
        <f>'NT+ data'!I29</f>
        <v>Denmark</v>
      </c>
      <c r="I185" s="81" t="str">
        <f>'NT+ data'!J29</f>
        <v>Estonia</v>
      </c>
      <c r="J185" s="81" t="str">
        <f>'NT+ data'!K29</f>
        <v>Finland</v>
      </c>
      <c r="K185" s="81" t="str">
        <f>'NT+ data'!L29</f>
        <v>France</v>
      </c>
      <c r="L185" s="81" t="str">
        <f>'NT+ data'!M29</f>
        <v>Germany</v>
      </c>
      <c r="M185" s="81" t="str">
        <f>'NT+ data'!N29</f>
        <v>Greece</v>
      </c>
      <c r="N185" s="81" t="str">
        <f>'NT+ data'!O29</f>
        <v>Hungary</v>
      </c>
      <c r="O185" s="81" t="str">
        <f>'NT+ data'!P29</f>
        <v>Ireland</v>
      </c>
      <c r="P185" s="81" t="str">
        <f>'NT+ data'!Q29</f>
        <v>Italy</v>
      </c>
      <c r="Q185" s="81" t="str">
        <f>'NT+ data'!R29</f>
        <v>Latvia</v>
      </c>
      <c r="R185" s="81" t="str">
        <f>'NT+ data'!S29</f>
        <v>Lithuania</v>
      </c>
      <c r="S185" s="81" t="str">
        <f>'NT+ data'!T29</f>
        <v>Luxembourg</v>
      </c>
      <c r="T185" s="81" t="str">
        <f>'NT+ data'!U29</f>
        <v>Malta</v>
      </c>
      <c r="U185" s="81" t="str">
        <f>'NT+ data'!V29</f>
        <v>Netherlands</v>
      </c>
      <c r="V185" s="81" t="str">
        <f>'NT+ data'!W29</f>
        <v>Poland</v>
      </c>
      <c r="W185" s="81" t="str">
        <f>'NT+ data'!X29</f>
        <v>Portugal</v>
      </c>
      <c r="X185" s="81" t="str">
        <f>'NT+ data'!Y29</f>
        <v>Romania</v>
      </c>
      <c r="Y185" s="81" t="str">
        <f>'NT+ data'!Z29</f>
        <v>Slovakia</v>
      </c>
      <c r="Z185" s="81" t="str">
        <f>'NT+ data'!AA29</f>
        <v>Slovenia</v>
      </c>
      <c r="AA185" s="81" t="str">
        <f>'NT+ data'!AB29</f>
        <v>Spain</v>
      </c>
      <c r="AB185" s="81" t="str">
        <f>'NT+ data'!AC29</f>
        <v>Sweden</v>
      </c>
    </row>
    <row r="186" spans="1:28">
      <c r="A186" t="str">
        <f>'NT+ data'!B30</f>
        <v>Biofuels</v>
      </c>
      <c r="B186">
        <f>'NT+ data'!C30</f>
        <v>0</v>
      </c>
      <c r="C186">
        <f>'NT+ data'!D30</f>
        <v>0</v>
      </c>
      <c r="D186">
        <f>'NT+ data'!E30</f>
        <v>0</v>
      </c>
      <c r="E186">
        <f>'NT+ data'!F30</f>
        <v>0</v>
      </c>
      <c r="F186">
        <f>'NT+ data'!G30</f>
        <v>0</v>
      </c>
      <c r="G186">
        <f>'NT+ data'!H30</f>
        <v>0</v>
      </c>
      <c r="H186">
        <f>'NT+ data'!I30</f>
        <v>0</v>
      </c>
      <c r="I186">
        <f>'NT+ data'!J30</f>
        <v>0</v>
      </c>
      <c r="J186">
        <f>'NT+ data'!K30</f>
        <v>0</v>
      </c>
      <c r="K186">
        <f>'NT+ data'!L30</f>
        <v>0</v>
      </c>
      <c r="L186">
        <f>'NT+ data'!M30</f>
        <v>0</v>
      </c>
      <c r="M186">
        <f>'NT+ data'!N30</f>
        <v>0</v>
      </c>
      <c r="N186">
        <f>'NT+ data'!O30</f>
        <v>0</v>
      </c>
      <c r="O186">
        <f>'NT+ data'!P30</f>
        <v>0</v>
      </c>
      <c r="P186">
        <f>'NT+ data'!Q30</f>
        <v>0</v>
      </c>
      <c r="Q186">
        <f>'NT+ data'!R30</f>
        <v>0</v>
      </c>
      <c r="R186">
        <f>'NT+ data'!S30</f>
        <v>0</v>
      </c>
      <c r="S186">
        <f>'NT+ data'!T30</f>
        <v>0</v>
      </c>
      <c r="T186">
        <f>'NT+ data'!U30</f>
        <v>0</v>
      </c>
      <c r="U186">
        <f>'NT+ data'!V30</f>
        <v>0</v>
      </c>
      <c r="V186">
        <f>'NT+ data'!W30</f>
        <v>0</v>
      </c>
      <c r="W186">
        <f>'NT+ data'!X30</f>
        <v>0</v>
      </c>
      <c r="X186">
        <f>'NT+ data'!Y30</f>
        <v>0</v>
      </c>
      <c r="Y186">
        <f>'NT+ data'!Z30</f>
        <v>0</v>
      </c>
      <c r="Z186">
        <f>'NT+ data'!AA30</f>
        <v>0</v>
      </c>
      <c r="AA186">
        <f>'NT+ data'!AB30</f>
        <v>0</v>
      </c>
      <c r="AB186">
        <f>'NT+ data'!AC30</f>
        <v>0</v>
      </c>
    </row>
    <row r="187" spans="1:28">
      <c r="A187" t="str">
        <f>'NT+ data'!B31</f>
        <v>Biogas</v>
      </c>
      <c r="B187">
        <f>'NT+ data'!C31</f>
        <v>0</v>
      </c>
      <c r="C187">
        <f>'NT+ data'!D31</f>
        <v>0</v>
      </c>
      <c r="D187">
        <f>'NT+ data'!E31</f>
        <v>0</v>
      </c>
      <c r="E187">
        <f>'NT+ data'!F31</f>
        <v>0</v>
      </c>
      <c r="F187">
        <f>'NT+ data'!G31</f>
        <v>0</v>
      </c>
      <c r="G187">
        <f>'NT+ data'!H31</f>
        <v>0</v>
      </c>
      <c r="H187">
        <f>'NT+ data'!I31</f>
        <v>0</v>
      </c>
      <c r="I187">
        <f>'NT+ data'!J31</f>
        <v>0</v>
      </c>
      <c r="J187">
        <f>'NT+ data'!K31</f>
        <v>0</v>
      </c>
      <c r="K187">
        <f>'NT+ data'!L31</f>
        <v>0</v>
      </c>
      <c r="L187">
        <f>'NT+ data'!M31</f>
        <v>0</v>
      </c>
      <c r="M187">
        <f>'NT+ data'!N31</f>
        <v>0</v>
      </c>
      <c r="N187">
        <f>'NT+ data'!O31</f>
        <v>0</v>
      </c>
      <c r="O187">
        <f>'NT+ data'!P31</f>
        <v>0</v>
      </c>
      <c r="P187">
        <f>'NT+ data'!Q31</f>
        <v>0</v>
      </c>
      <c r="Q187">
        <f>'NT+ data'!R31</f>
        <v>0</v>
      </c>
      <c r="R187">
        <f>'NT+ data'!S31</f>
        <v>0</v>
      </c>
      <c r="S187">
        <f>'NT+ data'!T31</f>
        <v>0</v>
      </c>
      <c r="T187">
        <f>'NT+ data'!U31</f>
        <v>0</v>
      </c>
      <c r="U187">
        <f>'NT+ data'!V31</f>
        <v>0</v>
      </c>
      <c r="V187">
        <f>'NT+ data'!W31</f>
        <v>0</v>
      </c>
      <c r="W187">
        <f>'NT+ data'!X31</f>
        <v>0</v>
      </c>
      <c r="X187">
        <f>'NT+ data'!Y31</f>
        <v>0</v>
      </c>
      <c r="Y187">
        <f>'NT+ data'!Z31</f>
        <v>0</v>
      </c>
      <c r="Z187">
        <f>'NT+ data'!AA31</f>
        <v>0</v>
      </c>
      <c r="AA187">
        <f>'NT+ data'!AB31</f>
        <v>0</v>
      </c>
      <c r="AB187">
        <f>'NT+ data'!AC31</f>
        <v>0</v>
      </c>
    </row>
    <row r="188" spans="1:28">
      <c r="A188" t="str">
        <f>'NT+ data'!B32</f>
        <v>Biomass waste</v>
      </c>
      <c r="B188">
        <f>'NT+ data'!C32</f>
        <v>0</v>
      </c>
      <c r="C188">
        <f>'NT+ data'!D32</f>
        <v>0</v>
      </c>
      <c r="D188">
        <f>'NT+ data'!E32</f>
        <v>0</v>
      </c>
      <c r="E188">
        <f>'NT+ data'!F32</f>
        <v>0</v>
      </c>
      <c r="F188">
        <f>'NT+ data'!G32</f>
        <v>0</v>
      </c>
      <c r="G188">
        <f>'NT+ data'!H32</f>
        <v>0</v>
      </c>
      <c r="H188">
        <f>'NT+ data'!I32</f>
        <v>0</v>
      </c>
      <c r="I188">
        <f>'NT+ data'!J32</f>
        <v>0</v>
      </c>
      <c r="J188">
        <f>'NT+ data'!K32</f>
        <v>0</v>
      </c>
      <c r="K188">
        <f>'NT+ data'!L32</f>
        <v>0</v>
      </c>
      <c r="L188">
        <f>'NT+ data'!M32</f>
        <v>0</v>
      </c>
      <c r="M188">
        <f>'NT+ data'!N32</f>
        <v>0</v>
      </c>
      <c r="N188">
        <f>'NT+ data'!O32</f>
        <v>0</v>
      </c>
      <c r="O188">
        <f>'NT+ data'!P32</f>
        <v>0</v>
      </c>
      <c r="P188">
        <f>'NT+ data'!Q32</f>
        <v>0</v>
      </c>
      <c r="Q188">
        <f>'NT+ data'!R32</f>
        <v>0</v>
      </c>
      <c r="R188">
        <f>'NT+ data'!S32</f>
        <v>0</v>
      </c>
      <c r="S188">
        <f>'NT+ data'!T32</f>
        <v>0</v>
      </c>
      <c r="T188">
        <f>'NT+ data'!U32</f>
        <v>0</v>
      </c>
      <c r="U188">
        <f>'NT+ data'!V32</f>
        <v>0</v>
      </c>
      <c r="V188">
        <f>'NT+ data'!W32</f>
        <v>0</v>
      </c>
      <c r="W188">
        <f>'NT+ data'!X32</f>
        <v>0</v>
      </c>
      <c r="X188">
        <f>'NT+ data'!Y32</f>
        <v>0</v>
      </c>
      <c r="Y188">
        <f>'NT+ data'!Z32</f>
        <v>0</v>
      </c>
      <c r="Z188">
        <f>'NT+ data'!AA32</f>
        <v>0</v>
      </c>
      <c r="AA188">
        <f>'NT+ data'!AB32</f>
        <v>0</v>
      </c>
      <c r="AB188">
        <f>'NT+ data'!AC32</f>
        <v>0</v>
      </c>
    </row>
    <row r="189" spans="1:28">
      <c r="A189" t="str">
        <f>'NT+ data'!B33</f>
        <v>Crude oil and products</v>
      </c>
      <c r="B189">
        <f>'NT+ data'!C33</f>
        <v>0</v>
      </c>
      <c r="C189">
        <f>'NT+ data'!D33</f>
        <v>0</v>
      </c>
      <c r="D189">
        <f>'NT+ data'!E33</f>
        <v>0</v>
      </c>
      <c r="E189">
        <f>'NT+ data'!F33</f>
        <v>0</v>
      </c>
      <c r="F189">
        <f>'NT+ data'!G33</f>
        <v>0</v>
      </c>
      <c r="G189">
        <f>'NT+ data'!H33</f>
        <v>0</v>
      </c>
      <c r="H189">
        <f>'NT+ data'!I33</f>
        <v>0</v>
      </c>
      <c r="I189">
        <f>'NT+ data'!J33</f>
        <v>0</v>
      </c>
      <c r="J189">
        <f>'NT+ data'!K33</f>
        <v>0</v>
      </c>
      <c r="K189">
        <f>'NT+ data'!L33</f>
        <v>0</v>
      </c>
      <c r="L189">
        <f>'NT+ data'!M33</f>
        <v>0</v>
      </c>
      <c r="M189">
        <f>'NT+ data'!N33</f>
        <v>0</v>
      </c>
      <c r="N189">
        <f>'NT+ data'!O33</f>
        <v>0</v>
      </c>
      <c r="O189">
        <f>'NT+ data'!P33</f>
        <v>0</v>
      </c>
      <c r="P189">
        <f>'NT+ data'!Q33</f>
        <v>0</v>
      </c>
      <c r="Q189">
        <f>'NT+ data'!R33</f>
        <v>0</v>
      </c>
      <c r="R189">
        <f>'NT+ data'!S33</f>
        <v>0</v>
      </c>
      <c r="S189">
        <f>'NT+ data'!T33</f>
        <v>0</v>
      </c>
      <c r="T189">
        <f>'NT+ data'!U33</f>
        <v>0</v>
      </c>
      <c r="U189">
        <f>'NT+ data'!V33</f>
        <v>0</v>
      </c>
      <c r="V189">
        <f>'NT+ data'!W33</f>
        <v>0</v>
      </c>
      <c r="W189">
        <f>'NT+ data'!X33</f>
        <v>0</v>
      </c>
      <c r="X189">
        <f>'NT+ data'!Y33</f>
        <v>0</v>
      </c>
      <c r="Y189">
        <f>'NT+ data'!Z33</f>
        <v>0</v>
      </c>
      <c r="Z189">
        <f>'NT+ data'!AA33</f>
        <v>0</v>
      </c>
      <c r="AA189">
        <f>'NT+ data'!AB33</f>
        <v>0</v>
      </c>
      <c r="AB189">
        <f>'NT+ data'!AC33</f>
        <v>0</v>
      </c>
    </row>
    <row r="190" spans="1:28">
      <c r="A190" t="str">
        <f>'NT+ data'!B34</f>
        <v>Electricity</v>
      </c>
      <c r="B190">
        <f>'NT+ data'!C34</f>
        <v>0</v>
      </c>
      <c r="C190">
        <f>'NT+ data'!D34</f>
        <v>0</v>
      </c>
      <c r="D190">
        <f>'NT+ data'!E34</f>
        <v>0</v>
      </c>
      <c r="E190">
        <f>'NT+ data'!F34</f>
        <v>0</v>
      </c>
      <c r="F190">
        <f>'NT+ data'!G34</f>
        <v>0</v>
      </c>
      <c r="G190">
        <f>'NT+ data'!H34</f>
        <v>0</v>
      </c>
      <c r="H190">
        <f>'NT+ data'!I34</f>
        <v>0</v>
      </c>
      <c r="I190">
        <f>'NT+ data'!J34</f>
        <v>0</v>
      </c>
      <c r="J190">
        <f>'NT+ data'!K34</f>
        <v>0</v>
      </c>
      <c r="K190">
        <f>'NT+ data'!L34</f>
        <v>0</v>
      </c>
      <c r="L190">
        <f>'NT+ data'!M34</f>
        <v>0</v>
      </c>
      <c r="M190">
        <f>'NT+ data'!N34</f>
        <v>0</v>
      </c>
      <c r="N190">
        <f>'NT+ data'!O34</f>
        <v>0</v>
      </c>
      <c r="O190">
        <f>'NT+ data'!P34</f>
        <v>0</v>
      </c>
      <c r="P190">
        <f>'NT+ data'!Q34</f>
        <v>0</v>
      </c>
      <c r="Q190">
        <f>'NT+ data'!R34</f>
        <v>0</v>
      </c>
      <c r="R190">
        <f>'NT+ data'!S34</f>
        <v>0</v>
      </c>
      <c r="S190">
        <f>'NT+ data'!T34</f>
        <v>0</v>
      </c>
      <c r="T190">
        <f>'NT+ data'!U34</f>
        <v>0</v>
      </c>
      <c r="U190">
        <f>'NT+ data'!V34</f>
        <v>0</v>
      </c>
      <c r="V190">
        <f>'NT+ data'!W34</f>
        <v>0</v>
      </c>
      <c r="W190">
        <f>'NT+ data'!X34</f>
        <v>0</v>
      </c>
      <c r="X190">
        <f>'NT+ data'!Y34</f>
        <v>0</v>
      </c>
      <c r="Y190">
        <f>'NT+ data'!Z34</f>
        <v>0</v>
      </c>
      <c r="Z190">
        <f>'NT+ data'!AA34</f>
        <v>0</v>
      </c>
      <c r="AA190">
        <f>'NT+ data'!AB34</f>
        <v>0</v>
      </c>
      <c r="AB190">
        <f>'NT+ data'!AC34</f>
        <v>0</v>
      </c>
    </row>
    <row r="191" spans="1:28">
      <c r="A191" t="str">
        <f>'NT+ data'!B35</f>
        <v>E-Methane</v>
      </c>
      <c r="B191">
        <f>'NT+ data'!C35</f>
        <v>0</v>
      </c>
      <c r="C191">
        <f>'NT+ data'!D35</f>
        <v>0</v>
      </c>
      <c r="D191">
        <f>'NT+ data'!E35</f>
        <v>0</v>
      </c>
      <c r="E191">
        <f>'NT+ data'!F35</f>
        <v>0</v>
      </c>
      <c r="F191">
        <f>'NT+ data'!G35</f>
        <v>0</v>
      </c>
      <c r="G191">
        <f>'NT+ data'!H35</f>
        <v>0</v>
      </c>
      <c r="H191">
        <f>'NT+ data'!I35</f>
        <v>0</v>
      </c>
      <c r="I191">
        <f>'NT+ data'!J35</f>
        <v>0</v>
      </c>
      <c r="J191">
        <f>'NT+ data'!K35</f>
        <v>0</v>
      </c>
      <c r="K191">
        <f>'NT+ data'!L35</f>
        <v>0</v>
      </c>
      <c r="L191">
        <f>'NT+ data'!M35</f>
        <v>0</v>
      </c>
      <c r="M191">
        <f>'NT+ data'!N35</f>
        <v>0</v>
      </c>
      <c r="N191">
        <f>'NT+ data'!O35</f>
        <v>0</v>
      </c>
      <c r="O191">
        <f>'NT+ data'!P35</f>
        <v>0</v>
      </c>
      <c r="P191">
        <f>'NT+ data'!Q35</f>
        <v>0</v>
      </c>
      <c r="Q191">
        <f>'NT+ data'!R35</f>
        <v>0</v>
      </c>
      <c r="R191">
        <f>'NT+ data'!S35</f>
        <v>0</v>
      </c>
      <c r="S191">
        <f>'NT+ data'!T35</f>
        <v>0</v>
      </c>
      <c r="T191">
        <f>'NT+ data'!U35</f>
        <v>0</v>
      </c>
      <c r="U191">
        <f>'NT+ data'!V35</f>
        <v>0</v>
      </c>
      <c r="V191">
        <f>'NT+ data'!W35</f>
        <v>0</v>
      </c>
      <c r="W191">
        <f>'NT+ data'!X35</f>
        <v>0</v>
      </c>
      <c r="X191">
        <f>'NT+ data'!Y35</f>
        <v>0</v>
      </c>
      <c r="Y191">
        <f>'NT+ data'!Z35</f>
        <v>0</v>
      </c>
      <c r="Z191">
        <f>'NT+ data'!AA35</f>
        <v>0</v>
      </c>
      <c r="AA191">
        <f>'NT+ data'!AB35</f>
        <v>0</v>
      </c>
      <c r="AB191">
        <f>'NT+ data'!AC35</f>
        <v>0</v>
      </c>
    </row>
    <row r="192" spans="1:28">
      <c r="A192" t="str">
        <f>'NT+ data'!B36</f>
        <v>Geothermal</v>
      </c>
      <c r="B192">
        <f>'NT+ data'!C36</f>
        <v>0</v>
      </c>
      <c r="C192">
        <f>'NT+ data'!D36</f>
        <v>0</v>
      </c>
      <c r="D192">
        <f>'NT+ data'!E36</f>
        <v>0</v>
      </c>
      <c r="E192">
        <f>'NT+ data'!F36</f>
        <v>0</v>
      </c>
      <c r="F192">
        <f>'NT+ data'!G36</f>
        <v>0</v>
      </c>
      <c r="G192">
        <f>'NT+ data'!H36</f>
        <v>0</v>
      </c>
      <c r="H192">
        <f>'NT+ data'!I36</f>
        <v>0</v>
      </c>
      <c r="I192">
        <f>'NT+ data'!J36</f>
        <v>0</v>
      </c>
      <c r="J192">
        <f>'NT+ data'!K36</f>
        <v>0</v>
      </c>
      <c r="K192">
        <f>'NT+ data'!L36</f>
        <v>0</v>
      </c>
      <c r="L192">
        <f>'NT+ data'!M36</f>
        <v>0</v>
      </c>
      <c r="M192">
        <f>'NT+ data'!N36</f>
        <v>0</v>
      </c>
      <c r="N192">
        <f>'NT+ data'!O36</f>
        <v>0</v>
      </c>
      <c r="O192">
        <f>'NT+ data'!P36</f>
        <v>0</v>
      </c>
      <c r="P192">
        <f>'NT+ data'!Q36</f>
        <v>0</v>
      </c>
      <c r="Q192">
        <f>'NT+ data'!R36</f>
        <v>0</v>
      </c>
      <c r="R192">
        <f>'NT+ data'!S36</f>
        <v>0</v>
      </c>
      <c r="S192">
        <f>'NT+ data'!T36</f>
        <v>0</v>
      </c>
      <c r="T192">
        <f>'NT+ data'!U36</f>
        <v>0</v>
      </c>
      <c r="U192">
        <f>'NT+ data'!V36</f>
        <v>0</v>
      </c>
      <c r="V192">
        <f>'NT+ data'!W36</f>
        <v>0</v>
      </c>
      <c r="W192">
        <f>'NT+ data'!X36</f>
        <v>0</v>
      </c>
      <c r="X192">
        <f>'NT+ data'!Y36</f>
        <v>0</v>
      </c>
      <c r="Y192">
        <f>'NT+ data'!Z36</f>
        <v>0</v>
      </c>
      <c r="Z192">
        <f>'NT+ data'!AA36</f>
        <v>0</v>
      </c>
      <c r="AA192">
        <f>'NT+ data'!AB36</f>
        <v>0</v>
      </c>
      <c r="AB192">
        <f>'NT+ data'!AC36</f>
        <v>0</v>
      </c>
    </row>
    <row r="193" spans="1:28">
      <c r="A193" t="str">
        <f>'NT+ data'!B37</f>
        <v>Hydrogen</v>
      </c>
      <c r="B193">
        <f>'NT+ data'!C37</f>
        <v>0</v>
      </c>
      <c r="C193">
        <f>'NT+ data'!D37</f>
        <v>0</v>
      </c>
      <c r="D193">
        <f>'NT+ data'!E37</f>
        <v>0</v>
      </c>
      <c r="E193">
        <f>'NT+ data'!F37</f>
        <v>0</v>
      </c>
      <c r="F193">
        <f>'NT+ data'!G37</f>
        <v>0</v>
      </c>
      <c r="G193">
        <f>'NT+ data'!H37</f>
        <v>0</v>
      </c>
      <c r="H193">
        <f>'NT+ data'!I37</f>
        <v>0</v>
      </c>
      <c r="I193">
        <f>'NT+ data'!J37</f>
        <v>0</v>
      </c>
      <c r="J193">
        <f>'NT+ data'!K37</f>
        <v>0</v>
      </c>
      <c r="K193">
        <f>'NT+ data'!L37</f>
        <v>0</v>
      </c>
      <c r="L193">
        <f>'NT+ data'!M37</f>
        <v>0</v>
      </c>
      <c r="M193">
        <f>'NT+ data'!N37</f>
        <v>0</v>
      </c>
      <c r="N193">
        <f>'NT+ data'!O37</f>
        <v>0</v>
      </c>
      <c r="O193">
        <f>'NT+ data'!P37</f>
        <v>0</v>
      </c>
      <c r="P193">
        <f>'NT+ data'!Q37</f>
        <v>0</v>
      </c>
      <c r="Q193">
        <f>'NT+ data'!R37</f>
        <v>0</v>
      </c>
      <c r="R193">
        <f>'NT+ data'!S37</f>
        <v>0</v>
      </c>
      <c r="S193">
        <f>'NT+ data'!T37</f>
        <v>0</v>
      </c>
      <c r="T193">
        <f>'NT+ data'!U37</f>
        <v>0</v>
      </c>
      <c r="U193">
        <f>'NT+ data'!V37</f>
        <v>0</v>
      </c>
      <c r="V193">
        <f>'NT+ data'!W37</f>
        <v>0</v>
      </c>
      <c r="W193">
        <f>'NT+ data'!X37</f>
        <v>0</v>
      </c>
      <c r="X193">
        <f>'NT+ data'!Y37</f>
        <v>0</v>
      </c>
      <c r="Y193">
        <f>'NT+ data'!Z37</f>
        <v>0</v>
      </c>
      <c r="Z193">
        <f>'NT+ data'!AA37</f>
        <v>0</v>
      </c>
      <c r="AA193">
        <f>'NT+ data'!AB37</f>
        <v>0</v>
      </c>
      <c r="AB193">
        <f>'NT+ data'!AC37</f>
        <v>0</v>
      </c>
    </row>
    <row r="194" spans="1:28">
      <c r="A194" t="str">
        <f>'NT+ data'!B38</f>
        <v>Other fossil gas</v>
      </c>
      <c r="B194">
        <f>'NT+ data'!C38</f>
        <v>0</v>
      </c>
      <c r="C194">
        <f>'NT+ data'!D38</f>
        <v>0</v>
      </c>
      <c r="D194">
        <f>'NT+ data'!E38</f>
        <v>0</v>
      </c>
      <c r="E194">
        <f>'NT+ data'!F38</f>
        <v>0</v>
      </c>
      <c r="F194">
        <f>'NT+ data'!G38</f>
        <v>0</v>
      </c>
      <c r="G194">
        <f>'NT+ data'!H38</f>
        <v>0</v>
      </c>
      <c r="H194">
        <f>'NT+ data'!I38</f>
        <v>0</v>
      </c>
      <c r="I194">
        <f>'NT+ data'!J38</f>
        <v>0</v>
      </c>
      <c r="J194">
        <f>'NT+ data'!K38</f>
        <v>0</v>
      </c>
      <c r="K194">
        <f>'NT+ data'!L38</f>
        <v>0</v>
      </c>
      <c r="L194">
        <f>'NT+ data'!M38</f>
        <v>0</v>
      </c>
      <c r="M194">
        <f>'NT+ data'!N38</f>
        <v>0</v>
      </c>
      <c r="N194">
        <f>'NT+ data'!O38</f>
        <v>0</v>
      </c>
      <c r="O194">
        <f>'NT+ data'!P38</f>
        <v>0</v>
      </c>
      <c r="P194">
        <f>'NT+ data'!Q38</f>
        <v>0</v>
      </c>
      <c r="Q194">
        <f>'NT+ data'!R38</f>
        <v>0</v>
      </c>
      <c r="R194">
        <f>'NT+ data'!S38</f>
        <v>0</v>
      </c>
      <c r="S194">
        <f>'NT+ data'!T38</f>
        <v>0</v>
      </c>
      <c r="T194">
        <f>'NT+ data'!U38</f>
        <v>0</v>
      </c>
      <c r="U194">
        <f>'NT+ data'!V38</f>
        <v>0</v>
      </c>
      <c r="V194">
        <f>'NT+ data'!W38</f>
        <v>0</v>
      </c>
      <c r="W194">
        <f>'NT+ data'!X38</f>
        <v>0</v>
      </c>
      <c r="X194">
        <f>'NT+ data'!Y38</f>
        <v>0</v>
      </c>
      <c r="Y194">
        <f>'NT+ data'!Z38</f>
        <v>0</v>
      </c>
      <c r="Z194">
        <f>'NT+ data'!AA38</f>
        <v>0</v>
      </c>
      <c r="AA194">
        <f>'NT+ data'!AB38</f>
        <v>0</v>
      </c>
      <c r="AB194">
        <f>'NT+ data'!AC38</f>
        <v>0</v>
      </c>
    </row>
    <row r="195" spans="1:28">
      <c r="A195" t="str">
        <f>'NT+ data'!B39</f>
        <v>Solid fossil</v>
      </c>
      <c r="B195">
        <f>'NT+ data'!C39</f>
        <v>0</v>
      </c>
      <c r="C195">
        <f>'NT+ data'!D39</f>
        <v>0</v>
      </c>
      <c r="D195">
        <f>'NT+ data'!E39</f>
        <v>0</v>
      </c>
      <c r="E195">
        <f>'NT+ data'!F39</f>
        <v>0</v>
      </c>
      <c r="F195">
        <f>'NT+ data'!G39</f>
        <v>0</v>
      </c>
      <c r="G195">
        <f>'NT+ data'!H39</f>
        <v>0</v>
      </c>
      <c r="H195">
        <f>'NT+ data'!I39</f>
        <v>0</v>
      </c>
      <c r="I195">
        <f>'NT+ data'!J39</f>
        <v>0</v>
      </c>
      <c r="J195">
        <f>'NT+ data'!K39</f>
        <v>0</v>
      </c>
      <c r="K195">
        <f>'NT+ data'!L39</f>
        <v>0</v>
      </c>
      <c r="L195">
        <f>'NT+ data'!M39</f>
        <v>0</v>
      </c>
      <c r="M195">
        <f>'NT+ data'!N39</f>
        <v>0</v>
      </c>
      <c r="N195">
        <f>'NT+ data'!O39</f>
        <v>0</v>
      </c>
      <c r="O195">
        <f>'NT+ data'!P39</f>
        <v>0</v>
      </c>
      <c r="P195">
        <f>'NT+ data'!Q39</f>
        <v>0</v>
      </c>
      <c r="Q195">
        <f>'NT+ data'!R39</f>
        <v>0</v>
      </c>
      <c r="R195">
        <f>'NT+ data'!S39</f>
        <v>0</v>
      </c>
      <c r="S195">
        <f>'NT+ data'!T39</f>
        <v>0</v>
      </c>
      <c r="T195">
        <f>'NT+ data'!U39</f>
        <v>0</v>
      </c>
      <c r="U195">
        <f>'NT+ data'!V39</f>
        <v>0</v>
      </c>
      <c r="V195">
        <f>'NT+ data'!W39</f>
        <v>0</v>
      </c>
      <c r="W195">
        <f>'NT+ data'!X39</f>
        <v>0</v>
      </c>
      <c r="X195">
        <f>'NT+ data'!Y39</f>
        <v>0</v>
      </c>
      <c r="Y195">
        <f>'NT+ data'!Z39</f>
        <v>0</v>
      </c>
      <c r="Z195">
        <f>'NT+ data'!AA39</f>
        <v>0</v>
      </c>
      <c r="AA195">
        <f>'NT+ data'!AB39</f>
        <v>0</v>
      </c>
      <c r="AB195">
        <f>'NT+ data'!AC39</f>
        <v>0</v>
      </c>
    </row>
    <row r="196" spans="1:28">
      <c r="A196" t="str">
        <f>'NT+ data'!B40</f>
        <v>P2g Excess Heat</v>
      </c>
      <c r="B196">
        <f>'NT+ data'!C40</f>
        <v>0</v>
      </c>
      <c r="C196">
        <f>'NT+ data'!D40</f>
        <v>0</v>
      </c>
      <c r="D196">
        <f>'NT+ data'!E40</f>
        <v>0</v>
      </c>
      <c r="E196">
        <f>'NT+ data'!F40</f>
        <v>0</v>
      </c>
      <c r="F196">
        <f>'NT+ data'!G40</f>
        <v>0</v>
      </c>
      <c r="G196">
        <f>'NT+ data'!H40</f>
        <v>0</v>
      </c>
      <c r="H196">
        <f>'NT+ data'!I40</f>
        <v>0</v>
      </c>
      <c r="I196">
        <f>'NT+ data'!J40</f>
        <v>0</v>
      </c>
      <c r="J196">
        <f>'NT+ data'!K40</f>
        <v>0</v>
      </c>
      <c r="K196">
        <f>'NT+ data'!L40</f>
        <v>0</v>
      </c>
      <c r="L196">
        <f>'NT+ data'!M40</f>
        <v>0</v>
      </c>
      <c r="M196">
        <f>'NT+ data'!N40</f>
        <v>0</v>
      </c>
      <c r="N196">
        <f>'NT+ data'!O40</f>
        <v>0</v>
      </c>
      <c r="O196">
        <f>'NT+ data'!P40</f>
        <v>0</v>
      </c>
      <c r="P196">
        <f>'NT+ data'!Q40</f>
        <v>0</v>
      </c>
      <c r="Q196">
        <f>'NT+ data'!R40</f>
        <v>0</v>
      </c>
      <c r="R196">
        <f>'NT+ data'!S40</f>
        <v>0</v>
      </c>
      <c r="S196">
        <f>'NT+ data'!T40</f>
        <v>0</v>
      </c>
      <c r="T196">
        <f>'NT+ data'!U40</f>
        <v>0</v>
      </c>
      <c r="U196">
        <f>'NT+ data'!V40</f>
        <v>0</v>
      </c>
      <c r="V196">
        <f>'NT+ data'!W40</f>
        <v>0</v>
      </c>
      <c r="W196">
        <f>'NT+ data'!X40</f>
        <v>0</v>
      </c>
      <c r="X196">
        <f>'NT+ data'!Y40</f>
        <v>0</v>
      </c>
      <c r="Y196">
        <f>'NT+ data'!Z40</f>
        <v>0</v>
      </c>
      <c r="Z196">
        <f>'NT+ data'!AA40</f>
        <v>0</v>
      </c>
      <c r="AA196">
        <f>'NT+ data'!AB40</f>
        <v>0</v>
      </c>
      <c r="AB196">
        <f>'NT+ data'!AC40</f>
        <v>0</v>
      </c>
    </row>
    <row r="197" spans="1:28">
      <c r="A197" t="str">
        <f>'NT+ data'!B41</f>
        <v>Industrial excess heat</v>
      </c>
      <c r="B197">
        <f>'NT+ data'!C41</f>
        <v>0</v>
      </c>
      <c r="C197">
        <f>'NT+ data'!D41</f>
        <v>0</v>
      </c>
      <c r="D197">
        <f>'NT+ data'!E41</f>
        <v>0</v>
      </c>
      <c r="E197">
        <f>'NT+ data'!F41</f>
        <v>0</v>
      </c>
      <c r="F197">
        <f>'NT+ data'!G41</f>
        <v>0</v>
      </c>
      <c r="G197">
        <f>'NT+ data'!H41</f>
        <v>0</v>
      </c>
      <c r="H197">
        <f>'NT+ data'!I41</f>
        <v>0</v>
      </c>
      <c r="I197">
        <f>'NT+ data'!J41</f>
        <v>0</v>
      </c>
      <c r="J197">
        <f>'NT+ data'!K41</f>
        <v>0</v>
      </c>
      <c r="K197">
        <f>'NT+ data'!L41</f>
        <v>0</v>
      </c>
      <c r="L197">
        <f>'NT+ data'!M41</f>
        <v>0</v>
      </c>
      <c r="M197">
        <f>'NT+ data'!N41</f>
        <v>0</v>
      </c>
      <c r="N197">
        <f>'NT+ data'!O41</f>
        <v>0</v>
      </c>
      <c r="O197">
        <f>'NT+ data'!P41</f>
        <v>0</v>
      </c>
      <c r="P197">
        <f>'NT+ data'!Q41</f>
        <v>0</v>
      </c>
      <c r="Q197">
        <f>'NT+ data'!R41</f>
        <v>0</v>
      </c>
      <c r="R197">
        <f>'NT+ data'!S41</f>
        <v>0</v>
      </c>
      <c r="S197">
        <f>'NT+ data'!T41</f>
        <v>0</v>
      </c>
      <c r="T197">
        <f>'NT+ data'!U41</f>
        <v>0</v>
      </c>
      <c r="U197">
        <f>'NT+ data'!V41</f>
        <v>0</v>
      </c>
      <c r="V197">
        <f>'NT+ data'!W41</f>
        <v>0</v>
      </c>
      <c r="W197">
        <f>'NT+ data'!X41</f>
        <v>0</v>
      </c>
      <c r="X197">
        <f>'NT+ data'!Y41</f>
        <v>0</v>
      </c>
      <c r="Y197">
        <f>'NT+ data'!Z41</f>
        <v>0</v>
      </c>
      <c r="Z197">
        <f>'NT+ data'!AA41</f>
        <v>0</v>
      </c>
      <c r="AA197">
        <f>'NT+ data'!AB41</f>
        <v>0</v>
      </c>
      <c r="AB197">
        <f>'NT+ data'!AC41</f>
        <v>0</v>
      </c>
    </row>
    <row r="198" spans="1:28">
      <c r="A198" t="str">
        <f>'NT+ data'!B42</f>
        <v>Biomethane</v>
      </c>
      <c r="B198">
        <f>'NT+ data'!C42</f>
        <v>0</v>
      </c>
      <c r="C198">
        <f>'NT+ data'!D42</f>
        <v>0</v>
      </c>
      <c r="D198">
        <f>'NT+ data'!E42</f>
        <v>0</v>
      </c>
      <c r="E198">
        <f>'NT+ data'!F42</f>
        <v>0</v>
      </c>
      <c r="F198">
        <f>'NT+ data'!G42</f>
        <v>0</v>
      </c>
      <c r="G198">
        <f>'NT+ data'!H42</f>
        <v>0</v>
      </c>
      <c r="H198">
        <f>'NT+ data'!I42</f>
        <v>0</v>
      </c>
      <c r="I198">
        <f>'NT+ data'!J42</f>
        <v>0</v>
      </c>
      <c r="J198">
        <f>'NT+ data'!K42</f>
        <v>0</v>
      </c>
      <c r="K198">
        <f>'NT+ data'!L42</f>
        <v>0</v>
      </c>
      <c r="L198">
        <f>'NT+ data'!M42</f>
        <v>0</v>
      </c>
      <c r="M198">
        <f>'NT+ data'!N42</f>
        <v>0</v>
      </c>
      <c r="N198">
        <f>'NT+ data'!O42</f>
        <v>0</v>
      </c>
      <c r="O198">
        <f>'NT+ data'!P42</f>
        <v>0</v>
      </c>
      <c r="P198">
        <f>'NT+ data'!Q42</f>
        <v>0</v>
      </c>
      <c r="Q198">
        <f>'NT+ data'!R42</f>
        <v>0</v>
      </c>
      <c r="R198">
        <f>'NT+ data'!S42</f>
        <v>0</v>
      </c>
      <c r="S198">
        <f>'NT+ data'!T42</f>
        <v>0</v>
      </c>
      <c r="T198">
        <f>'NT+ data'!U42</f>
        <v>0</v>
      </c>
      <c r="U198">
        <f>'NT+ data'!V42</f>
        <v>0</v>
      </c>
      <c r="V198">
        <f>'NT+ data'!W42</f>
        <v>0</v>
      </c>
      <c r="W198">
        <f>'NT+ data'!X42</f>
        <v>0</v>
      </c>
      <c r="X198">
        <f>'NT+ data'!Y42</f>
        <v>0</v>
      </c>
      <c r="Y198">
        <f>'NT+ data'!Z42</f>
        <v>0</v>
      </c>
      <c r="Z198">
        <f>'NT+ data'!AA42</f>
        <v>0</v>
      </c>
      <c r="AA198">
        <f>'NT+ data'!AB42</f>
        <v>0</v>
      </c>
      <c r="AB198">
        <f>'NT+ data'!AC42</f>
        <v>0</v>
      </c>
    </row>
    <row r="199" spans="1:28">
      <c r="A199" t="str">
        <f>'NT+ data'!B43</f>
        <v>E-liquids</v>
      </c>
      <c r="B199">
        <f>'NT+ data'!C43</f>
        <v>0</v>
      </c>
      <c r="C199">
        <f>'NT+ data'!D43</f>
        <v>0</v>
      </c>
      <c r="D199">
        <f>'NT+ data'!E43</f>
        <v>0</v>
      </c>
      <c r="E199">
        <f>'NT+ data'!F43</f>
        <v>0</v>
      </c>
      <c r="F199">
        <f>'NT+ data'!G43</f>
        <v>0</v>
      </c>
      <c r="G199">
        <f>'NT+ data'!H43</f>
        <v>0</v>
      </c>
      <c r="H199">
        <f>'NT+ data'!I43</f>
        <v>0</v>
      </c>
      <c r="I199">
        <f>'NT+ data'!J43</f>
        <v>0</v>
      </c>
      <c r="J199">
        <f>'NT+ data'!K43</f>
        <v>0</v>
      </c>
      <c r="K199">
        <f>'NT+ data'!L43</f>
        <v>0</v>
      </c>
      <c r="L199">
        <f>'NT+ data'!M43</f>
        <v>0</v>
      </c>
      <c r="M199">
        <f>'NT+ data'!N43</f>
        <v>0</v>
      </c>
      <c r="N199">
        <f>'NT+ data'!O43</f>
        <v>0</v>
      </c>
      <c r="O199">
        <f>'NT+ data'!P43</f>
        <v>0</v>
      </c>
      <c r="P199">
        <f>'NT+ data'!Q43</f>
        <v>0</v>
      </c>
      <c r="Q199">
        <f>'NT+ data'!R43</f>
        <v>0</v>
      </c>
      <c r="R199">
        <f>'NT+ data'!S43</f>
        <v>0</v>
      </c>
      <c r="S199">
        <f>'NT+ data'!T43</f>
        <v>0</v>
      </c>
      <c r="T199">
        <f>'NT+ data'!U43</f>
        <v>0</v>
      </c>
      <c r="U199">
        <f>'NT+ data'!V43</f>
        <v>0</v>
      </c>
      <c r="V199">
        <f>'NT+ data'!W43</f>
        <v>0</v>
      </c>
      <c r="W199">
        <f>'NT+ data'!X43</f>
        <v>0</v>
      </c>
      <c r="X199">
        <f>'NT+ data'!Y43</f>
        <v>0</v>
      </c>
      <c r="Y199">
        <f>'NT+ data'!Z43</f>
        <v>0</v>
      </c>
      <c r="Z199">
        <f>'NT+ data'!AA43</f>
        <v>0</v>
      </c>
      <c r="AA199">
        <f>'NT+ data'!AB43</f>
        <v>0</v>
      </c>
      <c r="AB199">
        <f>'NT+ data'!AC43</f>
        <v>0</v>
      </c>
    </row>
    <row r="200" spans="1:28">
      <c r="A200" t="str">
        <f>'NT+ data'!B44</f>
        <v>Electrical Heating</v>
      </c>
      <c r="B200">
        <f>'NT+ data'!C44</f>
        <v>0</v>
      </c>
      <c r="C200">
        <f>'NT+ data'!D44</f>
        <v>0</v>
      </c>
      <c r="D200">
        <f>'NT+ data'!E44</f>
        <v>0</v>
      </c>
      <c r="E200">
        <f>'NT+ data'!F44</f>
        <v>0</v>
      </c>
      <c r="F200">
        <f>'NT+ data'!G44</f>
        <v>0</v>
      </c>
      <c r="G200">
        <f>'NT+ data'!H44</f>
        <v>0</v>
      </c>
      <c r="H200">
        <f>'NT+ data'!I44</f>
        <v>0</v>
      </c>
      <c r="I200">
        <f>'NT+ data'!J44</f>
        <v>0</v>
      </c>
      <c r="J200">
        <f>'NT+ data'!K44</f>
        <v>0</v>
      </c>
      <c r="K200">
        <f>'NT+ data'!L44</f>
        <v>0</v>
      </c>
      <c r="L200">
        <f>'NT+ data'!M44</f>
        <v>0</v>
      </c>
      <c r="M200">
        <f>'NT+ data'!N44</f>
        <v>0</v>
      </c>
      <c r="N200">
        <f>'NT+ data'!O44</f>
        <v>0</v>
      </c>
      <c r="O200">
        <f>'NT+ data'!P44</f>
        <v>0</v>
      </c>
      <c r="P200">
        <f>'NT+ data'!Q44</f>
        <v>0</v>
      </c>
      <c r="Q200">
        <f>'NT+ data'!R44</f>
        <v>0</v>
      </c>
      <c r="R200">
        <f>'NT+ data'!S44</f>
        <v>0</v>
      </c>
      <c r="S200">
        <f>'NT+ data'!T44</f>
        <v>0</v>
      </c>
      <c r="T200">
        <f>'NT+ data'!U44</f>
        <v>0</v>
      </c>
      <c r="U200">
        <f>'NT+ data'!V44</f>
        <v>0</v>
      </c>
      <c r="V200">
        <f>'NT+ data'!W44</f>
        <v>0</v>
      </c>
      <c r="W200">
        <f>'NT+ data'!X44</f>
        <v>0</v>
      </c>
      <c r="X200">
        <f>'NT+ data'!Y44</f>
        <v>0</v>
      </c>
      <c r="Y200">
        <f>'NT+ data'!Z44</f>
        <v>0</v>
      </c>
      <c r="Z200">
        <f>'NT+ data'!AA44</f>
        <v>0</v>
      </c>
      <c r="AA200">
        <f>'NT+ data'!AB44</f>
        <v>0</v>
      </c>
      <c r="AB200">
        <f>'NT+ data'!AC44</f>
        <v>0</v>
      </c>
    </row>
    <row r="201" spans="1:28">
      <c r="A201" t="str">
        <f>'NT+ data'!B45</f>
        <v>Natural gas</v>
      </c>
      <c r="B201">
        <f>'NT+ data'!C45</f>
        <v>0</v>
      </c>
      <c r="C201">
        <f>'NT+ data'!D45</f>
        <v>0</v>
      </c>
      <c r="D201">
        <f>'NT+ data'!E45</f>
        <v>0</v>
      </c>
      <c r="E201">
        <f>'NT+ data'!F45</f>
        <v>0</v>
      </c>
      <c r="F201">
        <f>'NT+ data'!G45</f>
        <v>0</v>
      </c>
      <c r="G201">
        <f>'NT+ data'!H45</f>
        <v>0</v>
      </c>
      <c r="H201">
        <f>'NT+ data'!I45</f>
        <v>0</v>
      </c>
      <c r="I201">
        <f>'NT+ data'!J45</f>
        <v>0</v>
      </c>
      <c r="J201">
        <f>'NT+ data'!K45</f>
        <v>0</v>
      </c>
      <c r="K201">
        <f>'NT+ data'!L45</f>
        <v>0</v>
      </c>
      <c r="L201">
        <f>'NT+ data'!M45</f>
        <v>0</v>
      </c>
      <c r="M201">
        <f>'NT+ data'!N45</f>
        <v>0</v>
      </c>
      <c r="N201">
        <f>'NT+ data'!O45</f>
        <v>0</v>
      </c>
      <c r="O201">
        <f>'NT+ data'!P45</f>
        <v>0</v>
      </c>
      <c r="P201">
        <f>'NT+ data'!Q45</f>
        <v>0</v>
      </c>
      <c r="Q201">
        <f>'NT+ data'!R45</f>
        <v>0</v>
      </c>
      <c r="R201">
        <f>'NT+ data'!S45</f>
        <v>0</v>
      </c>
      <c r="S201">
        <f>'NT+ data'!T45</f>
        <v>0</v>
      </c>
      <c r="T201">
        <f>'NT+ data'!U45</f>
        <v>0</v>
      </c>
      <c r="U201">
        <f>'NT+ data'!V45</f>
        <v>0</v>
      </c>
      <c r="V201">
        <f>'NT+ data'!W45</f>
        <v>0</v>
      </c>
      <c r="W201">
        <f>'NT+ data'!X45</f>
        <v>0</v>
      </c>
      <c r="X201">
        <f>'NT+ data'!Y45</f>
        <v>0</v>
      </c>
      <c r="Y201">
        <f>'NT+ data'!Z45</f>
        <v>0</v>
      </c>
      <c r="Z201">
        <f>'NT+ data'!AA45</f>
        <v>0</v>
      </c>
      <c r="AA201">
        <f>'NT+ data'!AB45</f>
        <v>0</v>
      </c>
      <c r="AB201">
        <f>'NT+ data'!AC45</f>
        <v>0</v>
      </c>
    </row>
    <row r="202" spans="1:28">
      <c r="A202" t="str">
        <f>'NT+ data'!B46</f>
        <v>Solar</v>
      </c>
      <c r="B202">
        <f>'NT+ data'!C46</f>
        <v>0</v>
      </c>
      <c r="C202">
        <f>'NT+ data'!D46</f>
        <v>0</v>
      </c>
      <c r="D202">
        <f>'NT+ data'!E46</f>
        <v>0</v>
      </c>
      <c r="E202">
        <f>'NT+ data'!F46</f>
        <v>0</v>
      </c>
      <c r="F202">
        <f>'NT+ data'!G46</f>
        <v>0</v>
      </c>
      <c r="G202">
        <f>'NT+ data'!H46</f>
        <v>0</v>
      </c>
      <c r="H202">
        <f>'NT+ data'!I46</f>
        <v>0</v>
      </c>
      <c r="I202">
        <f>'NT+ data'!J46</f>
        <v>0</v>
      </c>
      <c r="J202">
        <f>'NT+ data'!K46</f>
        <v>0</v>
      </c>
      <c r="K202">
        <f>'NT+ data'!L46</f>
        <v>0</v>
      </c>
      <c r="L202">
        <f>'NT+ data'!M46</f>
        <v>0</v>
      </c>
      <c r="M202">
        <f>'NT+ data'!N46</f>
        <v>0</v>
      </c>
      <c r="N202">
        <f>'NT+ data'!O46</f>
        <v>0</v>
      </c>
      <c r="O202">
        <f>'NT+ data'!P46</f>
        <v>0</v>
      </c>
      <c r="P202">
        <f>'NT+ data'!Q46</f>
        <v>0</v>
      </c>
      <c r="Q202">
        <f>'NT+ data'!R46</f>
        <v>0</v>
      </c>
      <c r="R202">
        <f>'NT+ data'!S46</f>
        <v>0</v>
      </c>
      <c r="S202">
        <f>'NT+ data'!T46</f>
        <v>0</v>
      </c>
      <c r="T202">
        <f>'NT+ data'!U46</f>
        <v>0</v>
      </c>
      <c r="U202">
        <f>'NT+ data'!V46</f>
        <v>0</v>
      </c>
      <c r="V202">
        <f>'NT+ data'!W46</f>
        <v>0</v>
      </c>
      <c r="W202">
        <f>'NT+ data'!X46</f>
        <v>0</v>
      </c>
      <c r="X202">
        <f>'NT+ data'!Y46</f>
        <v>0</v>
      </c>
      <c r="Y202">
        <f>'NT+ data'!Z46</f>
        <v>0</v>
      </c>
      <c r="Z202">
        <f>'NT+ data'!AA46</f>
        <v>0</v>
      </c>
      <c r="AA202">
        <f>'NT+ data'!AB46</f>
        <v>0</v>
      </c>
      <c r="AB202">
        <f>'NT+ data'!AC46</f>
        <v>0</v>
      </c>
    </row>
    <row r="203" spans="1:28">
      <c r="A203" t="str">
        <f>'NT+ data'!B47</f>
        <v>Waste</v>
      </c>
      <c r="B203">
        <f>'NT+ data'!C47</f>
        <v>0</v>
      </c>
      <c r="C203">
        <f>'NT+ data'!D47</f>
        <v>0</v>
      </c>
      <c r="D203">
        <f>'NT+ data'!E47</f>
        <v>0</v>
      </c>
      <c r="E203">
        <f>'NT+ data'!F47</f>
        <v>0</v>
      </c>
      <c r="F203">
        <f>'NT+ data'!G47</f>
        <v>0</v>
      </c>
      <c r="G203">
        <f>'NT+ data'!H47</f>
        <v>0</v>
      </c>
      <c r="H203">
        <f>'NT+ data'!I47</f>
        <v>0</v>
      </c>
      <c r="I203">
        <f>'NT+ data'!J47</f>
        <v>0</v>
      </c>
      <c r="J203">
        <f>'NT+ data'!K47</f>
        <v>0</v>
      </c>
      <c r="K203">
        <f>'NT+ data'!L47</f>
        <v>0</v>
      </c>
      <c r="L203">
        <f>'NT+ data'!M47</f>
        <v>0</v>
      </c>
      <c r="M203">
        <f>'NT+ data'!N47</f>
        <v>0</v>
      </c>
      <c r="N203">
        <f>'NT+ data'!O47</f>
        <v>0</v>
      </c>
      <c r="O203">
        <f>'NT+ data'!P47</f>
        <v>0</v>
      </c>
      <c r="P203">
        <f>'NT+ data'!Q47</f>
        <v>0</v>
      </c>
      <c r="Q203">
        <f>'NT+ data'!R47</f>
        <v>0</v>
      </c>
      <c r="R203">
        <f>'NT+ data'!S47</f>
        <v>0</v>
      </c>
      <c r="S203">
        <f>'NT+ data'!T47</f>
        <v>0</v>
      </c>
      <c r="T203">
        <f>'NT+ data'!U47</f>
        <v>0</v>
      </c>
      <c r="U203">
        <f>'NT+ data'!V47</f>
        <v>0</v>
      </c>
      <c r="V203">
        <f>'NT+ data'!W47</f>
        <v>0</v>
      </c>
      <c r="W203">
        <f>'NT+ data'!X47</f>
        <v>0</v>
      </c>
      <c r="X203">
        <f>'NT+ data'!Y47</f>
        <v>0</v>
      </c>
      <c r="Y203">
        <f>'NT+ data'!Z47</f>
        <v>0</v>
      </c>
      <c r="Z203">
        <f>'NT+ data'!AA47</f>
        <v>0</v>
      </c>
      <c r="AA203">
        <f>'NT+ data'!AB47</f>
        <v>0</v>
      </c>
      <c r="AB203">
        <f>'NT+ data'!AC47</f>
        <v>0</v>
      </c>
    </row>
    <row r="204" spans="1:28">
      <c r="A204" t="str">
        <f>'NT+ data'!B48</f>
        <v>Waste gas</v>
      </c>
      <c r="B204">
        <f>'NT+ data'!C48</f>
        <v>0</v>
      </c>
      <c r="C204">
        <f>'NT+ data'!D48</f>
        <v>0</v>
      </c>
      <c r="D204">
        <f>'NT+ data'!E48</f>
        <v>0</v>
      </c>
      <c r="E204">
        <f>'NT+ data'!F48</f>
        <v>0</v>
      </c>
      <c r="F204">
        <f>'NT+ data'!G48</f>
        <v>0</v>
      </c>
      <c r="G204">
        <f>'NT+ data'!H48</f>
        <v>0</v>
      </c>
      <c r="H204">
        <f>'NT+ data'!I48</f>
        <v>0</v>
      </c>
      <c r="I204">
        <f>'NT+ data'!J48</f>
        <v>0</v>
      </c>
      <c r="J204">
        <f>'NT+ data'!K48</f>
        <v>0</v>
      </c>
      <c r="K204">
        <f>'NT+ data'!L48</f>
        <v>0</v>
      </c>
      <c r="L204">
        <f>'NT+ data'!M48</f>
        <v>0</v>
      </c>
      <c r="M204">
        <f>'NT+ data'!N48</f>
        <v>0</v>
      </c>
      <c r="N204">
        <f>'NT+ data'!O48</f>
        <v>0</v>
      </c>
      <c r="O204">
        <f>'NT+ data'!P48</f>
        <v>0</v>
      </c>
      <c r="P204">
        <f>'NT+ data'!Q48</f>
        <v>0</v>
      </c>
      <c r="Q204">
        <f>'NT+ data'!R48</f>
        <v>0</v>
      </c>
      <c r="R204">
        <f>'NT+ data'!S48</f>
        <v>0</v>
      </c>
      <c r="S204">
        <f>'NT+ data'!T48</f>
        <v>0</v>
      </c>
      <c r="T204">
        <f>'NT+ data'!U48</f>
        <v>0</v>
      </c>
      <c r="U204">
        <f>'NT+ data'!V48</f>
        <v>0</v>
      </c>
      <c r="V204">
        <f>'NT+ data'!W48</f>
        <v>0</v>
      </c>
      <c r="W204">
        <f>'NT+ data'!X48</f>
        <v>0</v>
      </c>
      <c r="X204">
        <f>'NT+ data'!Y48</f>
        <v>0</v>
      </c>
      <c r="Y204">
        <f>'NT+ data'!Z48</f>
        <v>0</v>
      </c>
      <c r="Z204">
        <f>'NT+ data'!AA48</f>
        <v>0</v>
      </c>
      <c r="AA204">
        <f>'NT+ data'!AB48</f>
        <v>0</v>
      </c>
      <c r="AB204">
        <f>'NT+ data'!AC48</f>
        <v>0</v>
      </c>
    </row>
    <row r="205" spans="1:28">
      <c r="A205" t="str">
        <f>'NT+ data'!B49</f>
        <v>Other renewables</v>
      </c>
      <c r="B205">
        <f>'NT+ data'!C49</f>
        <v>0</v>
      </c>
      <c r="C205">
        <f>'NT+ data'!D49</f>
        <v>0</v>
      </c>
      <c r="D205">
        <f>'NT+ data'!E49</f>
        <v>0</v>
      </c>
      <c r="E205">
        <f>'NT+ data'!F49</f>
        <v>0</v>
      </c>
      <c r="F205">
        <f>'NT+ data'!G49</f>
        <v>0</v>
      </c>
      <c r="G205">
        <f>'NT+ data'!H49</f>
        <v>0</v>
      </c>
      <c r="H205">
        <f>'NT+ data'!I49</f>
        <v>0</v>
      </c>
      <c r="I205">
        <f>'NT+ data'!J49</f>
        <v>0</v>
      </c>
      <c r="J205">
        <f>'NT+ data'!K49</f>
        <v>0</v>
      </c>
      <c r="K205">
        <f>'NT+ data'!L49</f>
        <v>0</v>
      </c>
      <c r="L205">
        <f>'NT+ data'!M49</f>
        <v>0</v>
      </c>
      <c r="M205">
        <f>'NT+ data'!N49</f>
        <v>0</v>
      </c>
      <c r="N205">
        <f>'NT+ data'!O49</f>
        <v>0</v>
      </c>
      <c r="O205">
        <f>'NT+ data'!P49</f>
        <v>0</v>
      </c>
      <c r="P205">
        <f>'NT+ data'!Q49</f>
        <v>0</v>
      </c>
      <c r="Q205">
        <f>'NT+ data'!R49</f>
        <v>0</v>
      </c>
      <c r="R205">
        <f>'NT+ data'!S49</f>
        <v>0</v>
      </c>
      <c r="S205">
        <f>'NT+ data'!T49</f>
        <v>0</v>
      </c>
      <c r="T205">
        <f>'NT+ data'!U49</f>
        <v>0</v>
      </c>
      <c r="U205">
        <f>'NT+ data'!V49</f>
        <v>0</v>
      </c>
      <c r="V205">
        <f>'NT+ data'!W49</f>
        <v>0</v>
      </c>
      <c r="W205">
        <f>'NT+ data'!X49</f>
        <v>0</v>
      </c>
      <c r="X205">
        <f>'NT+ data'!Y49</f>
        <v>0</v>
      </c>
      <c r="Y205">
        <f>'NT+ data'!Z49</f>
        <v>0</v>
      </c>
      <c r="Z205">
        <f>'NT+ data'!AA49</f>
        <v>0</v>
      </c>
      <c r="AA205">
        <f>'NT+ data'!AB49</f>
        <v>0</v>
      </c>
      <c r="AB205">
        <f>'NT+ data'!AC49</f>
        <v>0</v>
      </c>
    </row>
    <row r="206" spans="1:28">
      <c r="A206" t="str">
        <f>'NT+ data'!B50</f>
        <v>Ambient heat</v>
      </c>
      <c r="B206">
        <f>'NT+ data'!C50</f>
        <v>0</v>
      </c>
      <c r="C206">
        <f>'NT+ data'!D50</f>
        <v>0</v>
      </c>
      <c r="D206">
        <f>'NT+ data'!E50</f>
        <v>0</v>
      </c>
      <c r="E206">
        <f>'NT+ data'!F50</f>
        <v>0</v>
      </c>
      <c r="F206">
        <f>'NT+ data'!G50</f>
        <v>0</v>
      </c>
      <c r="G206">
        <f>'NT+ data'!H50</f>
        <v>0</v>
      </c>
      <c r="H206">
        <f>'NT+ data'!I50</f>
        <v>0</v>
      </c>
      <c r="I206">
        <f>'NT+ data'!J50</f>
        <v>0</v>
      </c>
      <c r="J206">
        <f>'NT+ data'!K50</f>
        <v>0</v>
      </c>
      <c r="K206">
        <f>'NT+ data'!L50</f>
        <v>0</v>
      </c>
      <c r="L206">
        <f>'NT+ data'!M50</f>
        <v>0</v>
      </c>
      <c r="M206">
        <f>'NT+ data'!N50</f>
        <v>0</v>
      </c>
      <c r="N206">
        <f>'NT+ data'!O50</f>
        <v>0</v>
      </c>
      <c r="O206">
        <f>'NT+ data'!P50</f>
        <v>0</v>
      </c>
      <c r="P206">
        <f>'NT+ data'!Q50</f>
        <v>0</v>
      </c>
      <c r="Q206">
        <f>'NT+ data'!R50</f>
        <v>0</v>
      </c>
      <c r="R206">
        <f>'NT+ data'!S50</f>
        <v>0</v>
      </c>
      <c r="S206">
        <f>'NT+ data'!T50</f>
        <v>0</v>
      </c>
      <c r="T206">
        <f>'NT+ data'!U50</f>
        <v>0</v>
      </c>
      <c r="U206">
        <f>'NT+ data'!V50</f>
        <v>0</v>
      </c>
      <c r="V206">
        <f>'NT+ data'!W50</f>
        <v>0</v>
      </c>
      <c r="W206">
        <f>'NT+ data'!X50</f>
        <v>0</v>
      </c>
      <c r="X206">
        <f>'NT+ data'!Y50</f>
        <v>0</v>
      </c>
      <c r="Y206">
        <f>'NT+ data'!Z50</f>
        <v>0</v>
      </c>
      <c r="Z206">
        <f>'NT+ data'!AA50</f>
        <v>0</v>
      </c>
      <c r="AA206">
        <f>'NT+ data'!AB50</f>
        <v>0</v>
      </c>
      <c r="AB206">
        <f>'NT+ data'!AC50</f>
        <v>0</v>
      </c>
    </row>
    <row r="207" spans="1:28">
      <c r="A207" t="str">
        <f>'NT+ data'!B51</f>
        <v>Gas for Cooking</v>
      </c>
      <c r="B207">
        <f>'NT+ data'!C51</f>
        <v>0</v>
      </c>
      <c r="C207">
        <f>'NT+ data'!D51</f>
        <v>0</v>
      </c>
      <c r="D207">
        <f>'NT+ data'!E51</f>
        <v>0</v>
      </c>
      <c r="E207">
        <f>'NT+ data'!F51</f>
        <v>0</v>
      </c>
      <c r="F207">
        <f>'NT+ data'!G51</f>
        <v>0</v>
      </c>
      <c r="G207">
        <f>'NT+ data'!H51</f>
        <v>0</v>
      </c>
      <c r="H207">
        <f>'NT+ data'!I51</f>
        <v>0</v>
      </c>
      <c r="I207">
        <f>'NT+ data'!J51</f>
        <v>0</v>
      </c>
      <c r="J207">
        <f>'NT+ data'!K51</f>
        <v>0</v>
      </c>
      <c r="K207">
        <f>'NT+ data'!L51</f>
        <v>0</v>
      </c>
      <c r="L207">
        <f>'NT+ data'!M51</f>
        <v>0</v>
      </c>
      <c r="M207">
        <f>'NT+ data'!N51</f>
        <v>0</v>
      </c>
      <c r="N207">
        <f>'NT+ data'!O51</f>
        <v>0</v>
      </c>
      <c r="O207">
        <f>'NT+ data'!P51</f>
        <v>0</v>
      </c>
      <c r="P207">
        <f>'NT+ data'!Q51</f>
        <v>0</v>
      </c>
      <c r="Q207">
        <f>'NT+ data'!R51</f>
        <v>0</v>
      </c>
      <c r="R207">
        <f>'NT+ data'!S51</f>
        <v>0</v>
      </c>
      <c r="S207">
        <f>'NT+ data'!T51</f>
        <v>0</v>
      </c>
      <c r="T207">
        <f>'NT+ data'!U51</f>
        <v>0</v>
      </c>
      <c r="U207">
        <f>'NT+ data'!V51</f>
        <v>0</v>
      </c>
      <c r="V207">
        <f>'NT+ data'!W51</f>
        <v>0</v>
      </c>
      <c r="W207">
        <f>'NT+ data'!X51</f>
        <v>0</v>
      </c>
      <c r="X207">
        <f>'NT+ data'!Y51</f>
        <v>0</v>
      </c>
      <c r="Y207">
        <f>'NT+ data'!Z51</f>
        <v>0</v>
      </c>
      <c r="Z207">
        <f>'NT+ data'!AA51</f>
        <v>0</v>
      </c>
      <c r="AA207">
        <f>'NT+ data'!AB51</f>
        <v>0</v>
      </c>
      <c r="AB207">
        <f>'NT+ data'!AC51</f>
        <v>0</v>
      </c>
    </row>
    <row r="208" spans="1:28">
      <c r="A208" t="str">
        <f>'NT+ data'!B52</f>
        <v>Heat</v>
      </c>
      <c r="B208">
        <f>'NT+ data'!C52</f>
        <v>0</v>
      </c>
      <c r="C208">
        <f>'NT+ data'!D52</f>
        <v>0</v>
      </c>
      <c r="D208">
        <f>'NT+ data'!E52</f>
        <v>0</v>
      </c>
      <c r="E208">
        <f>'NT+ data'!F52</f>
        <v>0</v>
      </c>
      <c r="F208">
        <f>'NT+ data'!G52</f>
        <v>0</v>
      </c>
      <c r="G208">
        <f>'NT+ data'!H52</f>
        <v>0</v>
      </c>
      <c r="H208">
        <f>'NT+ data'!I52</f>
        <v>0</v>
      </c>
      <c r="I208">
        <f>'NT+ data'!J52</f>
        <v>0</v>
      </c>
      <c r="J208">
        <f>'NT+ data'!K52</f>
        <v>0</v>
      </c>
      <c r="K208">
        <f>'NT+ data'!L52</f>
        <v>0</v>
      </c>
      <c r="L208">
        <f>'NT+ data'!M52</f>
        <v>0</v>
      </c>
      <c r="M208">
        <f>'NT+ data'!N52</f>
        <v>0</v>
      </c>
      <c r="N208">
        <f>'NT+ data'!O52</f>
        <v>0</v>
      </c>
      <c r="O208">
        <f>'NT+ data'!P52</f>
        <v>0</v>
      </c>
      <c r="P208">
        <f>'NT+ data'!Q52</f>
        <v>0</v>
      </c>
      <c r="Q208">
        <f>'NT+ data'!R52</f>
        <v>0</v>
      </c>
      <c r="R208">
        <f>'NT+ data'!S52</f>
        <v>0</v>
      </c>
      <c r="S208">
        <f>'NT+ data'!T52</f>
        <v>0</v>
      </c>
      <c r="T208">
        <f>'NT+ data'!U52</f>
        <v>0</v>
      </c>
      <c r="U208">
        <f>'NT+ data'!V52</f>
        <v>0</v>
      </c>
      <c r="V208">
        <f>'NT+ data'!W52</f>
        <v>0</v>
      </c>
      <c r="W208">
        <f>'NT+ data'!X52</f>
        <v>0</v>
      </c>
      <c r="X208">
        <f>'NT+ data'!Y52</f>
        <v>0</v>
      </c>
      <c r="Y208">
        <f>'NT+ data'!Z52</f>
        <v>0</v>
      </c>
      <c r="Z208">
        <f>'NT+ data'!AA52</f>
        <v>0</v>
      </c>
      <c r="AA208">
        <f>'NT+ data'!AB52</f>
        <v>0</v>
      </c>
      <c r="AB208">
        <f>'NT+ data'!AC52</f>
        <v>0</v>
      </c>
    </row>
    <row r="209" spans="1:28">
      <c r="A209" t="str">
        <f>'NT+ data'!B53</f>
        <v>Methane (LNG)</v>
      </c>
      <c r="B209">
        <f>'NT+ data'!C53</f>
        <v>0</v>
      </c>
      <c r="C209">
        <f>'NT+ data'!D53</f>
        <v>0</v>
      </c>
      <c r="D209">
        <f>'NT+ data'!E53</f>
        <v>0</v>
      </c>
      <c r="E209">
        <f>'NT+ data'!F53</f>
        <v>0</v>
      </c>
      <c r="F209">
        <f>'NT+ data'!G53</f>
        <v>0</v>
      </c>
      <c r="G209">
        <f>'NT+ data'!H53</f>
        <v>0</v>
      </c>
      <c r="H209">
        <f>'NT+ data'!I53</f>
        <v>0</v>
      </c>
      <c r="I209">
        <f>'NT+ data'!J53</f>
        <v>0</v>
      </c>
      <c r="J209">
        <f>'NT+ data'!K53</f>
        <v>0</v>
      </c>
      <c r="K209">
        <f>'NT+ data'!L53</f>
        <v>0</v>
      </c>
      <c r="L209">
        <f>'NT+ data'!M53</f>
        <v>0</v>
      </c>
      <c r="M209">
        <f>'NT+ data'!N53</f>
        <v>0</v>
      </c>
      <c r="N209">
        <f>'NT+ data'!O53</f>
        <v>0</v>
      </c>
      <c r="O209">
        <f>'NT+ data'!P53</f>
        <v>0</v>
      </c>
      <c r="P209">
        <f>'NT+ data'!Q53</f>
        <v>0</v>
      </c>
      <c r="Q209">
        <f>'NT+ data'!R53</f>
        <v>0</v>
      </c>
      <c r="R209">
        <f>'NT+ data'!S53</f>
        <v>0</v>
      </c>
      <c r="S209">
        <f>'NT+ data'!T53</f>
        <v>0</v>
      </c>
      <c r="T209">
        <f>'NT+ data'!U53</f>
        <v>0</v>
      </c>
      <c r="U209">
        <f>'NT+ data'!V53</f>
        <v>0</v>
      </c>
      <c r="V209">
        <f>'NT+ data'!W53</f>
        <v>0</v>
      </c>
      <c r="W209">
        <f>'NT+ data'!X53</f>
        <v>0</v>
      </c>
      <c r="X209">
        <f>'NT+ data'!Y53</f>
        <v>0</v>
      </c>
      <c r="Y209">
        <f>'NT+ data'!Z53</f>
        <v>0</v>
      </c>
      <c r="Z209">
        <f>'NT+ data'!AA53</f>
        <v>0</v>
      </c>
      <c r="AA209">
        <f>'NT+ data'!AB53</f>
        <v>0</v>
      </c>
      <c r="AB209">
        <f>'NT+ data'!AC53</f>
        <v>0</v>
      </c>
    </row>
    <row r="210" spans="1:28">
      <c r="A210" t="str">
        <f>'NT+ data'!B54</f>
        <v>Ammonia</v>
      </c>
      <c r="B210">
        <f>'NT+ data'!C54</f>
        <v>0</v>
      </c>
      <c r="C210">
        <f>'NT+ data'!D54</f>
        <v>0</v>
      </c>
      <c r="D210">
        <f>'NT+ data'!E54</f>
        <v>0</v>
      </c>
      <c r="E210">
        <f>'NT+ data'!F54</f>
        <v>0</v>
      </c>
      <c r="F210">
        <f>'NT+ data'!G54</f>
        <v>0</v>
      </c>
      <c r="G210">
        <f>'NT+ data'!H54</f>
        <v>0</v>
      </c>
      <c r="H210">
        <f>'NT+ data'!I54</f>
        <v>0</v>
      </c>
      <c r="I210">
        <f>'NT+ data'!J54</f>
        <v>0</v>
      </c>
      <c r="J210">
        <f>'NT+ data'!K54</f>
        <v>0</v>
      </c>
      <c r="K210">
        <f>'NT+ data'!L54</f>
        <v>0</v>
      </c>
      <c r="L210">
        <f>'NT+ data'!M54</f>
        <v>0</v>
      </c>
      <c r="M210">
        <f>'NT+ data'!N54</f>
        <v>0</v>
      </c>
      <c r="N210">
        <f>'NT+ data'!O54</f>
        <v>0</v>
      </c>
      <c r="O210">
        <f>'NT+ data'!P54</f>
        <v>0</v>
      </c>
      <c r="P210">
        <f>'NT+ data'!Q54</f>
        <v>0</v>
      </c>
      <c r="Q210">
        <f>'NT+ data'!R54</f>
        <v>0</v>
      </c>
      <c r="R210">
        <f>'NT+ data'!S54</f>
        <v>0</v>
      </c>
      <c r="S210">
        <f>'NT+ data'!T54</f>
        <v>0</v>
      </c>
      <c r="T210">
        <f>'NT+ data'!U54</f>
        <v>0</v>
      </c>
      <c r="U210">
        <f>'NT+ data'!V54</f>
        <v>0</v>
      </c>
      <c r="V210">
        <f>'NT+ data'!W54</f>
        <v>0</v>
      </c>
      <c r="W210">
        <f>'NT+ data'!X54</f>
        <v>0</v>
      </c>
      <c r="X210">
        <f>'NT+ data'!Y54</f>
        <v>0</v>
      </c>
      <c r="Y210">
        <f>'NT+ data'!Z54</f>
        <v>0</v>
      </c>
      <c r="Z210">
        <f>'NT+ data'!AA54</f>
        <v>0</v>
      </c>
      <c r="AA210">
        <f>'NT+ data'!AB54</f>
        <v>0</v>
      </c>
      <c r="AB210">
        <f>'NT+ data'!AC54</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92CD9-BB0C-4025-9970-85A88AFA8845}">
  <sheetPr>
    <tabColor theme="1"/>
  </sheetPr>
  <dimension ref="B2:AD54"/>
  <sheetViews>
    <sheetView topLeftCell="C1" zoomScale="115" zoomScaleNormal="115" workbookViewId="0">
      <selection activeCell="C30" sqref="C30:AC54"/>
    </sheetView>
  </sheetViews>
  <sheetFormatPr defaultRowHeight="15"/>
  <cols>
    <col min="2" max="2" width="22.7109375" bestFit="1" customWidth="1"/>
    <col min="3" max="3" width="12" bestFit="1" customWidth="1"/>
    <col min="4" max="5" width="10.42578125" bestFit="1" customWidth="1"/>
    <col min="7" max="8" width="12" bestFit="1" customWidth="1"/>
    <col min="9" max="10" width="10.42578125" bestFit="1" customWidth="1"/>
    <col min="11" max="11" width="12" bestFit="1" customWidth="1"/>
    <col min="12" max="12" width="10.42578125" bestFit="1" customWidth="1"/>
    <col min="13" max="13" width="12" bestFit="1" customWidth="1"/>
    <col min="15" max="15" width="12" bestFit="1" customWidth="1"/>
    <col min="18" max="18" width="12" bestFit="1" customWidth="1"/>
    <col min="19" max="20" width="10.42578125" bestFit="1" customWidth="1"/>
    <col min="22" max="24" width="10.42578125" bestFit="1" customWidth="1"/>
    <col min="27" max="27" width="10.42578125" bestFit="1" customWidth="1"/>
    <col min="29" max="29" width="10.42578125" bestFit="1" customWidth="1"/>
  </cols>
  <sheetData>
    <row r="2" spans="2:30">
      <c r="B2">
        <v>2030</v>
      </c>
      <c r="C2" t="s">
        <v>252</v>
      </c>
      <c r="D2" t="s">
        <v>253</v>
      </c>
      <c r="E2" t="s">
        <v>254</v>
      </c>
      <c r="F2" t="s">
        <v>255</v>
      </c>
      <c r="G2" t="s">
        <v>256</v>
      </c>
      <c r="H2" t="s">
        <v>257</v>
      </c>
      <c r="I2" t="s">
        <v>258</v>
      </c>
      <c r="J2" t="s">
        <v>259</v>
      </c>
      <c r="K2" t="s">
        <v>260</v>
      </c>
      <c r="L2" t="s">
        <v>261</v>
      </c>
      <c r="M2" t="s">
        <v>262</v>
      </c>
      <c r="N2" t="s">
        <v>263</v>
      </c>
      <c r="O2" t="s">
        <v>264</v>
      </c>
      <c r="P2" t="s">
        <v>265</v>
      </c>
      <c r="Q2" t="s">
        <v>266</v>
      </c>
      <c r="R2" t="s">
        <v>267</v>
      </c>
      <c r="S2" t="s">
        <v>268</v>
      </c>
      <c r="T2" t="s">
        <v>269</v>
      </c>
      <c r="U2" t="s">
        <v>270</v>
      </c>
      <c r="V2" t="s">
        <v>271</v>
      </c>
      <c r="W2" t="s">
        <v>272</v>
      </c>
      <c r="X2" t="s">
        <v>273</v>
      </c>
      <c r="Y2" t="s">
        <v>274</v>
      </c>
      <c r="Z2" t="s">
        <v>275</v>
      </c>
      <c r="AA2" t="s">
        <v>276</v>
      </c>
      <c r="AB2" t="s">
        <v>277</v>
      </c>
      <c r="AC2" t="s">
        <v>278</v>
      </c>
      <c r="AD2" t="s">
        <v>18</v>
      </c>
    </row>
    <row r="3" spans="2:30">
      <c r="B3" t="s">
        <v>33</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f>SUM(C3:AC3)</f>
        <v>0</v>
      </c>
    </row>
    <row r="4" spans="2:30">
      <c r="B4" t="s">
        <v>153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f t="shared" ref="AD4:AD27" si="0">SUM(C4:AC4)</f>
        <v>0</v>
      </c>
    </row>
    <row r="5" spans="2:30">
      <c r="B5" t="s">
        <v>130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f t="shared" si="0"/>
        <v>0</v>
      </c>
    </row>
    <row r="6" spans="2:30">
      <c r="B6" t="s">
        <v>155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f t="shared" si="0"/>
        <v>0</v>
      </c>
    </row>
    <row r="7" spans="2:30">
      <c r="B7" t="s">
        <v>79</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f t="shared" si="0"/>
        <v>0</v>
      </c>
    </row>
    <row r="8" spans="2:30">
      <c r="B8" t="s">
        <v>156</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f t="shared" si="0"/>
        <v>0</v>
      </c>
    </row>
    <row r="9" spans="2:30">
      <c r="B9" t="s">
        <v>157</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f t="shared" si="0"/>
        <v>0</v>
      </c>
    </row>
    <row r="10" spans="2:30">
      <c r="B10" t="s">
        <v>8</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f t="shared" si="0"/>
        <v>0</v>
      </c>
    </row>
    <row r="11" spans="2:30">
      <c r="B11" t="s">
        <v>160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f t="shared" si="0"/>
        <v>0</v>
      </c>
    </row>
    <row r="12" spans="2:30">
      <c r="B12" t="s">
        <v>162</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f t="shared" si="0"/>
        <v>0</v>
      </c>
    </row>
    <row r="13" spans="2:30">
      <c r="B13" t="s">
        <v>166</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f t="shared" si="0"/>
        <v>0</v>
      </c>
    </row>
    <row r="14" spans="2:30">
      <c r="B14" t="s">
        <v>167</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f t="shared" si="0"/>
        <v>0</v>
      </c>
    </row>
    <row r="15" spans="2:30">
      <c r="B15" t="s">
        <v>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f t="shared" si="0"/>
        <v>0</v>
      </c>
    </row>
    <row r="16" spans="2:30">
      <c r="B16" t="s">
        <v>286</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f t="shared" si="0"/>
        <v>0</v>
      </c>
    </row>
    <row r="17" spans="2:30">
      <c r="B17" t="s">
        <v>287</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f t="shared" si="0"/>
        <v>0</v>
      </c>
    </row>
    <row r="18" spans="2:30">
      <c r="B18" t="s">
        <v>159</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f>SUM(C18:AC18)</f>
        <v>0</v>
      </c>
    </row>
    <row r="19" spans="2:30">
      <c r="B19" t="s">
        <v>161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f t="shared" si="0"/>
        <v>0</v>
      </c>
    </row>
    <row r="20" spans="2:30">
      <c r="B20" t="s">
        <v>164</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f t="shared" si="0"/>
        <v>0</v>
      </c>
    </row>
    <row r="21" spans="2:30">
      <c r="B21" t="s">
        <v>165</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f t="shared" si="0"/>
        <v>0</v>
      </c>
    </row>
    <row r="22" spans="2:30">
      <c r="B22" t="s">
        <v>288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f t="shared" si="0"/>
        <v>0</v>
      </c>
    </row>
    <row r="23" spans="2:30">
      <c r="B23" t="s">
        <v>289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f t="shared" si="0"/>
        <v>0</v>
      </c>
    </row>
    <row r="24" spans="2:30">
      <c r="B24" t="s">
        <v>290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f t="shared" si="0"/>
        <v>0</v>
      </c>
    </row>
    <row r="25" spans="2:30">
      <c r="B25" t="s">
        <v>17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f t="shared" si="0"/>
        <v>0</v>
      </c>
    </row>
    <row r="26" spans="2:30">
      <c r="B26" t="s">
        <v>291</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f t="shared" si="0"/>
        <v>0</v>
      </c>
    </row>
    <row r="27" spans="2:30">
      <c r="B27" t="s">
        <v>93</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f t="shared" si="0"/>
        <v>0</v>
      </c>
    </row>
    <row r="29" spans="2:30">
      <c r="B29">
        <v>2040</v>
      </c>
      <c r="C29" t="s">
        <v>252</v>
      </c>
      <c r="D29" t="s">
        <v>253</v>
      </c>
      <c r="E29" t="s">
        <v>254</v>
      </c>
      <c r="F29" t="s">
        <v>255</v>
      </c>
      <c r="G29" t="s">
        <v>256</v>
      </c>
      <c r="H29" t="s">
        <v>257</v>
      </c>
      <c r="I29" t="s">
        <v>258</v>
      </c>
      <c r="J29" t="s">
        <v>259</v>
      </c>
      <c r="K29" t="s">
        <v>260</v>
      </c>
      <c r="L29" t="s">
        <v>261</v>
      </c>
      <c r="M29" t="s">
        <v>262</v>
      </c>
      <c r="N29" t="s">
        <v>263</v>
      </c>
      <c r="O29" t="s">
        <v>264</v>
      </c>
      <c r="P29" t="s">
        <v>265</v>
      </c>
      <c r="Q29" t="s">
        <v>266</v>
      </c>
      <c r="R29" t="s">
        <v>267</v>
      </c>
      <c r="S29" t="s">
        <v>268</v>
      </c>
      <c r="T29" t="s">
        <v>269</v>
      </c>
      <c r="U29" t="s">
        <v>270</v>
      </c>
      <c r="V29" t="s">
        <v>271</v>
      </c>
      <c r="W29" t="s">
        <v>272</v>
      </c>
      <c r="X29" t="s">
        <v>273</v>
      </c>
      <c r="Y29" t="s">
        <v>274</v>
      </c>
      <c r="Z29" t="s">
        <v>275</v>
      </c>
      <c r="AA29" t="s">
        <v>276</v>
      </c>
      <c r="AB29" t="s">
        <v>277</v>
      </c>
      <c r="AC29" t="s">
        <v>278</v>
      </c>
      <c r="AD29" t="s">
        <v>18</v>
      </c>
    </row>
    <row r="30" spans="2:30">
      <c r="B30" t="s">
        <v>33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f>SUM(C30:AC30)</f>
        <v>0</v>
      </c>
    </row>
    <row r="31" spans="2:30">
      <c r="B31" t="s">
        <v>153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f t="shared" ref="AD31:AD54" si="1">SUM(C31:AC31)</f>
        <v>0</v>
      </c>
    </row>
    <row r="32" spans="2:30">
      <c r="B32" t="s">
        <v>130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f t="shared" si="1"/>
        <v>0</v>
      </c>
    </row>
    <row r="33" spans="2:30">
      <c r="B33" t="s">
        <v>155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f t="shared" si="1"/>
        <v>0</v>
      </c>
    </row>
    <row r="34" spans="2:30">
      <c r="B34" t="s">
        <v>79</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f t="shared" si="1"/>
        <v>0</v>
      </c>
    </row>
    <row r="35" spans="2:30">
      <c r="B35" t="s">
        <v>156</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f t="shared" si="1"/>
        <v>0</v>
      </c>
    </row>
    <row r="36" spans="2:30">
      <c r="B36" t="s">
        <v>157</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f t="shared" si="1"/>
        <v>0</v>
      </c>
    </row>
    <row r="37" spans="2:30">
      <c r="B37" t="s">
        <v>8</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f t="shared" si="1"/>
        <v>0</v>
      </c>
    </row>
    <row r="38" spans="2:30">
      <c r="B38" t="s">
        <v>160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f t="shared" si="1"/>
        <v>0</v>
      </c>
    </row>
    <row r="39" spans="2:30">
      <c r="B39" t="s">
        <v>162</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f t="shared" si="1"/>
        <v>0</v>
      </c>
    </row>
    <row r="40" spans="2:30">
      <c r="B40" t="s">
        <v>166</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f t="shared" si="1"/>
        <v>0</v>
      </c>
    </row>
    <row r="41" spans="2:30">
      <c r="B41" t="s">
        <v>167</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f t="shared" si="1"/>
        <v>0</v>
      </c>
    </row>
    <row r="42" spans="2:30">
      <c r="B42" t="s">
        <v>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f t="shared" si="1"/>
        <v>0</v>
      </c>
    </row>
    <row r="43" spans="2:30">
      <c r="B43" t="s">
        <v>286</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f t="shared" si="1"/>
        <v>0</v>
      </c>
    </row>
    <row r="44" spans="2:30">
      <c r="B44" t="s">
        <v>287</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f t="shared" si="1"/>
        <v>0</v>
      </c>
    </row>
    <row r="45" spans="2:30">
      <c r="B45" t="s">
        <v>159</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f t="shared" si="1"/>
        <v>0</v>
      </c>
    </row>
    <row r="46" spans="2:30">
      <c r="B46" t="s">
        <v>161</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f t="shared" si="1"/>
        <v>0</v>
      </c>
    </row>
    <row r="47" spans="2:30">
      <c r="B47" t="s">
        <v>164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f t="shared" si="1"/>
        <v>0</v>
      </c>
    </row>
    <row r="48" spans="2:30">
      <c r="B48" t="s">
        <v>165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f t="shared" si="1"/>
        <v>0</v>
      </c>
    </row>
    <row r="49" spans="2:30">
      <c r="B49" t="s">
        <v>288</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f t="shared" si="1"/>
        <v>0</v>
      </c>
    </row>
    <row r="50" spans="2:30">
      <c r="B50" t="s">
        <v>289</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f t="shared" si="1"/>
        <v>0</v>
      </c>
    </row>
    <row r="51" spans="2:30">
      <c r="B51" t="s">
        <v>290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f t="shared" si="1"/>
        <v>0</v>
      </c>
    </row>
    <row r="52" spans="2:30">
      <c r="B52" t="s">
        <v>17</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f t="shared" si="1"/>
        <v>0</v>
      </c>
    </row>
    <row r="53" spans="2:30">
      <c r="B53" t="s">
        <v>291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f t="shared" si="1"/>
        <v>0</v>
      </c>
    </row>
    <row r="54" spans="2:30">
      <c r="B54" t="s">
        <v>93</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f t="shared" si="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F167BEA0C28E478AD30C3D133B867E" ma:contentTypeVersion="13" ma:contentTypeDescription="Create a new document." ma:contentTypeScope="" ma:versionID="8af8b811e58073fd8c1cb0296aeb1a4f">
  <xsd:schema xmlns:xsd="http://www.w3.org/2001/XMLSchema" xmlns:xs="http://www.w3.org/2001/XMLSchema" xmlns:p="http://schemas.microsoft.com/office/2006/metadata/properties" xmlns:ns2="747bd86c-ce71-45ea-b8eb-b2faa30a321f" xmlns:ns3="febcdd9f-8e8a-4082-9087-afb1140160c2" targetNamespace="http://schemas.microsoft.com/office/2006/metadata/properties" ma:root="true" ma:fieldsID="9e2ded022ee16493c6e354fd2a22ff44" ns2:_="" ns3:_="">
    <xsd:import namespace="747bd86c-ce71-45ea-b8eb-b2faa30a321f"/>
    <xsd:import namespace="febcdd9f-8e8a-4082-9087-afb1140160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bd86c-ce71-45ea-b8eb-b2faa30a32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9f341b7-1cc6-4f7d-a23c-d8e53df16cc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bcdd9f-8e8a-4082-9087-afb1140160c2"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dbc146de-de01-462e-a035-c0def959c37b}" ma:internalName="TaxCatchAll" ma:showField="CatchAllData" ma:web="febcdd9f-8e8a-4082-9087-afb1140160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ebcdd9f-8e8a-4082-9087-afb1140160c2" xsi:nil="true"/>
    <lcf76f155ced4ddcb4097134ff3c332f xmlns="747bd86c-ce71-45ea-b8eb-b2faa30a321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76EA2-84AE-4626-BF45-9E9874CD4BE3}"/>
</file>

<file path=customXml/itemProps2.xml><?xml version="1.0" encoding="utf-8"?>
<ds:datastoreItem xmlns:ds="http://schemas.openxmlformats.org/officeDocument/2006/customXml" ds:itemID="{CFB0B401-C469-4669-A34C-0CC9AB884B41}"/>
</file>

<file path=customXml/itemProps3.xml><?xml version="1.0" encoding="utf-8"?>
<ds:datastoreItem xmlns:ds="http://schemas.openxmlformats.org/officeDocument/2006/customXml" ds:itemID="{76C48BB7-92BC-4343-A6AD-9AAF61A3CB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Kättlitz</dc:creator>
  <cp:keywords/>
  <dc:description/>
  <cp:lastModifiedBy>Epaphrodite Amminzocksane</cp:lastModifiedBy>
  <cp:revision/>
  <dcterms:created xsi:type="dcterms:W3CDTF">2021-02-01T13:19:53Z</dcterms:created>
  <dcterms:modified xsi:type="dcterms:W3CDTF">2023-07-04T07:27:26Z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0x01010062F167BEA0C28E478AD30C3D133B867E</vt:lpwstr>
  </property>
  <property fmtid="{D5CDD505-2E9C-101B-9397-08002B2CF9AE}" pid="3" name="MSIP_Label_0fc55952-1fc0-4bcb-977a-64773f1984fe_Enabled">
    <vt:lpwstr>true</vt:lpwstr>
  </property>
  <property fmtid="{D5CDD505-2E9C-101B-9397-08002B2CF9AE}" pid="4" name="MSIP_Label_0fc55952-1fc0-4bcb-977a-64773f1984fe_SetDate">
    <vt:lpwstr>2021-07-05T08:51:04Z</vt:lpwstr>
  </property>
  <property fmtid="{D5CDD505-2E9C-101B-9397-08002B2CF9AE}" pid="5" name="MSIP_Label_0fc55952-1fc0-4bcb-977a-64773f1984fe_Method">
    <vt:lpwstr>Standard</vt:lpwstr>
  </property>
  <property fmtid="{D5CDD505-2E9C-101B-9397-08002B2CF9AE}" pid="6" name="MSIP_Label_0fc55952-1fc0-4bcb-977a-64773f1984fe_Name">
    <vt:lpwstr>0fc55952-1fc0-4bcb-977a-64773f1984fe</vt:lpwstr>
  </property>
  <property fmtid="{D5CDD505-2E9C-101B-9397-08002B2CF9AE}" pid="7" name="MSIP_Label_0fc55952-1fc0-4bcb-977a-64773f1984fe_SiteId">
    <vt:lpwstr>081c4a9c-ea86-468c-9b4c-30d99d63df76</vt:lpwstr>
  </property>
  <property fmtid="{D5CDD505-2E9C-101B-9397-08002B2CF9AE}" pid="8" name="MSIP_Label_0fc55952-1fc0-4bcb-977a-64773f1984fe_ActionId">
    <vt:lpwstr>87a2b3bf-9403-4cf9-8ace-6c82f2158c89</vt:lpwstr>
  </property>
  <property fmtid="{D5CDD505-2E9C-101B-9397-08002B2CF9AE}" pid="9" name="MSIP_Label_0fc55952-1fc0-4bcb-977a-64773f1984fe_ContentBits">
    <vt:lpwstr>2</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y fmtid="{D5CDD505-2E9C-101B-9397-08002B2CF9AE}" pid="13" name="MediaServiceImageTags">
    <vt:lpwstr/>
  </property>
</Properties>
</file>