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eck\Documents\Giacomo\PROGRAMMI\"/>
    </mc:Choice>
  </mc:AlternateContent>
  <xr:revisionPtr revIDLastSave="0" documentId="13_ncr:1_{267B50F5-CD44-4227-9369-B806CC868CB7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stato patrimaniale" sheetId="1" r:id="rId1"/>
    <sheet name="conto economico" sheetId="2" r:id="rId2"/>
    <sheet name="indici e margini" sheetId="3" r:id="rId3"/>
    <sheet name="Composizione dell'attivo" sheetId="6" r:id="rId4"/>
    <sheet name="Composizione del passivo" sheetId="7" r:id="rId5"/>
  </sheets>
  <calcPr calcId="191029"/>
  <pivotCaches>
    <pivotCache cacheId="5" r:id="rId6"/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1" l="1"/>
  <c r="B30" i="1"/>
  <c r="C80" i="1"/>
  <c r="B75" i="1"/>
  <c r="B57" i="1"/>
  <c r="B55" i="1"/>
  <c r="C2" i="2"/>
  <c r="C85" i="1" l="1"/>
  <c r="C47" i="3"/>
  <c r="B41" i="3"/>
  <c r="A33" i="3"/>
  <c r="A29" i="3"/>
  <c r="B25" i="3"/>
  <c r="B29" i="3" s="1"/>
  <c r="B33" i="3" s="1"/>
  <c r="A21" i="3"/>
  <c r="B13" i="3"/>
  <c r="B21" i="3" s="1"/>
  <c r="B16" i="3"/>
  <c r="B32" i="3" s="1"/>
  <c r="B24" i="3" l="1"/>
  <c r="B28" i="3" s="1"/>
  <c r="A98" i="1"/>
  <c r="C35" i="2"/>
  <c r="C30" i="2"/>
  <c r="B20" i="2"/>
  <c r="B8" i="2"/>
  <c r="C22" i="2" s="1"/>
  <c r="B3" i="2"/>
  <c r="E23" i="1"/>
  <c r="F19" i="1"/>
  <c r="F12" i="1"/>
  <c r="A24" i="3" s="1"/>
  <c r="A28" i="3" s="1"/>
  <c r="B36" i="3" s="1"/>
  <c r="B40" i="3" s="1"/>
  <c r="B58" i="1"/>
  <c r="A4" i="3" s="1"/>
  <c r="B28" i="1"/>
  <c r="C24" i="2" l="1"/>
  <c r="C45" i="3" s="1"/>
  <c r="C50" i="3" s="1"/>
  <c r="B4" i="3"/>
  <c r="B8" i="3" s="1"/>
  <c r="B12" i="3" s="1"/>
  <c r="A101" i="1"/>
  <c r="A8" i="3"/>
  <c r="B98" i="1"/>
  <c r="A99" i="1" s="1"/>
  <c r="C28" i="3"/>
  <c r="F85" i="1"/>
  <c r="C24" i="3"/>
  <c r="C38" i="2" l="1"/>
  <c r="C43" i="2" s="1"/>
  <c r="A40" i="3" s="1"/>
  <c r="C40" i="3" s="1"/>
  <c r="B20" i="3"/>
  <c r="A36" i="3" s="1"/>
  <c r="C36" i="3" s="1"/>
  <c r="A16" i="3"/>
  <c r="C4" i="3"/>
  <c r="C8" i="3"/>
  <c r="E98" i="1"/>
  <c r="D49" i="1"/>
  <c r="A12" i="3"/>
  <c r="A32" i="3" l="1"/>
  <c r="C32" i="3" s="1"/>
  <c r="C16" i="3"/>
  <c r="A20" i="3"/>
  <c r="C20" i="3" s="1"/>
  <c r="C12" i="3"/>
</calcChain>
</file>

<file path=xl/sharedStrings.xml><?xml version="1.0" encoding="utf-8"?>
<sst xmlns="http://schemas.openxmlformats.org/spreadsheetml/2006/main" count="196" uniqueCount="173">
  <si>
    <t>STATO PATRIMONIALE ART. 2424 C.C</t>
  </si>
  <si>
    <t>A) Crediti V. Soci</t>
  </si>
  <si>
    <t>A) Patrimonio Netto</t>
  </si>
  <si>
    <t>I Capitale</t>
  </si>
  <si>
    <t>B) Immobilizzazioni</t>
  </si>
  <si>
    <t>II  riserva sovrapp. Az</t>
  </si>
  <si>
    <t>I Immobilizz. Immateriali</t>
  </si>
  <si>
    <t>III riserva di riv.</t>
  </si>
  <si>
    <t>1) Costi impianto e ampliamento</t>
  </si>
  <si>
    <t>IV riserva legale</t>
  </si>
  <si>
    <t>2) costi di ricerca  e sviluppo</t>
  </si>
  <si>
    <t>V  riserva statutaria</t>
  </si>
  <si>
    <t xml:space="preserve">3) Brevetti </t>
  </si>
  <si>
    <t>…..</t>
  </si>
  <si>
    <t xml:space="preserve">    Fdo ammortamento Brevetti </t>
  </si>
  <si>
    <t>IX Utile</t>
  </si>
  <si>
    <t>4) Concessioni licenze marchi e diritti simili</t>
  </si>
  <si>
    <t xml:space="preserve">5) Avviamento </t>
  </si>
  <si>
    <t>6) Immobilizza in corso e acconti</t>
  </si>
  <si>
    <t>B) Fondi e rischi</t>
  </si>
  <si>
    <t xml:space="preserve">7) Altro </t>
  </si>
  <si>
    <t>2) per imposte</t>
  </si>
  <si>
    <t>Totale  Imm Imm</t>
  </si>
  <si>
    <t>II Immobilizzazioni materiali</t>
  </si>
  <si>
    <t>C) Trattamento fine rapporto</t>
  </si>
  <si>
    <t xml:space="preserve">1) Fabbricati </t>
  </si>
  <si>
    <t xml:space="preserve">    (fondo amm Fabbricati</t>
  </si>
  <si>
    <t>D) Debiti</t>
  </si>
  <si>
    <t xml:space="preserve">2) Impianti e macchinari </t>
  </si>
  <si>
    <t>1) Obbligazioni</t>
  </si>
  <si>
    <t xml:space="preserve">(fdo amm imp. E macchi) </t>
  </si>
  <si>
    <t>4) Debite vs banche</t>
  </si>
  <si>
    <t>3) attrezz ind e comm</t>
  </si>
  <si>
    <t>7) Debiti v/ fornitori</t>
  </si>
  <si>
    <t xml:space="preserve">  fdo amm attrezz</t>
  </si>
  <si>
    <t>12) Debiti tributari</t>
  </si>
  <si>
    <t xml:space="preserve">4) Altri beni </t>
  </si>
  <si>
    <t xml:space="preserve">13)  debiti v istituti prev </t>
  </si>
  <si>
    <t xml:space="preserve">   - Macchine d'ufficio</t>
  </si>
  <si>
    <t xml:space="preserve">  -  Arredamento </t>
  </si>
  <si>
    <t xml:space="preserve">  -  Automezzi</t>
  </si>
  <si>
    <t>E) Ratei e risconti</t>
  </si>
  <si>
    <t>(fdo ammortamenti)</t>
  </si>
  <si>
    <t>5) Imm in corso e acconti</t>
  </si>
  <si>
    <t>Totale  imm materiali</t>
  </si>
  <si>
    <t xml:space="preserve">III Immobilizzazioni finanziarie </t>
  </si>
  <si>
    <t>1) Partecipazione</t>
  </si>
  <si>
    <t>a) in imprese controllate</t>
  </si>
  <si>
    <t xml:space="preserve">b) in imprese collegate </t>
  </si>
  <si>
    <t xml:space="preserve">c) in imprese controllanti </t>
  </si>
  <si>
    <t>d)  Altre imprese</t>
  </si>
  <si>
    <t xml:space="preserve">2) Crediti </t>
  </si>
  <si>
    <t xml:space="preserve">d) verso altri </t>
  </si>
  <si>
    <t xml:space="preserve">3)  Altri titoli </t>
  </si>
  <si>
    <t xml:space="preserve">4) Azioni proprie </t>
  </si>
  <si>
    <t>Totale</t>
  </si>
  <si>
    <t>Totale immobilizzazioni</t>
  </si>
  <si>
    <t>C) Attivo circolante</t>
  </si>
  <si>
    <t>I Rimanenze</t>
  </si>
  <si>
    <t>1) Materie prime sussidiarie e di consumo</t>
  </si>
  <si>
    <t>2) Prodotti in corso di lav. e semilavorati</t>
  </si>
  <si>
    <t>3) lav in corso o su ordin</t>
  </si>
  <si>
    <t>4) Prodotti finiti</t>
  </si>
  <si>
    <t>5) Acconti</t>
  </si>
  <si>
    <t>totale rim</t>
  </si>
  <si>
    <t>II Crediti</t>
  </si>
  <si>
    <t xml:space="preserve">1) Crediti V/ Clienti </t>
  </si>
  <si>
    <t xml:space="preserve">(fdo risci su crediti) </t>
  </si>
  <si>
    <t>2 VERSO IMP CONTR</t>
  </si>
  <si>
    <t>3) VERSO IMP COLL</t>
  </si>
  <si>
    <t>4) VERSO CONTROLLANTI</t>
  </si>
  <si>
    <t>4 bis) crediti tributari</t>
  </si>
  <si>
    <t>III Attività finanziaRI E CHE NON COST. IMM.</t>
  </si>
  <si>
    <t>1) partecipazioni in imp contr</t>
  </si>
  <si>
    <t xml:space="preserve">2)          "             in imprese collegate </t>
  </si>
  <si>
    <t>3           "               in imprese controllanti</t>
  </si>
  <si>
    <t>4)       "                    altre partec</t>
  </si>
  <si>
    <t>5) azioni proprie</t>
  </si>
  <si>
    <t>6) altri titoli</t>
  </si>
  <si>
    <t>IV Disponibilità liquide</t>
  </si>
  <si>
    <t>+</t>
  </si>
  <si>
    <t>1) depositi bancari</t>
  </si>
  <si>
    <t>2) assegni</t>
  </si>
  <si>
    <t>3) denaro in cassa</t>
  </si>
  <si>
    <t>totale  attivo circolante</t>
  </si>
  <si>
    <t>D) Ratei e risconti</t>
  </si>
  <si>
    <t>totale   a pareggio</t>
  </si>
  <si>
    <t>liquidita immediata</t>
  </si>
  <si>
    <t>liquidita differita</t>
  </si>
  <si>
    <t>margine di  tesoreria</t>
  </si>
  <si>
    <t>debiti a breve termine</t>
  </si>
  <si>
    <t xml:space="preserve">CONTO ECONOMICO </t>
  </si>
  <si>
    <t>margine di tesoreria:</t>
  </si>
  <si>
    <t>liquidita immediata + liquidita differita - debiti a breve</t>
  </si>
  <si>
    <t>A) Valore della produzione</t>
  </si>
  <si>
    <t>1) Ricavi di vendita</t>
  </si>
  <si>
    <t>2) Variazione delle rimanenze prod. In cors</t>
  </si>
  <si>
    <t xml:space="preserve">5) altri ricavi </t>
  </si>
  <si>
    <t>B) Costi della produzione</t>
  </si>
  <si>
    <t xml:space="preserve">6) per materie prime e suss. </t>
  </si>
  <si>
    <t>7) per servizi</t>
  </si>
  <si>
    <t>9) per il personale</t>
  </si>
  <si>
    <t>a) salari e stipendi</t>
  </si>
  <si>
    <t xml:space="preserve">B) oneri sociali </t>
  </si>
  <si>
    <t>C) Tfr</t>
  </si>
  <si>
    <t>10) ammortamenti e sval.</t>
  </si>
  <si>
    <t>a) ammort. Imm immat</t>
  </si>
  <si>
    <t>b) ammorta immob materiali</t>
  </si>
  <si>
    <t xml:space="preserve">c) sval crediti </t>
  </si>
  <si>
    <t>14 Oneri div di gest</t>
  </si>
  <si>
    <t>Totale B</t>
  </si>
  <si>
    <t>Totale (A- B)</t>
  </si>
  <si>
    <t xml:space="preserve">C) Proventi e oneri finanziari </t>
  </si>
  <si>
    <t>16) altri prov. Finanziari</t>
  </si>
  <si>
    <t>17) Interessi e altri oneri finanziari</t>
  </si>
  <si>
    <t>Totale C</t>
  </si>
  <si>
    <t xml:space="preserve">E) Proventi e oneri straordinari </t>
  </si>
  <si>
    <t>20) Proventi  straord (PLUSV)</t>
  </si>
  <si>
    <t>21) Oneri straordi (minusv,)</t>
  </si>
  <si>
    <t xml:space="preserve">Totale E </t>
  </si>
  <si>
    <t xml:space="preserve">Risultato Prima delle imposte </t>
  </si>
  <si>
    <t>22 Imposte esecizio</t>
  </si>
  <si>
    <t>23 Utile d'esercizio</t>
  </si>
  <si>
    <t>margine di tesoreria</t>
  </si>
  <si>
    <t>(liquidita immediata+liquidita differita-debiti a breve)</t>
  </si>
  <si>
    <t>indice di liquidita</t>
  </si>
  <si>
    <t>(liquidita immediata + liquidita differita)/ debiti a breve</t>
  </si>
  <si>
    <t>attivo circolante - debiti a breve</t>
  </si>
  <si>
    <t>patrimonio circolante netto</t>
  </si>
  <si>
    <t>margine coperture globale</t>
  </si>
  <si>
    <t>liquidita immediate+differite</t>
  </si>
  <si>
    <t>debiti a breve</t>
  </si>
  <si>
    <t>attivo circolante</t>
  </si>
  <si>
    <t>attivo immobilizzato</t>
  </si>
  <si>
    <t>indice liquidita corrente</t>
  </si>
  <si>
    <t>attivo circolante / debiti a breve</t>
  </si>
  <si>
    <t>margine di struttura</t>
  </si>
  <si>
    <t>patrimonio netto - attivo immobilizzato</t>
  </si>
  <si>
    <t>patrimonio netto</t>
  </si>
  <si>
    <t>indice di autocopertura delle immobilizzazioni</t>
  </si>
  <si>
    <t>patrimonio netto / attivo immobilizzato</t>
  </si>
  <si>
    <t>indice di copertura globale delle immobilizzazioni</t>
  </si>
  <si>
    <t>capitale permanente/attivo immobilizzato</t>
  </si>
  <si>
    <t>indice d indebitamento</t>
  </si>
  <si>
    <t>debiti finanziari/patrimonio netto</t>
  </si>
  <si>
    <t>debiti finanziari(debiti a breve - debiti v fornitori)</t>
  </si>
  <si>
    <t>capitale permanente - attivo immobilizzato</t>
  </si>
  <si>
    <t>capitale permanente(debiti a lungo+patrimonio netto)</t>
  </si>
  <si>
    <t>roe</t>
  </si>
  <si>
    <t>reddito netto/patrimonio netto</t>
  </si>
  <si>
    <t>reddito netto(utile d esercizio)</t>
  </si>
  <si>
    <t>roi</t>
  </si>
  <si>
    <t>reddito operativo/capitale investito netto</t>
  </si>
  <si>
    <t>reddito operativo( A-B CONTO ECONOMICO)</t>
  </si>
  <si>
    <t>capitale investito netto( imm operative + rimanenze+crediti-debiti)</t>
  </si>
  <si>
    <t>imm operative= imm materiali + immateriali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</si>
  <si>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</si>
  <si>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ATTIVO</t>
  </si>
  <si>
    <t>PASSIVO</t>
  </si>
  <si>
    <t>CALCOLI PER INDICI TERZO FOGLIO</t>
  </si>
  <si>
    <t>Indici e margini</t>
  </si>
  <si>
    <t>Patrimonio Netto</t>
  </si>
  <si>
    <t>Subtotale (P)</t>
  </si>
  <si>
    <t>Descrizione  (P)</t>
  </si>
  <si>
    <t>Totale (P)</t>
  </si>
  <si>
    <t>Descrizione (A)</t>
  </si>
  <si>
    <t>Subtotale (A)</t>
  </si>
  <si>
    <t>Totale (A)</t>
  </si>
  <si>
    <t>Etichette di riga</t>
  </si>
  <si>
    <t>Totale complessivo</t>
  </si>
  <si>
    <t>Somma di Totale (A)</t>
  </si>
  <si>
    <t>(più elementi)</t>
  </si>
  <si>
    <t>Somma di Totale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</si>
</sst>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theme="9" tint="-0.249977111117893"/>
      <name val="Calibri"/>
      <family val="2"/>
      <scheme val="minor"/>
    </font>
    <font>
      <sz val="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43" fontId="0" fillId="0" borderId="0" xfId="1" applyFont="1"/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/>
    <xf numFmtId="43" fontId="4" fillId="0" borderId="1" xfId="0" applyNumberFormat="1" applyFont="1" applyBorder="1"/>
    <xf numFmtId="43" fontId="0" fillId="0" borderId="0" xfId="0" applyNumberFormat="1"/>
    <xf numFmtId="43" fontId="0" fillId="0" borderId="2" xfId="0" applyNumberFormat="1" applyBorder="1"/>
    <xf numFmtId="43" fontId="0" fillId="0" borderId="2" xfId="1" applyFont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43" fontId="0" fillId="0" borderId="6" xfId="0" applyNumberFormat="1" applyBorder="1"/>
    <xf numFmtId="43" fontId="0" fillId="0" borderId="0" xfId="0" applyNumberFormat="1" applyBorder="1"/>
    <xf numFmtId="43" fontId="0" fillId="0" borderId="7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2" xfId="0" applyBorder="1"/>
    <xf numFmtId="9" fontId="0" fillId="0" borderId="7" xfId="2" applyFont="1" applyBorder="1" applyAlignment="1">
      <alignment horizontal="right"/>
    </xf>
    <xf numFmtId="43" fontId="0" fillId="0" borderId="7" xfId="0" applyNumberFormat="1" applyBorder="1"/>
    <xf numFmtId="9" fontId="0" fillId="0" borderId="9" xfId="2" applyFont="1" applyBorder="1"/>
    <xf numFmtId="43" fontId="0" fillId="0" borderId="14" xfId="1" applyFont="1" applyBorder="1"/>
    <xf numFmtId="43" fontId="0" fillId="0" borderId="15" xfId="1" applyFont="1" applyBorder="1"/>
    <xf numFmtId="0" fontId="0" fillId="0" borderId="16" xfId="0" applyBorder="1"/>
    <xf numFmtId="43" fontId="0" fillId="0" borderId="17" xfId="1" applyFont="1" applyBorder="1"/>
    <xf numFmtId="0" fontId="0" fillId="0" borderId="18" xfId="0" applyBorder="1"/>
    <xf numFmtId="43" fontId="0" fillId="0" borderId="18" xfId="1" applyFont="1" applyBorder="1"/>
    <xf numFmtId="43" fontId="0" fillId="0" borderId="18" xfId="0" applyNumberFormat="1" applyBorder="1"/>
    <xf numFmtId="43" fontId="0" fillId="0" borderId="10" xfId="1" applyFont="1" applyBorder="1"/>
    <xf numFmtId="43" fontId="0" fillId="0" borderId="0" xfId="1" applyFont="1" applyBorder="1"/>
    <xf numFmtId="0" fontId="0" fillId="0" borderId="19" xfId="0" applyBorder="1"/>
    <xf numFmtId="0" fontId="0" fillId="0" borderId="14" xfId="0" applyBorder="1"/>
    <xf numFmtId="0" fontId="0" fillId="0" borderId="17" xfId="0" applyBorder="1"/>
    <xf numFmtId="43" fontId="2" fillId="0" borderId="18" xfId="0" applyNumberFormat="1" applyFont="1" applyBorder="1"/>
    <xf numFmtId="43" fontId="3" fillId="0" borderId="18" xfId="0" applyNumberFormat="1" applyFont="1" applyBorder="1"/>
    <xf numFmtId="43" fontId="4" fillId="0" borderId="18" xfId="0" applyNumberFormat="1" applyFont="1" applyBorder="1"/>
    <xf numFmtId="0" fontId="0" fillId="3" borderId="1" xfId="0" applyFill="1" applyBorder="1"/>
    <xf numFmtId="43" fontId="0" fillId="3" borderId="1" xfId="1" applyFont="1" applyFill="1" applyBorder="1"/>
    <xf numFmtId="43" fontId="4" fillId="3" borderId="1" xfId="0" applyNumberFormat="1" applyFont="1" applyFill="1" applyBorder="1"/>
    <xf numFmtId="0" fontId="0" fillId="3" borderId="20" xfId="0" applyFill="1" applyBorder="1"/>
    <xf numFmtId="43" fontId="0" fillId="3" borderId="21" xfId="1" applyFont="1" applyFill="1" applyBorder="1"/>
    <xf numFmtId="43" fontId="4" fillId="3" borderId="22" xfId="0" applyNumberFormat="1" applyFont="1" applyFill="1" applyBorder="1"/>
    <xf numFmtId="43" fontId="0" fillId="3" borderId="20" xfId="1" applyFont="1" applyFill="1" applyBorder="1"/>
    <xf numFmtId="43" fontId="4" fillId="3" borderId="22" xfId="1" applyFont="1" applyFill="1" applyBorder="1"/>
    <xf numFmtId="43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[bilancio.xlsx]Composizione dell'attivo!Tabella pivot2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'Composizione dell''attivo'!$B$3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'Composizione dell''attivo'!$A$4:$A$9</c:f>
              <c:strCache>
                <c:ptCount val="5"/>
                <c:pt idx="0">
                  <c:v>Totale immobilizzazioni</c:v>
                </c:pt>
                <c:pt idx="1">
                  <c:v>Totale  imm materiali</c:v>
                </c:pt>
                <c:pt idx="2">
                  <c:v>totale  attivo circolante</c:v>
                </c:pt>
                <c:pt idx="3">
                  <c:v>Totale</c:v>
                </c:pt>
                <c:pt idx="4">
                  <c:v>D) Ratei e risconti</c:v>
                </c:pt>
              </c:strCache>
            </c:strRef>
          </c:cat>
          <c:val>
            <c:numRef>
              <c:f>'Composizione dell''attivo'!$B$4:$B$9</c:f>
              <c:numCache>
                <c:formatCode>General</c:formatCode>
                <c:ptCount val="5"/>
                <c:pt idx="0">
                  <c:v>1085262</c:v>
                </c:pt>
                <c:pt idx="1">
                  <c:v>1085262</c:v>
                </c:pt>
                <c:pt idx="2">
                  <c:v>1202451</c:v>
                </c:pt>
                <c:pt idx="3">
                  <c:v>2296113</c:v>
                </c:pt>
                <c:pt idx="4">
                  <c:v>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1-44BA-BA8A-7E6D102D7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[bilancio.xlsx]Composizione dell'attivo!Tabella pivot2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'Composizione dell''attivo'!$B$3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'Composizione dell''attivo'!$A$4:$A$9</c:f>
              <c:strCache>
                <c:ptCount val="5"/>
                <c:pt idx="0">
                  <c:v>Totale immobilizzazioni</c:v>
                </c:pt>
                <c:pt idx="1">
                  <c:v>Totale  imm materiali</c:v>
                </c:pt>
                <c:pt idx="2">
                  <c:v>totale  attivo circolante</c:v>
                </c:pt>
                <c:pt idx="3">
                  <c:v>Totale</c:v>
                </c:pt>
                <c:pt idx="4">
                  <c:v>D) Ratei e risconti</c:v>
                </c:pt>
              </c:strCache>
            </c:strRef>
          </c:cat>
          <c:val>
            <c:numRef>
              <c:f>'Composizione dell''attivo'!$B$4:$B$9</c:f>
              <c:numCache>
                <c:formatCode>General</c:formatCode>
                <c:ptCount val="5"/>
                <c:pt idx="0">
                  <c:v>1085262</c:v>
                </c:pt>
                <c:pt idx="1">
                  <c:v>1085262</c:v>
                </c:pt>
                <c:pt idx="2">
                  <c:v>1202451</c:v>
                </c:pt>
                <c:pt idx="3">
                  <c:v>2296113</c:v>
                </c:pt>
                <c:pt idx="4">
                  <c:v>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C-4EE7-9B8C-9EE2050B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59471"/>
        <c:axId val="65439151"/>
      </c:barChart>
      <c:catAx>
        <c:axId val="5565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439151"/>
        <c:crosses val="autoZero"/>
        <c:auto val="1"/>
        <c:lblAlgn val="ctr"/>
        <c:lblOffset val="100"/>
        <c:noMultiLvlLbl val="0"/>
      </c:catAx>
      <c:valAx>
        <c:axId val="6543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5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[bilancio.xlsx]Composizione del passivo!Tabella pivot3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'Composizione del passivo'!$B$3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'Composizione del passivo'!$A$4:$A$9</c:f>
              <c:strCache>
                <c:ptCount val="5"/>
                <c:pt idx="0">
                  <c:v>Patrimonio Netto</c:v>
                </c:pt>
                <c:pt idx="1">
                  <c:v>E) Ratei e risconti</c:v>
                </c:pt>
                <c:pt idx="2">
                  <c:v>D) Debiti</c:v>
                </c:pt>
                <c:pt idx="3">
                  <c:v>C) Trattamento fine rapporto</c:v>
                </c:pt>
                <c:pt idx="4">
                  <c:v>B) Fondi e rischi</c:v>
                </c:pt>
              </c:strCache>
            </c:strRef>
          </c:cat>
          <c:val>
            <c:numRef>
              <c:f>'Composizione del passivo'!$B$4:$B$9</c:f>
              <c:numCache>
                <c:formatCode>General</c:formatCode>
                <c:ptCount val="5"/>
                <c:pt idx="0">
                  <c:v>1443755</c:v>
                </c:pt>
                <c:pt idx="1">
                  <c:v>3500</c:v>
                </c:pt>
                <c:pt idx="2">
                  <c:v>651542.42000000004</c:v>
                </c:pt>
                <c:pt idx="3">
                  <c:v>102815.58</c:v>
                </c:pt>
                <c:pt idx="4">
                  <c:v>94500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F-4FB3-926D-CD4891F16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[bilancio.xlsx]Composizione del passivo!Tabella pivot3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'Composizione del passivo'!$B$3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'Composizione del passivo'!$A$4:$A$9</c:f>
              <c:strCache>
                <c:ptCount val="5"/>
                <c:pt idx="0">
                  <c:v>Patrimonio Netto</c:v>
                </c:pt>
                <c:pt idx="1">
                  <c:v>E) Ratei e risconti</c:v>
                </c:pt>
                <c:pt idx="2">
                  <c:v>D) Debiti</c:v>
                </c:pt>
                <c:pt idx="3">
                  <c:v>C) Trattamento fine rapporto</c:v>
                </c:pt>
                <c:pt idx="4">
                  <c:v>B) Fondi e rischi</c:v>
                </c:pt>
              </c:strCache>
            </c:strRef>
          </c:cat>
          <c:val>
            <c:numRef>
              <c:f>'Composizione del passivo'!$B$4:$B$9</c:f>
              <c:numCache>
                <c:formatCode>General</c:formatCode>
                <c:ptCount val="5"/>
                <c:pt idx="0">
                  <c:v>1443755</c:v>
                </c:pt>
                <c:pt idx="1">
                  <c:v>3500</c:v>
                </c:pt>
                <c:pt idx="2">
                  <c:v>651542.42000000004</c:v>
                </c:pt>
                <c:pt idx="3">
                  <c:v>102815.58</c:v>
                </c:pt>
                <c:pt idx="4">
                  <c:v>94500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2-4B4A-B0FA-C3D9FBE4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58527"/>
        <c:axId val="65426671"/>
      </c:barChart>
      <c:catAx>
        <c:axId val="12545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426671"/>
        <c:crosses val="autoZero"/>
        <c:auto val="1"/>
        <c:lblAlgn val="ctr"/>
        <c:lblOffset val="100"/>
        <c:noMultiLvlLbl val="0"/>
      </c:catAx>
      <c:valAx>
        <c:axId val="6542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5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9</xdr:row>
      <xdr:rowOff>11430</xdr:rowOff>
    </xdr:from>
    <xdr:to>
      <xdr:col>12</xdr:col>
      <xdr:colOff>411480</xdr:colOff>
      <xdr:row>24</xdr:row>
      <xdr:rowOff>11430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6CE28CF-5C47-4D82-9CED-5BB2FE145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11430</xdr:rowOff>
    </xdr:from>
    <xdr:to>
      <xdr:col>5</xdr:col>
      <xdr:colOff>91440</xdr:colOff>
      <xdr:row>24</xdr:row>
      <xdr:rowOff>11430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CFF1EC2-17AF-4921-9FF8-4F353A7E8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9</xdr:row>
      <xdr:rowOff>3810</xdr:rowOff>
    </xdr:from>
    <xdr:to>
      <xdr:col>12</xdr:col>
      <xdr:colOff>106680</xdr:colOff>
      <xdr:row>24</xdr:row>
      <xdr:rowOff>3810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3B2ECAC-35C9-4114-B8AD-33D48C204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179070</xdr:rowOff>
    </xdr:from>
    <xdr:to>
      <xdr:col>4</xdr:col>
      <xdr:colOff>388620</xdr:colOff>
      <xdr:row>23</xdr:row>
      <xdr:rowOff>179070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BC47443-E43A-43D0-BBB6-9DB9239A2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 Saccaggi" refreshedDate="43942.734592013891" createdVersion="6" refreshedVersion="6" minRefreshableVersion="3" recordCount="82" xr:uid="{CE2CA36D-F774-4CB1-8A11-C17B27131457}">
  <cacheSource type="worksheet">
    <worksheetSource ref="A3:C85" sheet="stato patrimaniale"/>
  </cacheSource>
  <cacheFields count="3">
    <cacheField name="Descrizione (A)" numFmtId="0">
      <sharedItems containsBlank="1" count="67">
        <s v="A) Crediti V. Soci"/>
        <m/>
        <s v="B) Immobilizzazioni"/>
        <s v="I Immobilizz. Immateriali"/>
        <s v="1) Costi impianto e ampliamento"/>
        <s v="2) costi di ricerca  e sviluppo"/>
        <s v="3) Brevetti "/>
        <s v="    Fdo ammortamento Brevetti "/>
        <s v="4) Concessioni licenze marchi e diritti simili"/>
        <s v="5) Avviamento "/>
        <s v="6) Immobilizza in corso e acconti"/>
        <s v="7) Altro "/>
        <s v="Totale  Imm Imm"/>
        <s v="II Immobilizzazioni materiali"/>
        <s v="1) Fabbricati "/>
        <s v="    (fondo amm Fabbricati"/>
        <s v="2) Impianti e macchinari "/>
        <s v="(fdo amm imp. E macchi) "/>
        <s v="3) attrezz ind e comm"/>
        <s v="  fdo amm attrezz"/>
        <s v="4) Altri beni "/>
        <s v="   - Macchine d'ufficio"/>
        <s v="  -  Arredamento "/>
        <s v="  -  Automezzi"/>
        <s v="(fdo ammortamenti)"/>
        <s v="5) Imm in corso e acconti"/>
        <s v="Totale  imm materiali"/>
        <s v="III Immobilizzazioni finanziarie "/>
        <s v="1) Partecipazione"/>
        <s v="a) in imprese controllate"/>
        <s v="b) in imprese collegate "/>
        <s v="c) in imprese controllanti "/>
        <s v="d)  Altre imprese"/>
        <s v="2) Crediti "/>
        <s v="d) verso altri "/>
        <s v="3)  Altri titoli "/>
        <s v="4) Azioni proprie "/>
        <s v="Totale"/>
        <s v="Totale immobilizzazioni"/>
        <s v="C) Attivo circolante"/>
        <s v="I Rimanenze"/>
        <s v="1) Materie prime sussidiarie e di consumo"/>
        <s v="2) Prodotti in corso di lav. e semilavorati"/>
        <s v="3) lav in corso o su ordin"/>
        <s v="4) Prodotti finiti"/>
        <s v="5) Acconti"/>
        <s v="totale rim"/>
        <s v="II Crediti"/>
        <s v="1) Crediti V/ Clienti "/>
        <s v="(fdo risci su crediti) "/>
        <s v="2 VERSO IMP CONTR"/>
        <s v="3) VERSO IMP COLL"/>
        <s v="4) VERSO CONTROLLANTI"/>
        <s v="4 bis) crediti tributari"/>
        <s v="III Attività finanziaRI E CHE NON COST. IMM."/>
        <s v="1) partecipazioni in imp contr"/>
        <s v="2)          &quot;             in imprese collegate "/>
        <s v="3           &quot;               in imprese controllanti"/>
        <s v="4)       &quot;                    altre partec"/>
        <s v="5) azioni proprie"/>
        <s v="6) altri titoli"/>
        <s v="IV Disponibilità liquide"/>
        <s v="1) depositi bancari"/>
        <s v="2) assegni"/>
        <s v="3) denaro in cassa"/>
        <s v="totale  attivo circolante"/>
        <s v="D) Ratei e risconti"/>
      </sharedItems>
    </cacheField>
    <cacheField name="Subtotale (A)" numFmtId="43">
      <sharedItems containsString="0" containsBlank="1" containsNumber="1" containsInteger="1" minValue="-206112" maxValue="914000"/>
    </cacheField>
    <cacheField name="Totale (A)" numFmtId="0">
      <sharedItems containsString="0" containsBlank="1" containsNumber="1" containsInteger="1" minValue="8400" maxValue="2296113" count="5">
        <m/>
        <n v="1085262"/>
        <n v="1202451"/>
        <n v="8400"/>
        <n v="22961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 Saccaggi" refreshedDate="43942.737023842594" createdVersion="6" refreshedVersion="6" minRefreshableVersion="3" recordCount="24" xr:uid="{0B57BF1B-7841-462C-8FD1-9DFE2BC830CC}">
  <cacheSource type="worksheet">
    <worksheetSource ref="D3:F27" sheet="stato patrimaniale"/>
  </cacheSource>
  <cacheFields count="3">
    <cacheField name="Descrizione  (P)" numFmtId="43">
      <sharedItems containsBlank="1" count="20">
        <s v="A) Patrimonio Netto"/>
        <s v="I Capitale"/>
        <s v="II  riserva sovrapp. Az"/>
        <s v="III riserva di riv."/>
        <s v="IV riserva legale"/>
        <s v="V  riserva statutaria"/>
        <s v="….."/>
        <s v="IX Utile"/>
        <s v="Patrimonio Netto"/>
        <m/>
        <s v="B) Fondi e rischi"/>
        <s v="2) per imposte"/>
        <s v="C) Trattamento fine rapporto"/>
        <s v="D) Debiti"/>
        <s v="1) Obbligazioni"/>
        <s v="4) Debite vs banche"/>
        <s v="7) Debiti v/ fornitori"/>
        <s v="12) Debiti tributari"/>
        <s v="13)  debiti v istituti prev "/>
        <s v="E) Ratei e risconti"/>
      </sharedItems>
    </cacheField>
    <cacheField name="Subtotale (P)" numFmtId="43">
      <sharedItems containsString="0" containsBlank="1" containsNumber="1" minValue="15900" maxValue="900000"/>
    </cacheField>
    <cacheField name="Totale (P)" numFmtId="0">
      <sharedItems containsString="0" containsBlank="1" containsNumber="1" minValue="3500" maxValue="1443755" count="6">
        <m/>
        <n v="1443755"/>
        <n v="94500"/>
        <n v="102815.58"/>
        <n v="651542.42000000004"/>
        <n v="3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m/>
    <x v="0"/>
  </r>
  <r>
    <x v="1"/>
    <m/>
    <x v="0"/>
  </r>
  <r>
    <x v="2"/>
    <m/>
    <x v="0"/>
  </r>
  <r>
    <x v="3"/>
    <m/>
    <x v="0"/>
  </r>
  <r>
    <x v="4"/>
    <m/>
    <x v="0"/>
  </r>
  <r>
    <x v="5"/>
    <m/>
    <x v="0"/>
  </r>
  <r>
    <x v="6"/>
    <n v="185200"/>
    <x v="0"/>
  </r>
  <r>
    <x v="7"/>
    <n v="-185200"/>
    <x v="0"/>
  </r>
  <r>
    <x v="8"/>
    <m/>
    <x v="0"/>
  </r>
  <r>
    <x v="9"/>
    <m/>
    <x v="0"/>
  </r>
  <r>
    <x v="10"/>
    <m/>
    <x v="0"/>
  </r>
  <r>
    <x v="11"/>
    <m/>
    <x v="0"/>
  </r>
  <r>
    <x v="12"/>
    <m/>
    <x v="0"/>
  </r>
  <r>
    <x v="13"/>
    <m/>
    <x v="0"/>
  </r>
  <r>
    <x v="14"/>
    <n v="914000"/>
    <x v="0"/>
  </r>
  <r>
    <x v="15"/>
    <n v="-127960"/>
    <x v="0"/>
  </r>
  <r>
    <x v="16"/>
    <n v="429400"/>
    <x v="0"/>
  </r>
  <r>
    <x v="17"/>
    <n v="-206112"/>
    <x v="0"/>
  </r>
  <r>
    <x v="18"/>
    <n v="62000"/>
    <x v="0"/>
  </r>
  <r>
    <x v="19"/>
    <n v="-31000"/>
    <x v="0"/>
  </r>
  <r>
    <x v="20"/>
    <m/>
    <x v="0"/>
  </r>
  <r>
    <x v="21"/>
    <n v="12960"/>
    <x v="0"/>
  </r>
  <r>
    <x v="22"/>
    <n v="61500"/>
    <x v="0"/>
  </r>
  <r>
    <x v="23"/>
    <n v="45000"/>
    <x v="0"/>
  </r>
  <r>
    <x v="24"/>
    <n v="-74526"/>
    <x v="0"/>
  </r>
  <r>
    <x v="25"/>
    <m/>
    <x v="0"/>
  </r>
  <r>
    <x v="26"/>
    <m/>
    <x v="1"/>
  </r>
  <r>
    <x v="1"/>
    <m/>
    <x v="0"/>
  </r>
  <r>
    <x v="27"/>
    <m/>
    <x v="0"/>
  </r>
  <r>
    <x v="28"/>
    <m/>
    <x v="0"/>
  </r>
  <r>
    <x v="29"/>
    <m/>
    <x v="0"/>
  </r>
  <r>
    <x v="30"/>
    <m/>
    <x v="0"/>
  </r>
  <r>
    <x v="31"/>
    <m/>
    <x v="0"/>
  </r>
  <r>
    <x v="32"/>
    <m/>
    <x v="0"/>
  </r>
  <r>
    <x v="33"/>
    <m/>
    <x v="0"/>
  </r>
  <r>
    <x v="29"/>
    <m/>
    <x v="0"/>
  </r>
  <r>
    <x v="30"/>
    <m/>
    <x v="0"/>
  </r>
  <r>
    <x v="31"/>
    <m/>
    <x v="0"/>
  </r>
  <r>
    <x v="34"/>
    <m/>
    <x v="0"/>
  </r>
  <r>
    <x v="35"/>
    <m/>
    <x v="0"/>
  </r>
  <r>
    <x v="36"/>
    <m/>
    <x v="0"/>
  </r>
  <r>
    <x v="37"/>
    <m/>
    <x v="0"/>
  </r>
  <r>
    <x v="38"/>
    <m/>
    <x v="1"/>
  </r>
  <r>
    <x v="1"/>
    <m/>
    <x v="0"/>
  </r>
  <r>
    <x v="39"/>
    <m/>
    <x v="0"/>
  </r>
  <r>
    <x v="40"/>
    <m/>
    <x v="0"/>
  </r>
  <r>
    <x v="41"/>
    <n v="78000"/>
    <x v="0"/>
  </r>
  <r>
    <x v="42"/>
    <n v="36000"/>
    <x v="0"/>
  </r>
  <r>
    <x v="43"/>
    <m/>
    <x v="0"/>
  </r>
  <r>
    <x v="44"/>
    <n v="280000"/>
    <x v="0"/>
  </r>
  <r>
    <x v="45"/>
    <m/>
    <x v="0"/>
  </r>
  <r>
    <x v="46"/>
    <n v="394000"/>
    <x v="0"/>
  </r>
  <r>
    <x v="1"/>
    <m/>
    <x v="0"/>
  </r>
  <r>
    <x v="47"/>
    <n v="659367"/>
    <x v="0"/>
  </r>
  <r>
    <x v="48"/>
    <n v="587560"/>
    <x v="0"/>
  </r>
  <r>
    <x v="49"/>
    <n v="-15081"/>
    <x v="0"/>
  </r>
  <r>
    <x v="50"/>
    <m/>
    <x v="0"/>
  </r>
  <r>
    <x v="51"/>
    <m/>
    <x v="0"/>
  </r>
  <r>
    <x v="52"/>
    <m/>
    <x v="0"/>
  </r>
  <r>
    <x v="53"/>
    <n v="86888"/>
    <x v="0"/>
  </r>
  <r>
    <x v="1"/>
    <m/>
    <x v="0"/>
  </r>
  <r>
    <x v="54"/>
    <m/>
    <x v="0"/>
  </r>
  <r>
    <x v="55"/>
    <m/>
    <x v="0"/>
  </r>
  <r>
    <x v="56"/>
    <m/>
    <x v="0"/>
  </r>
  <r>
    <x v="57"/>
    <m/>
    <x v="0"/>
  </r>
  <r>
    <x v="58"/>
    <m/>
    <x v="0"/>
  </r>
  <r>
    <x v="59"/>
    <m/>
    <x v="0"/>
  </r>
  <r>
    <x v="60"/>
    <m/>
    <x v="0"/>
  </r>
  <r>
    <x v="1"/>
    <m/>
    <x v="0"/>
  </r>
  <r>
    <x v="37"/>
    <m/>
    <x v="0"/>
  </r>
  <r>
    <x v="1"/>
    <m/>
    <x v="0"/>
  </r>
  <r>
    <x v="61"/>
    <n v="149084"/>
    <x v="0"/>
  </r>
  <r>
    <x v="62"/>
    <n v="129738"/>
    <x v="0"/>
  </r>
  <r>
    <x v="63"/>
    <m/>
    <x v="0"/>
  </r>
  <r>
    <x v="64"/>
    <n v="19346"/>
    <x v="0"/>
  </r>
  <r>
    <x v="1"/>
    <m/>
    <x v="0"/>
  </r>
  <r>
    <x v="65"/>
    <m/>
    <x v="2"/>
  </r>
  <r>
    <x v="1"/>
    <m/>
    <x v="0"/>
  </r>
  <r>
    <x v="66"/>
    <m/>
    <x v="3"/>
  </r>
  <r>
    <x v="1"/>
    <m/>
    <x v="0"/>
  </r>
  <r>
    <x v="1"/>
    <m/>
    <x v="0"/>
  </r>
  <r>
    <x v="37"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m/>
    <x v="0"/>
  </r>
  <r>
    <x v="1"/>
    <n v="900000"/>
    <x v="0"/>
  </r>
  <r>
    <x v="2"/>
    <m/>
    <x v="0"/>
  </r>
  <r>
    <x v="3"/>
    <m/>
    <x v="0"/>
  </r>
  <r>
    <x v="4"/>
    <n v="210240"/>
    <x v="0"/>
  </r>
  <r>
    <x v="5"/>
    <n v="105120"/>
    <x v="0"/>
  </r>
  <r>
    <x v="6"/>
    <m/>
    <x v="0"/>
  </r>
  <r>
    <x v="7"/>
    <n v="228395"/>
    <x v="0"/>
  </r>
  <r>
    <x v="8"/>
    <m/>
    <x v="1"/>
  </r>
  <r>
    <x v="9"/>
    <m/>
    <x v="0"/>
  </r>
  <r>
    <x v="10"/>
    <m/>
    <x v="2"/>
  </r>
  <r>
    <x v="11"/>
    <n v="94500"/>
    <x v="0"/>
  </r>
  <r>
    <x v="9"/>
    <m/>
    <x v="0"/>
  </r>
  <r>
    <x v="12"/>
    <m/>
    <x v="3"/>
  </r>
  <r>
    <x v="9"/>
    <m/>
    <x v="0"/>
  </r>
  <r>
    <x v="13"/>
    <m/>
    <x v="4"/>
  </r>
  <r>
    <x v="14"/>
    <n v="280000"/>
    <x v="0"/>
  </r>
  <r>
    <x v="15"/>
    <n v="41394"/>
    <x v="0"/>
  </r>
  <r>
    <x v="16"/>
    <n v="286416"/>
    <x v="0"/>
  </r>
  <r>
    <x v="17"/>
    <n v="27832.42"/>
    <x v="0"/>
  </r>
  <r>
    <x v="18"/>
    <n v="15900"/>
    <x v="0"/>
  </r>
  <r>
    <x v="9"/>
    <m/>
    <x v="0"/>
  </r>
  <r>
    <x v="9"/>
    <m/>
    <x v="0"/>
  </r>
  <r>
    <x v="19"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C451B-F7D0-44AA-95CC-E62303BA4916}" name="Tabella pivot2" cacheId="5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2">
  <location ref="A3:B9" firstHeaderRow="1" firstDataRow="1" firstDataCol="1" rowPageCount="1" colPageCount="1"/>
  <pivotFields count="3">
    <pivotField axis="axisRow" showAll="0" sortType="descending">
      <items count="68">
        <item x="1"/>
        <item x="46"/>
        <item x="38"/>
        <item x="26"/>
        <item x="12"/>
        <item x="65"/>
        <item x="37"/>
        <item x="61"/>
        <item x="27"/>
        <item x="54"/>
        <item x="13"/>
        <item x="47"/>
        <item x="40"/>
        <item x="3"/>
        <item x="34"/>
        <item x="66"/>
        <item x="32"/>
        <item x="31"/>
        <item x="39"/>
        <item x="30"/>
        <item x="2"/>
        <item x="29"/>
        <item x="0"/>
        <item x="11"/>
        <item x="10"/>
        <item x="60"/>
        <item x="25"/>
        <item x="59"/>
        <item x="9"/>
        <item x="45"/>
        <item x="52"/>
        <item x="44"/>
        <item x="8"/>
        <item x="36"/>
        <item x="20"/>
        <item x="58"/>
        <item x="53"/>
        <item x="51"/>
        <item x="43"/>
        <item x="64"/>
        <item x="6"/>
        <item x="18"/>
        <item x="35"/>
        <item x="57"/>
        <item x="42"/>
        <item x="16"/>
        <item x="33"/>
        <item x="5"/>
        <item x="63"/>
        <item x="56"/>
        <item x="50"/>
        <item x="55"/>
        <item x="28"/>
        <item x="41"/>
        <item x="14"/>
        <item x="62"/>
        <item x="48"/>
        <item x="4"/>
        <item x="49"/>
        <item x="24"/>
        <item x="17"/>
        <item x="19"/>
        <item x="21"/>
        <item x="7"/>
        <item x="23"/>
        <item x="22"/>
        <item x="15"/>
        <item t="default"/>
      </items>
    </pivotField>
    <pivotField showAll="0"/>
    <pivotField axis="axisPage" dataField="1" multipleItemSelectionAllowed="1" showAll="0">
      <items count="6">
        <item x="3"/>
        <item x="1"/>
        <item x="2"/>
        <item x="4"/>
        <item h="1" x="0"/>
        <item t="default"/>
      </items>
    </pivotField>
  </pivotFields>
  <rowFields count="1">
    <field x="0"/>
  </rowFields>
  <rowItems count="6">
    <i>
      <x v="2"/>
    </i>
    <i>
      <x v="3"/>
    </i>
    <i>
      <x v="5"/>
    </i>
    <i>
      <x v="6"/>
    </i>
    <i>
      <x v="15"/>
    </i>
    <i t="grand">
      <x/>
    </i>
  </rowItems>
  <colItems count="1">
    <i/>
  </colItems>
  <pageFields count="1">
    <pageField fld="2" hier="-1"/>
  </pageFields>
  <dataFields count="1">
    <dataField name="Somma di Totale (A)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B8548-1C8A-4823-B813-543EADF5EF7F}" name="Tabella pivot3" cacheId="9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2">
  <location ref="A3:B9" firstHeaderRow="1" firstDataRow="1" firstDataCol="1" rowPageCount="1" colPageCount="1"/>
  <pivotFields count="3">
    <pivotField axis="axisRow" showAll="0" sortType="descending">
      <items count="21">
        <item x="9"/>
        <item x="5"/>
        <item x="8"/>
        <item x="7"/>
        <item x="4"/>
        <item x="3"/>
        <item x="2"/>
        <item x="1"/>
        <item x="19"/>
        <item x="13"/>
        <item x="12"/>
        <item x="10"/>
        <item x="0"/>
        <item x="16"/>
        <item x="15"/>
        <item x="11"/>
        <item x="18"/>
        <item x="17"/>
        <item x="14"/>
        <item x="6"/>
        <item t="default"/>
      </items>
    </pivotField>
    <pivotField showAll="0"/>
    <pivotField axis="axisPage" dataField="1" multipleItemSelectionAllowed="1" showAll="0">
      <items count="7">
        <item x="5"/>
        <item x="2"/>
        <item x="3"/>
        <item x="4"/>
        <item x="1"/>
        <item h="1" x="0"/>
        <item t="default"/>
      </items>
    </pivotField>
  </pivotFields>
  <rowFields count="1">
    <field x="0"/>
  </rowFields>
  <rowItems count="6">
    <i>
      <x v="2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hier="-1"/>
  </pageFields>
  <dataFields count="1">
    <dataField name="Somma di Totale (P)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A11" sqref="A11"/>
    </sheetView>
  </sheetViews>
  <sheetFormatPr defaultRowHeight="14.4" x14ac:dyDescent="0.3"/>
  <cols>
    <col min="1" max="1" width="45.6640625" customWidth="1"/>
    <col min="2" max="2" width="22.33203125" style="1" customWidth="1"/>
    <col min="3" max="3" width="16.5546875" customWidth="1"/>
    <col min="4" max="4" width="31" style="1" customWidth="1"/>
    <col min="5" max="5" width="26.44140625" style="1" customWidth="1"/>
    <col min="6" max="6" width="17" customWidth="1"/>
    <col min="7" max="7" width="11.5546875" bestFit="1" customWidth="1"/>
  </cols>
  <sheetData>
    <row r="1" spans="1:6" ht="29.4" thickBot="1" x14ac:dyDescent="0.6">
      <c r="A1" s="56" t="s">
        <v>0</v>
      </c>
      <c r="B1" s="57"/>
      <c r="C1" s="57"/>
      <c r="D1" s="57"/>
      <c r="E1" s="57"/>
      <c r="F1" s="57"/>
    </row>
    <row r="2" spans="1:6" ht="29.4" thickBot="1" x14ac:dyDescent="0.6">
      <c r="A2" s="53" t="s">
        <v>157</v>
      </c>
      <c r="B2" s="54"/>
      <c r="C2" s="55"/>
      <c r="D2" s="53" t="s">
        <v>158</v>
      </c>
      <c r="E2" s="54"/>
      <c r="F2" s="55"/>
    </row>
    <row r="3" spans="1:6" ht="29.4" thickBot="1" x14ac:dyDescent="0.6">
      <c r="A3" s="58" t="s">
        <v>165</v>
      </c>
      <c r="B3" s="59" t="s">
        <v>166</v>
      </c>
      <c r="C3" s="60" t="s">
        <v>167</v>
      </c>
      <c r="D3" s="58" t="s">
        <v>163</v>
      </c>
      <c r="E3" s="59" t="s">
        <v>162</v>
      </c>
      <c r="F3" s="60" t="s">
        <v>164</v>
      </c>
    </row>
    <row r="4" spans="1:6" x14ac:dyDescent="0.3">
      <c r="A4" s="38" t="s">
        <v>1</v>
      </c>
      <c r="B4" s="29"/>
      <c r="C4" s="30"/>
      <c r="D4" s="28" t="s">
        <v>2</v>
      </c>
      <c r="E4" s="29"/>
      <c r="F4" s="30"/>
    </row>
    <row r="5" spans="1:6" x14ac:dyDescent="0.3">
      <c r="A5" s="39"/>
      <c r="B5" s="3"/>
      <c r="C5" s="32"/>
      <c r="D5" s="31" t="s">
        <v>3</v>
      </c>
      <c r="E5" s="3">
        <v>900000</v>
      </c>
      <c r="F5" s="32"/>
    </row>
    <row r="6" spans="1:6" x14ac:dyDescent="0.3">
      <c r="A6" s="39" t="s">
        <v>4</v>
      </c>
      <c r="B6" s="3"/>
      <c r="C6" s="32"/>
      <c r="D6" s="31" t="s">
        <v>5</v>
      </c>
      <c r="E6" s="3"/>
      <c r="F6" s="32"/>
    </row>
    <row r="7" spans="1:6" x14ac:dyDescent="0.3">
      <c r="A7" s="39" t="s">
        <v>6</v>
      </c>
      <c r="B7" s="3"/>
      <c r="C7" s="32"/>
      <c r="D7" s="31" t="s">
        <v>7</v>
      </c>
      <c r="E7" s="3"/>
      <c r="F7" s="32"/>
    </row>
    <row r="8" spans="1:6" x14ac:dyDescent="0.3">
      <c r="A8" s="39" t="s">
        <v>8</v>
      </c>
      <c r="B8" s="3"/>
      <c r="C8" s="32"/>
      <c r="D8" s="31" t="s">
        <v>9</v>
      </c>
      <c r="E8" s="3">
        <v>210240</v>
      </c>
      <c r="F8" s="32"/>
    </row>
    <row r="9" spans="1:6" x14ac:dyDescent="0.3">
      <c r="A9" s="39" t="s">
        <v>10</v>
      </c>
      <c r="B9" s="3"/>
      <c r="C9" s="32"/>
      <c r="D9" s="31" t="s">
        <v>11</v>
      </c>
      <c r="E9" s="3">
        <v>105120</v>
      </c>
      <c r="F9" s="32"/>
    </row>
    <row r="10" spans="1:6" x14ac:dyDescent="0.3">
      <c r="A10" s="39" t="s">
        <v>12</v>
      </c>
      <c r="B10" s="3">
        <v>185200</v>
      </c>
      <c r="C10" s="32"/>
      <c r="D10" s="31" t="s">
        <v>13</v>
      </c>
      <c r="E10" s="3"/>
      <c r="F10" s="32"/>
    </row>
    <row r="11" spans="1:6" x14ac:dyDescent="0.3">
      <c r="A11" s="39" t="s">
        <v>14</v>
      </c>
      <c r="B11" s="3">
        <v>-185200</v>
      </c>
      <c r="C11" s="32"/>
      <c r="D11" s="31" t="s">
        <v>15</v>
      </c>
      <c r="E11" s="3">
        <v>228395</v>
      </c>
      <c r="F11" s="32"/>
    </row>
    <row r="12" spans="1:6" x14ac:dyDescent="0.3">
      <c r="A12" s="39" t="s">
        <v>16</v>
      </c>
      <c r="B12" s="3"/>
      <c r="C12" s="32"/>
      <c r="D12" s="31" t="s">
        <v>161</v>
      </c>
      <c r="E12" s="3"/>
      <c r="F12" s="33">
        <f>SUM(E5:E11)</f>
        <v>1443755</v>
      </c>
    </row>
    <row r="13" spans="1:6" x14ac:dyDescent="0.3">
      <c r="A13" s="39" t="s">
        <v>17</v>
      </c>
      <c r="B13" s="3"/>
      <c r="C13" s="32"/>
      <c r="D13" s="31"/>
      <c r="E13" s="3"/>
      <c r="F13" s="32"/>
    </row>
    <row r="14" spans="1:6" x14ac:dyDescent="0.3">
      <c r="A14" s="39" t="s">
        <v>18</v>
      </c>
      <c r="B14" s="3"/>
      <c r="C14" s="32"/>
      <c r="D14" s="31" t="s">
        <v>19</v>
      </c>
      <c r="E14" s="3"/>
      <c r="F14" s="32">
        <v>94500</v>
      </c>
    </row>
    <row r="15" spans="1:6" x14ac:dyDescent="0.3">
      <c r="A15" s="39" t="s">
        <v>20</v>
      </c>
      <c r="B15" s="3"/>
      <c r="C15" s="32"/>
      <c r="D15" s="31" t="s">
        <v>21</v>
      </c>
      <c r="E15" s="3">
        <v>94500</v>
      </c>
      <c r="F15" s="32"/>
    </row>
    <row r="16" spans="1:6" x14ac:dyDescent="0.3">
      <c r="A16" s="39" t="s">
        <v>22</v>
      </c>
      <c r="B16" s="3"/>
      <c r="C16" s="32"/>
      <c r="D16" s="31"/>
      <c r="E16" s="3"/>
      <c r="F16" s="32"/>
    </row>
    <row r="17" spans="1:6" x14ac:dyDescent="0.3">
      <c r="A17" s="39" t="s">
        <v>23</v>
      </c>
      <c r="B17" s="3"/>
      <c r="C17" s="32"/>
      <c r="D17" s="31" t="s">
        <v>24</v>
      </c>
      <c r="E17" s="3"/>
      <c r="F17" s="32">
        <v>102815.58</v>
      </c>
    </row>
    <row r="18" spans="1:6" x14ac:dyDescent="0.3">
      <c r="A18" s="39" t="s">
        <v>25</v>
      </c>
      <c r="B18" s="3">
        <v>914000</v>
      </c>
      <c r="C18" s="32"/>
      <c r="D18" s="31"/>
      <c r="E18" s="3"/>
      <c r="F18" s="32"/>
    </row>
    <row r="19" spans="1:6" x14ac:dyDescent="0.3">
      <c r="A19" s="39" t="s">
        <v>26</v>
      </c>
      <c r="B19" s="3">
        <v>-127960</v>
      </c>
      <c r="C19" s="34"/>
      <c r="D19" s="31" t="s">
        <v>27</v>
      </c>
      <c r="E19" s="3"/>
      <c r="F19" s="34">
        <f>SUM(E20:E24)</f>
        <v>651542.42000000004</v>
      </c>
    </row>
    <row r="20" spans="1:6" x14ac:dyDescent="0.3">
      <c r="A20" s="39" t="s">
        <v>28</v>
      </c>
      <c r="B20" s="3">
        <v>429400</v>
      </c>
      <c r="C20" s="32"/>
      <c r="D20" s="31" t="s">
        <v>29</v>
      </c>
      <c r="E20" s="3">
        <v>280000</v>
      </c>
      <c r="F20" s="32"/>
    </row>
    <row r="21" spans="1:6" x14ac:dyDescent="0.3">
      <c r="A21" s="39" t="s">
        <v>30</v>
      </c>
      <c r="B21" s="3">
        <v>-206112</v>
      </c>
      <c r="C21" s="34"/>
      <c r="D21" s="31" t="s">
        <v>31</v>
      </c>
      <c r="E21" s="3">
        <v>41394</v>
      </c>
      <c r="F21" s="32"/>
    </row>
    <row r="22" spans="1:6" x14ac:dyDescent="0.3">
      <c r="A22" s="39" t="s">
        <v>32</v>
      </c>
      <c r="B22" s="3">
        <v>62000</v>
      </c>
      <c r="C22" s="32"/>
      <c r="D22" s="31" t="s">
        <v>33</v>
      </c>
      <c r="E22" s="3">
        <v>286416</v>
      </c>
      <c r="F22" s="32"/>
    </row>
    <row r="23" spans="1:6" x14ac:dyDescent="0.3">
      <c r="A23" s="39" t="s">
        <v>34</v>
      </c>
      <c r="B23" s="3">
        <v>-31000</v>
      </c>
      <c r="C23" s="32"/>
      <c r="D23" s="31" t="s">
        <v>35</v>
      </c>
      <c r="E23" s="3">
        <f>15200.42+12632</f>
        <v>27832.42</v>
      </c>
      <c r="F23" s="32"/>
    </row>
    <row r="24" spans="1:6" x14ac:dyDescent="0.3">
      <c r="A24" s="39" t="s">
        <v>36</v>
      </c>
      <c r="B24" s="3"/>
      <c r="C24" s="34"/>
      <c r="D24" s="31" t="s">
        <v>37</v>
      </c>
      <c r="E24" s="3">
        <v>15900</v>
      </c>
      <c r="F24" s="32"/>
    </row>
    <row r="25" spans="1:6" x14ac:dyDescent="0.3">
      <c r="A25" s="39" t="s">
        <v>38</v>
      </c>
      <c r="B25" s="3">
        <v>12960</v>
      </c>
      <c r="C25" s="32"/>
      <c r="D25" s="31"/>
      <c r="E25" s="3"/>
      <c r="F25" s="32"/>
    </row>
    <row r="26" spans="1:6" x14ac:dyDescent="0.3">
      <c r="A26" s="39" t="s">
        <v>39</v>
      </c>
      <c r="B26" s="3">
        <v>61500</v>
      </c>
      <c r="C26" s="32"/>
      <c r="D26" s="31"/>
      <c r="E26" s="3"/>
      <c r="F26" s="32"/>
    </row>
    <row r="27" spans="1:6" x14ac:dyDescent="0.3">
      <c r="A27" s="39" t="s">
        <v>40</v>
      </c>
      <c r="B27" s="3">
        <v>45000</v>
      </c>
      <c r="C27" s="32"/>
      <c r="D27" s="31" t="s">
        <v>41</v>
      </c>
      <c r="E27" s="3"/>
      <c r="F27" s="32">
        <v>3500</v>
      </c>
    </row>
    <row r="28" spans="1:6" x14ac:dyDescent="0.3">
      <c r="A28" s="39" t="s">
        <v>42</v>
      </c>
      <c r="B28" s="3">
        <f>-(7776+30750+36000)</f>
        <v>-74526</v>
      </c>
      <c r="C28" s="32"/>
      <c r="D28" s="31"/>
      <c r="E28" s="3"/>
      <c r="F28" s="32"/>
    </row>
    <row r="29" spans="1:6" x14ac:dyDescent="0.3">
      <c r="A29" s="39" t="s">
        <v>43</v>
      </c>
      <c r="B29" s="3"/>
      <c r="C29" s="32"/>
      <c r="D29" s="31"/>
      <c r="E29" s="3"/>
      <c r="F29" s="32"/>
    </row>
    <row r="30" spans="1:6" x14ac:dyDescent="0.3">
      <c r="A30" s="39" t="s">
        <v>44</v>
      </c>
      <c r="B30" s="40">
        <f>SUM(B9:B29)</f>
        <v>1085262</v>
      </c>
      <c r="C30" s="40"/>
      <c r="D30" s="31"/>
      <c r="E30" s="3"/>
      <c r="F30" s="32"/>
    </row>
    <row r="31" spans="1:6" x14ac:dyDescent="0.3">
      <c r="A31" s="39"/>
      <c r="B31" s="3"/>
      <c r="C31" s="32"/>
      <c r="D31" s="31"/>
      <c r="E31" s="3"/>
      <c r="F31" s="32"/>
    </row>
    <row r="32" spans="1:6" x14ac:dyDescent="0.3">
      <c r="A32" s="39" t="s">
        <v>45</v>
      </c>
      <c r="B32" s="3"/>
      <c r="C32" s="32"/>
      <c r="D32" s="31"/>
      <c r="E32" s="3"/>
      <c r="F32" s="32"/>
    </row>
    <row r="33" spans="1:6" x14ac:dyDescent="0.3">
      <c r="A33" s="39" t="s">
        <v>46</v>
      </c>
      <c r="B33" s="3"/>
      <c r="C33" s="32"/>
      <c r="D33" s="31"/>
      <c r="E33" s="3"/>
      <c r="F33" s="32"/>
    </row>
    <row r="34" spans="1:6" x14ac:dyDescent="0.3">
      <c r="A34" s="39" t="s">
        <v>47</v>
      </c>
      <c r="B34" s="3"/>
      <c r="C34" s="32"/>
      <c r="D34" s="31"/>
      <c r="E34" s="3"/>
      <c r="F34" s="32"/>
    </row>
    <row r="35" spans="1:6" x14ac:dyDescent="0.3">
      <c r="A35" s="39" t="s">
        <v>48</v>
      </c>
      <c r="B35" s="3"/>
      <c r="C35" s="32"/>
      <c r="D35" s="31"/>
      <c r="E35" s="3"/>
      <c r="F35" s="32"/>
    </row>
    <row r="36" spans="1:6" x14ac:dyDescent="0.3">
      <c r="A36" s="39" t="s">
        <v>49</v>
      </c>
      <c r="B36" s="3"/>
      <c r="C36" s="32"/>
      <c r="D36" s="31"/>
      <c r="E36" s="3"/>
      <c r="F36" s="32"/>
    </row>
    <row r="37" spans="1:6" x14ac:dyDescent="0.3">
      <c r="A37" s="39" t="s">
        <v>50</v>
      </c>
      <c r="B37" s="3"/>
      <c r="C37" s="32"/>
      <c r="D37" s="35"/>
      <c r="E37" s="36"/>
      <c r="F37" s="37"/>
    </row>
    <row r="38" spans="1:6" x14ac:dyDescent="0.3">
      <c r="A38" s="39" t="s">
        <v>51</v>
      </c>
      <c r="B38" s="3"/>
      <c r="C38" s="32"/>
      <c r="D38" s="31"/>
      <c r="E38" s="3"/>
      <c r="F38" s="32"/>
    </row>
    <row r="39" spans="1:6" x14ac:dyDescent="0.3">
      <c r="A39" s="39" t="s">
        <v>47</v>
      </c>
      <c r="B39" s="3"/>
      <c r="C39" s="32"/>
      <c r="D39" s="31"/>
      <c r="E39" s="3"/>
      <c r="F39" s="32"/>
    </row>
    <row r="40" spans="1:6" x14ac:dyDescent="0.3">
      <c r="A40" s="39" t="s">
        <v>48</v>
      </c>
      <c r="B40" s="3"/>
      <c r="C40" s="32"/>
      <c r="D40" s="31"/>
      <c r="E40" s="3"/>
      <c r="F40" s="32"/>
    </row>
    <row r="41" spans="1:6" x14ac:dyDescent="0.3">
      <c r="A41" s="39" t="s">
        <v>49</v>
      </c>
      <c r="B41" s="3"/>
      <c r="C41" s="32"/>
      <c r="D41" s="31"/>
      <c r="E41" s="3"/>
      <c r="F41" s="32"/>
    </row>
    <row r="42" spans="1:6" x14ac:dyDescent="0.3">
      <c r="A42" s="39" t="s">
        <v>52</v>
      </c>
      <c r="B42" s="3"/>
      <c r="C42" s="32"/>
      <c r="D42" s="31"/>
      <c r="E42" s="3"/>
      <c r="F42" s="32"/>
    </row>
    <row r="43" spans="1:6" x14ac:dyDescent="0.3">
      <c r="A43" s="39" t="s">
        <v>53</v>
      </c>
      <c r="B43" s="3"/>
      <c r="C43" s="32"/>
      <c r="D43" s="31"/>
      <c r="E43" s="3"/>
      <c r="F43" s="32"/>
    </row>
    <row r="44" spans="1:6" x14ac:dyDescent="0.3">
      <c r="A44" s="39" t="s">
        <v>54</v>
      </c>
      <c r="B44" s="3"/>
      <c r="C44" s="32"/>
      <c r="D44" s="31"/>
      <c r="E44" s="3"/>
      <c r="F44" s="32"/>
    </row>
    <row r="45" spans="1:6" x14ac:dyDescent="0.3">
      <c r="A45" s="39" t="s">
        <v>55</v>
      </c>
      <c r="B45" s="3"/>
      <c r="C45" s="32"/>
      <c r="D45" s="31"/>
      <c r="E45" s="3"/>
      <c r="F45" s="32"/>
    </row>
    <row r="46" spans="1:6" x14ac:dyDescent="0.3">
      <c r="A46" s="39" t="s">
        <v>56</v>
      </c>
      <c r="B46" s="3"/>
      <c r="C46" s="41">
        <f>B30</f>
        <v>1085262</v>
      </c>
      <c r="D46" s="31"/>
      <c r="E46" s="3"/>
      <c r="F46" s="32"/>
    </row>
    <row r="47" spans="1:6" x14ac:dyDescent="0.3">
      <c r="A47" s="39"/>
      <c r="B47" s="3"/>
      <c r="C47" s="32"/>
      <c r="D47" s="31"/>
      <c r="E47" s="3"/>
      <c r="F47" s="32"/>
    </row>
    <row r="48" spans="1:6" x14ac:dyDescent="0.3">
      <c r="A48" s="39" t="s">
        <v>57</v>
      </c>
      <c r="B48" s="3"/>
      <c r="C48" s="32"/>
      <c r="D48" s="31"/>
      <c r="E48" s="3"/>
      <c r="F48" s="32"/>
    </row>
    <row r="49" spans="1:6" x14ac:dyDescent="0.3">
      <c r="A49" s="39" t="s">
        <v>58</v>
      </c>
      <c r="B49" s="3"/>
      <c r="C49" s="32"/>
      <c r="D49" s="31">
        <f>F85-C85</f>
        <v>0</v>
      </c>
      <c r="E49" s="3"/>
      <c r="F49" s="32"/>
    </row>
    <row r="50" spans="1:6" x14ac:dyDescent="0.3">
      <c r="A50" s="39" t="s">
        <v>59</v>
      </c>
      <c r="B50" s="3">
        <v>78000</v>
      </c>
      <c r="C50" s="32"/>
      <c r="D50" s="31"/>
      <c r="E50" s="3"/>
      <c r="F50" s="32"/>
    </row>
    <row r="51" spans="1:6" x14ac:dyDescent="0.3">
      <c r="A51" s="39" t="s">
        <v>60</v>
      </c>
      <c r="B51" s="3">
        <v>36000</v>
      </c>
      <c r="C51" s="32"/>
      <c r="D51" s="31"/>
      <c r="E51" s="3"/>
      <c r="F51" s="32"/>
    </row>
    <row r="52" spans="1:6" x14ac:dyDescent="0.3">
      <c r="A52" s="39" t="s">
        <v>61</v>
      </c>
      <c r="B52" s="3"/>
      <c r="C52" s="32"/>
      <c r="D52" s="31"/>
      <c r="E52" s="3"/>
      <c r="F52" s="32"/>
    </row>
    <row r="53" spans="1:6" x14ac:dyDescent="0.3">
      <c r="A53" s="39" t="s">
        <v>62</v>
      </c>
      <c r="B53" s="3">
        <v>280000</v>
      </c>
      <c r="C53" s="32"/>
      <c r="D53" s="31"/>
      <c r="E53" s="3"/>
      <c r="F53" s="32"/>
    </row>
    <row r="54" spans="1:6" x14ac:dyDescent="0.3">
      <c r="A54" s="39" t="s">
        <v>63</v>
      </c>
      <c r="B54" s="3"/>
      <c r="C54" s="32"/>
      <c r="D54" s="31"/>
      <c r="E54" s="3"/>
      <c r="F54" s="32"/>
    </row>
    <row r="55" spans="1:6" x14ac:dyDescent="0.3">
      <c r="A55" s="39" t="s">
        <v>64</v>
      </c>
      <c r="B55" s="3">
        <f>SUM(B50:B53)</f>
        <v>394000</v>
      </c>
      <c r="C55" s="34"/>
      <c r="D55" s="31"/>
      <c r="E55" s="3"/>
      <c r="F55" s="32"/>
    </row>
    <row r="56" spans="1:6" x14ac:dyDescent="0.3">
      <c r="A56" s="39"/>
      <c r="B56" s="3"/>
      <c r="C56" s="32"/>
      <c r="D56" s="31"/>
      <c r="E56" s="3"/>
      <c r="F56" s="32"/>
    </row>
    <row r="57" spans="1:6" x14ac:dyDescent="0.3">
      <c r="A57" s="39" t="s">
        <v>65</v>
      </c>
      <c r="B57" s="3">
        <f>B58+B59+B63</f>
        <v>659367</v>
      </c>
      <c r="C57" s="34"/>
      <c r="D57" s="31"/>
      <c r="E57" s="3"/>
      <c r="F57" s="32"/>
    </row>
    <row r="58" spans="1:6" x14ac:dyDescent="0.3">
      <c r="A58" s="39" t="s">
        <v>66</v>
      </c>
      <c r="B58" s="3">
        <f>568200+19360</f>
        <v>587560</v>
      </c>
      <c r="C58" s="32"/>
      <c r="D58" s="31"/>
      <c r="E58" s="3"/>
      <c r="F58" s="32"/>
    </row>
    <row r="59" spans="1:6" x14ac:dyDescent="0.3">
      <c r="A59" s="39" t="s">
        <v>67</v>
      </c>
      <c r="B59" s="3">
        <v>-15081</v>
      </c>
      <c r="C59" s="32"/>
      <c r="D59" s="31"/>
      <c r="E59" s="3"/>
      <c r="F59" s="32"/>
    </row>
    <row r="60" spans="1:6" x14ac:dyDescent="0.3">
      <c r="A60" s="39" t="s">
        <v>68</v>
      </c>
      <c r="B60" s="3"/>
      <c r="C60" s="32"/>
      <c r="D60" s="31"/>
      <c r="E60" s="3"/>
      <c r="F60" s="32"/>
    </row>
    <row r="61" spans="1:6" x14ac:dyDescent="0.3">
      <c r="A61" s="39" t="s">
        <v>69</v>
      </c>
      <c r="B61" s="3"/>
      <c r="C61" s="32"/>
      <c r="D61" s="31"/>
      <c r="E61" s="3"/>
      <c r="F61" s="32"/>
    </row>
    <row r="62" spans="1:6" x14ac:dyDescent="0.3">
      <c r="A62" s="39" t="s">
        <v>70</v>
      </c>
      <c r="B62" s="3"/>
      <c r="C62" s="32"/>
      <c r="D62" s="31"/>
      <c r="E62" s="3"/>
      <c r="F62" s="32"/>
    </row>
    <row r="63" spans="1:6" x14ac:dyDescent="0.3">
      <c r="A63" s="39" t="s">
        <v>71</v>
      </c>
      <c r="B63" s="3">
        <v>86888</v>
      </c>
      <c r="C63" s="32"/>
      <c r="D63" s="31"/>
      <c r="E63" s="3"/>
      <c r="F63" s="32"/>
    </row>
    <row r="64" spans="1:6" x14ac:dyDescent="0.3">
      <c r="A64" s="39"/>
      <c r="B64" s="3"/>
      <c r="C64" s="32"/>
      <c r="D64" s="31"/>
      <c r="E64" s="3"/>
      <c r="F64" s="32"/>
    </row>
    <row r="65" spans="1:6" x14ac:dyDescent="0.3">
      <c r="A65" s="39" t="s">
        <v>72</v>
      </c>
      <c r="B65" s="3"/>
      <c r="C65" s="32"/>
      <c r="D65" s="31"/>
      <c r="E65" s="3"/>
      <c r="F65" s="32"/>
    </row>
    <row r="66" spans="1:6" x14ac:dyDescent="0.3">
      <c r="A66" s="39" t="s">
        <v>73</v>
      </c>
      <c r="B66" s="3"/>
      <c r="C66" s="32"/>
      <c r="D66" s="31"/>
      <c r="E66" s="3"/>
      <c r="F66" s="32"/>
    </row>
    <row r="67" spans="1:6" x14ac:dyDescent="0.3">
      <c r="A67" s="39" t="s">
        <v>74</v>
      </c>
      <c r="B67" s="3"/>
      <c r="C67" s="32"/>
      <c r="D67" s="31"/>
      <c r="E67" s="3"/>
      <c r="F67" s="32"/>
    </row>
    <row r="68" spans="1:6" x14ac:dyDescent="0.3">
      <c r="A68" s="39" t="s">
        <v>75</v>
      </c>
      <c r="B68" s="3"/>
      <c r="C68" s="32"/>
      <c r="D68" s="31"/>
      <c r="E68" s="3"/>
      <c r="F68" s="32"/>
    </row>
    <row r="69" spans="1:6" x14ac:dyDescent="0.3">
      <c r="A69" s="39" t="s">
        <v>76</v>
      </c>
      <c r="B69" s="3"/>
      <c r="C69" s="32"/>
      <c r="D69" s="31"/>
      <c r="E69" s="3"/>
      <c r="F69" s="32"/>
    </row>
    <row r="70" spans="1:6" x14ac:dyDescent="0.3">
      <c r="A70" s="39" t="s">
        <v>77</v>
      </c>
      <c r="B70" s="3"/>
      <c r="C70" s="32"/>
      <c r="D70" s="31"/>
      <c r="E70" s="3"/>
      <c r="F70" s="32"/>
    </row>
    <row r="71" spans="1:6" x14ac:dyDescent="0.3">
      <c r="A71" s="39" t="s">
        <v>78</v>
      </c>
      <c r="B71" s="3"/>
      <c r="C71" s="32"/>
      <c r="D71" s="31"/>
      <c r="E71" s="3"/>
      <c r="F71" s="32"/>
    </row>
    <row r="72" spans="1:6" x14ac:dyDescent="0.3">
      <c r="A72" s="39"/>
      <c r="B72" s="3"/>
      <c r="C72" s="32"/>
      <c r="D72" s="31"/>
      <c r="E72" s="3"/>
      <c r="F72" s="32"/>
    </row>
    <row r="73" spans="1:6" x14ac:dyDescent="0.3">
      <c r="A73" s="39" t="s">
        <v>55</v>
      </c>
      <c r="B73" s="3"/>
      <c r="C73" s="32"/>
      <c r="D73" s="31"/>
      <c r="E73" s="3"/>
      <c r="F73" s="32"/>
    </row>
    <row r="74" spans="1:6" x14ac:dyDescent="0.3">
      <c r="A74" s="39"/>
      <c r="B74" s="3"/>
      <c r="C74" s="32"/>
      <c r="D74" s="31"/>
      <c r="E74" s="3"/>
      <c r="F74" s="32"/>
    </row>
    <row r="75" spans="1:6" x14ac:dyDescent="0.3">
      <c r="A75" s="39" t="s">
        <v>79</v>
      </c>
      <c r="B75" s="3">
        <f>+B76+B78</f>
        <v>149084</v>
      </c>
      <c r="C75" s="34"/>
      <c r="D75" s="31"/>
      <c r="E75" s="3"/>
      <c r="F75" s="32"/>
    </row>
    <row r="76" spans="1:6" x14ac:dyDescent="0.3">
      <c r="A76" s="39" t="s">
        <v>81</v>
      </c>
      <c r="B76" s="3">
        <v>129738</v>
      </c>
      <c r="C76" s="32"/>
      <c r="D76" s="31"/>
      <c r="E76" s="3"/>
      <c r="F76" s="32"/>
    </row>
    <row r="77" spans="1:6" x14ac:dyDescent="0.3">
      <c r="A77" s="39" t="s">
        <v>82</v>
      </c>
      <c r="B77" s="3"/>
      <c r="C77" s="32"/>
      <c r="D77" s="31"/>
      <c r="E77" s="3"/>
      <c r="F77" s="32"/>
    </row>
    <row r="78" spans="1:6" x14ac:dyDescent="0.3">
      <c r="A78" s="39" t="s">
        <v>83</v>
      </c>
      <c r="B78" s="3">
        <v>19346</v>
      </c>
      <c r="C78" s="32"/>
      <c r="D78" s="31"/>
      <c r="E78" s="3"/>
      <c r="F78" s="32"/>
    </row>
    <row r="79" spans="1:6" x14ac:dyDescent="0.3">
      <c r="A79" s="39"/>
      <c r="B79" s="3"/>
      <c r="C79" s="32"/>
      <c r="D79" s="31"/>
      <c r="E79" s="3"/>
      <c r="F79" s="32"/>
    </row>
    <row r="80" spans="1:6" x14ac:dyDescent="0.3">
      <c r="A80" s="39" t="s">
        <v>84</v>
      </c>
      <c r="B80" s="3"/>
      <c r="C80" s="42">
        <f>B55+B57+B75</f>
        <v>1202451</v>
      </c>
      <c r="D80" s="31"/>
      <c r="E80" s="3"/>
      <c r="F80" s="32"/>
    </row>
    <row r="81" spans="1:6" x14ac:dyDescent="0.3">
      <c r="A81" s="39"/>
      <c r="B81" s="3"/>
      <c r="C81" s="32"/>
      <c r="D81" s="31"/>
      <c r="E81" s="3"/>
      <c r="F81" s="32"/>
    </row>
    <row r="82" spans="1:6" x14ac:dyDescent="0.3">
      <c r="A82" s="39" t="s">
        <v>85</v>
      </c>
      <c r="B82" s="3"/>
      <c r="C82" s="32">
        <v>8400</v>
      </c>
      <c r="D82" s="31"/>
      <c r="E82" s="3"/>
      <c r="F82" s="32"/>
    </row>
    <row r="83" spans="1:6" x14ac:dyDescent="0.3">
      <c r="A83" s="39"/>
      <c r="B83" s="3"/>
      <c r="C83" s="32"/>
      <c r="D83" s="31"/>
      <c r="E83" s="3"/>
      <c r="F83" s="32"/>
    </row>
    <row r="84" spans="1:6" x14ac:dyDescent="0.3">
      <c r="A84" s="39"/>
      <c r="B84" s="3"/>
      <c r="C84" s="32"/>
      <c r="D84" s="31"/>
      <c r="E84" s="3"/>
      <c r="F84" s="32"/>
    </row>
    <row r="85" spans="1:6" ht="15" thickBot="1" x14ac:dyDescent="0.35">
      <c r="A85" s="46" t="s">
        <v>55</v>
      </c>
      <c r="B85" s="47"/>
      <c r="C85" s="48">
        <f>C82+C80+C46</f>
        <v>2296113</v>
      </c>
      <c r="D85" s="49" t="s">
        <v>86</v>
      </c>
      <c r="E85" s="47"/>
      <c r="F85" s="50">
        <f>SUM(F2:F27)</f>
        <v>2296113</v>
      </c>
    </row>
    <row r="93" spans="1:6" x14ac:dyDescent="0.3">
      <c r="A93" t="s">
        <v>159</v>
      </c>
    </row>
    <row r="97" spans="1:5" x14ac:dyDescent="0.3">
      <c r="A97" t="s">
        <v>87</v>
      </c>
      <c r="B97" s="1" t="s">
        <v>88</v>
      </c>
    </row>
    <row r="98" spans="1:5" x14ac:dyDescent="0.3">
      <c r="A98" s="7">
        <f>SUM(B76:B78)</f>
        <v>149084</v>
      </c>
      <c r="B98" s="8">
        <f>SUM(B58:B63)</f>
        <v>659367</v>
      </c>
      <c r="D98" s="1" t="s">
        <v>89</v>
      </c>
      <c r="E98" s="1">
        <f>SUM(A99:B99)-A101</f>
        <v>436908.58</v>
      </c>
    </row>
    <row r="99" spans="1:5" ht="15" customHeight="1" x14ac:dyDescent="0.3">
      <c r="A99" s="51">
        <f>SUM(A98:B98)</f>
        <v>808451</v>
      </c>
      <c r="B99" s="52"/>
    </row>
    <row r="100" spans="1:5" x14ac:dyDescent="0.3">
      <c r="A100" t="s">
        <v>90</v>
      </c>
      <c r="D100" t="s">
        <v>92</v>
      </c>
      <c r="E100" t="s">
        <v>93</v>
      </c>
    </row>
    <row r="101" spans="1:5" x14ac:dyDescent="0.3">
      <c r="A101" s="6">
        <f>SUM(E21+E22+E23+E24)</f>
        <v>371542.42</v>
      </c>
    </row>
  </sheetData>
  <mergeCells count="4">
    <mergeCell ref="A99:B99"/>
    <mergeCell ref="A2:C2"/>
    <mergeCell ref="D2:F2"/>
    <mergeCell ref="A1:F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workbookViewId="0">
      <selection activeCell="C3" sqref="C3"/>
    </sheetView>
  </sheetViews>
  <sheetFormatPr defaultRowHeight="14.4" x14ac:dyDescent="0.3"/>
  <cols>
    <col min="1" max="1" width="44.6640625" customWidth="1"/>
    <col min="2" max="2" width="24.109375" style="1" customWidth="1"/>
    <col min="3" max="3" width="13.88671875" customWidth="1"/>
    <col min="7" max="7" width="19.33203125" customWidth="1"/>
    <col min="8" max="8" width="50.88671875" bestFit="1" customWidth="1"/>
  </cols>
  <sheetData>
    <row r="1" spans="1:9" ht="29.4" thickBot="1" x14ac:dyDescent="0.6">
      <c r="A1" s="53" t="s">
        <v>91</v>
      </c>
      <c r="B1" s="54"/>
      <c r="C1" s="55"/>
      <c r="I1" t="s">
        <v>80</v>
      </c>
    </row>
    <row r="2" spans="1:9" x14ac:dyDescent="0.3">
      <c r="A2" s="2" t="s">
        <v>94</v>
      </c>
      <c r="B2" s="3"/>
      <c r="C2" s="4">
        <f>SUM(B3:B5)</f>
        <v>2792440</v>
      </c>
    </row>
    <row r="3" spans="1:9" x14ac:dyDescent="0.3">
      <c r="A3" s="2" t="s">
        <v>95</v>
      </c>
      <c r="B3" s="3">
        <f>1696000+940000-20000</f>
        <v>2616000</v>
      </c>
      <c r="C3" s="2"/>
    </row>
    <row r="4" spans="1:9" x14ac:dyDescent="0.3">
      <c r="A4" s="2" t="s">
        <v>96</v>
      </c>
      <c r="B4" s="3">
        <v>140908</v>
      </c>
      <c r="C4" s="2"/>
    </row>
    <row r="5" spans="1:9" x14ac:dyDescent="0.3">
      <c r="A5" s="2" t="s">
        <v>97</v>
      </c>
      <c r="B5" s="3">
        <v>35532</v>
      </c>
      <c r="C5" s="2"/>
    </row>
    <row r="6" spans="1:9" x14ac:dyDescent="0.3">
      <c r="A6" s="2"/>
      <c r="B6" s="3"/>
      <c r="C6" s="2"/>
    </row>
    <row r="7" spans="1:9" x14ac:dyDescent="0.3">
      <c r="A7" s="2" t="s">
        <v>98</v>
      </c>
      <c r="B7" s="3"/>
      <c r="C7" s="2"/>
    </row>
    <row r="8" spans="1:9" x14ac:dyDescent="0.3">
      <c r="A8" s="2" t="s">
        <v>99</v>
      </c>
      <c r="B8" s="3">
        <f>1240500-10500</f>
        <v>1230000</v>
      </c>
      <c r="C8" s="2"/>
      <c r="E8" t="s">
        <v>156</v>
      </c>
    </row>
    <row r="9" spans="1:9" x14ac:dyDescent="0.3">
      <c r="A9" s="2" t="s">
        <v>100</v>
      </c>
      <c r="B9" s="3">
        <v>770000</v>
      </c>
      <c r="C9" s="2"/>
    </row>
    <row r="10" spans="1:9" x14ac:dyDescent="0.3">
      <c r="A10" s="2" t="s">
        <v>101</v>
      </c>
      <c r="B10" s="3"/>
      <c r="C10" s="2"/>
    </row>
    <row r="11" spans="1:9" x14ac:dyDescent="0.3">
      <c r="A11" s="2" t="s">
        <v>102</v>
      </c>
      <c r="B11" s="3">
        <v>164000</v>
      </c>
      <c r="C11" s="2"/>
    </row>
    <row r="12" spans="1:9" x14ac:dyDescent="0.3">
      <c r="A12" s="2" t="s">
        <v>103</v>
      </c>
      <c r="B12" s="3">
        <v>57400</v>
      </c>
      <c r="C12" s="2"/>
    </row>
    <row r="13" spans="1:9" x14ac:dyDescent="0.3">
      <c r="A13" s="2" t="s">
        <v>104</v>
      </c>
      <c r="B13" s="3">
        <v>14968</v>
      </c>
      <c r="C13" s="2"/>
    </row>
    <row r="14" spans="1:9" x14ac:dyDescent="0.3">
      <c r="A14" s="2"/>
      <c r="B14" s="3"/>
      <c r="C14" s="2"/>
    </row>
    <row r="15" spans="1:9" x14ac:dyDescent="0.3">
      <c r="A15" s="2" t="s">
        <v>105</v>
      </c>
      <c r="B15" s="3"/>
      <c r="C15" s="2"/>
    </row>
    <row r="16" spans="1:9" x14ac:dyDescent="0.3">
      <c r="A16" s="2" t="s">
        <v>106</v>
      </c>
      <c r="B16" s="3">
        <v>92600</v>
      </c>
      <c r="C16" s="2"/>
    </row>
    <row r="17" spans="1:3" x14ac:dyDescent="0.3">
      <c r="A17" s="2" t="s">
        <v>107</v>
      </c>
      <c r="B17" s="3">
        <v>116760</v>
      </c>
      <c r="C17" s="2"/>
    </row>
    <row r="18" spans="1:3" x14ac:dyDescent="0.3">
      <c r="A18" s="2" t="s">
        <v>108</v>
      </c>
      <c r="B18" s="3">
        <v>2841</v>
      </c>
      <c r="C18" s="2"/>
    </row>
    <row r="19" spans="1:3" x14ac:dyDescent="0.3">
      <c r="A19" s="2"/>
      <c r="B19" s="3"/>
      <c r="C19" s="2"/>
    </row>
    <row r="20" spans="1:3" x14ac:dyDescent="0.3">
      <c r="A20" s="2" t="s">
        <v>109</v>
      </c>
      <c r="B20" s="3">
        <f>4608+5760</f>
        <v>10368</v>
      </c>
      <c r="C20" s="2"/>
    </row>
    <row r="21" spans="1:3" x14ac:dyDescent="0.3">
      <c r="A21" s="2"/>
      <c r="B21" s="3"/>
      <c r="C21" s="2"/>
    </row>
    <row r="22" spans="1:3" x14ac:dyDescent="0.3">
      <c r="A22" s="2" t="s">
        <v>110</v>
      </c>
      <c r="B22" s="3"/>
      <c r="C22" s="4">
        <f>SUM(B8:B20)</f>
        <v>2458937</v>
      </c>
    </row>
    <row r="23" spans="1:3" x14ac:dyDescent="0.3">
      <c r="A23" s="2"/>
      <c r="B23" s="3"/>
      <c r="C23" s="2"/>
    </row>
    <row r="24" spans="1:3" x14ac:dyDescent="0.3">
      <c r="A24" s="2" t="s">
        <v>111</v>
      </c>
      <c r="B24" s="3"/>
      <c r="C24" s="5">
        <f>C2-C22</f>
        <v>333503</v>
      </c>
    </row>
    <row r="25" spans="1:3" x14ac:dyDescent="0.3">
      <c r="A25" s="2"/>
      <c r="B25" s="3"/>
      <c r="C25" s="2"/>
    </row>
    <row r="26" spans="1:3" x14ac:dyDescent="0.3">
      <c r="A26" s="2" t="s">
        <v>112</v>
      </c>
      <c r="B26" s="3"/>
      <c r="C26" s="2"/>
    </row>
    <row r="27" spans="1:3" x14ac:dyDescent="0.3">
      <c r="A27" s="2" t="s">
        <v>113</v>
      </c>
      <c r="B27" s="3">
        <v>6046</v>
      </c>
      <c r="C27" s="2"/>
    </row>
    <row r="28" spans="1:3" x14ac:dyDescent="0.3">
      <c r="A28" s="2" t="s">
        <v>114</v>
      </c>
      <c r="B28" s="3">
        <v>14014</v>
      </c>
      <c r="C28" s="2"/>
    </row>
    <row r="29" spans="1:3" x14ac:dyDescent="0.3">
      <c r="A29" s="2"/>
      <c r="B29" s="3"/>
      <c r="C29" s="2"/>
    </row>
    <row r="30" spans="1:3" x14ac:dyDescent="0.3">
      <c r="A30" s="2" t="s">
        <v>115</v>
      </c>
      <c r="B30" s="3"/>
      <c r="C30" s="3">
        <f>B27-B28</f>
        <v>-7968</v>
      </c>
    </row>
    <row r="31" spans="1:3" x14ac:dyDescent="0.3">
      <c r="A31" s="2"/>
      <c r="B31" s="3"/>
      <c r="C31" s="2"/>
    </row>
    <row r="32" spans="1:3" x14ac:dyDescent="0.3">
      <c r="A32" s="2" t="s">
        <v>116</v>
      </c>
      <c r="B32" s="3"/>
      <c r="C32" s="2"/>
    </row>
    <row r="33" spans="1:3" x14ac:dyDescent="0.3">
      <c r="A33" s="2" t="s">
        <v>117</v>
      </c>
      <c r="B33" s="3">
        <v>15360</v>
      </c>
      <c r="C33" s="2"/>
    </row>
    <row r="34" spans="1:3" x14ac:dyDescent="0.3">
      <c r="A34" s="2" t="s">
        <v>118</v>
      </c>
      <c r="B34" s="3">
        <v>18000</v>
      </c>
      <c r="C34" s="2"/>
    </row>
    <row r="35" spans="1:3" x14ac:dyDescent="0.3">
      <c r="A35" s="2"/>
      <c r="B35" s="3"/>
      <c r="C35" s="4">
        <f>B33-B34</f>
        <v>-2640</v>
      </c>
    </row>
    <row r="36" spans="1:3" x14ac:dyDescent="0.3">
      <c r="A36" s="2" t="s">
        <v>119</v>
      </c>
      <c r="B36" s="3"/>
      <c r="C36" s="2"/>
    </row>
    <row r="37" spans="1:3" x14ac:dyDescent="0.3">
      <c r="A37" s="2"/>
      <c r="B37" s="3"/>
      <c r="C37" s="2"/>
    </row>
    <row r="38" spans="1:3" x14ac:dyDescent="0.3">
      <c r="A38" s="2" t="s">
        <v>120</v>
      </c>
      <c r="B38" s="3"/>
      <c r="C38" s="5">
        <f>C24+C30+C35</f>
        <v>322895</v>
      </c>
    </row>
    <row r="39" spans="1:3" x14ac:dyDescent="0.3">
      <c r="A39" s="2"/>
      <c r="B39" s="3"/>
      <c r="C39" s="2"/>
    </row>
    <row r="40" spans="1:3" x14ac:dyDescent="0.3">
      <c r="A40" s="2" t="s">
        <v>121</v>
      </c>
      <c r="B40" s="3"/>
      <c r="C40" s="2">
        <v>94500</v>
      </c>
    </row>
    <row r="41" spans="1:3" x14ac:dyDescent="0.3">
      <c r="A41" s="2"/>
      <c r="B41" s="3"/>
      <c r="C41" s="2"/>
    </row>
    <row r="42" spans="1:3" x14ac:dyDescent="0.3">
      <c r="A42" s="2"/>
      <c r="B42" s="3"/>
      <c r="C42" s="2"/>
    </row>
    <row r="43" spans="1:3" x14ac:dyDescent="0.3">
      <c r="A43" s="43" t="s">
        <v>122</v>
      </c>
      <c r="B43" s="44"/>
      <c r="C43" s="45">
        <f>C38-C40</f>
        <v>228395</v>
      </c>
    </row>
  </sheetData>
  <mergeCells count="1">
    <mergeCell ref="A1:C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"/>
  <sheetViews>
    <sheetView workbookViewId="0">
      <selection activeCell="A2" sqref="A2"/>
    </sheetView>
  </sheetViews>
  <sheetFormatPr defaultRowHeight="14.4" x14ac:dyDescent="0.3"/>
  <cols>
    <col min="1" max="1" width="49.6640625" customWidth="1"/>
    <col min="2" max="2" width="18.6640625" customWidth="1"/>
    <col min="3" max="3" width="12.88671875" customWidth="1"/>
    <col min="4" max="4" width="11.5546875" bestFit="1" customWidth="1"/>
  </cols>
  <sheetData>
    <row r="1" spans="1:3" ht="29.4" thickBot="1" x14ac:dyDescent="0.6">
      <c r="A1" s="53" t="s">
        <v>160</v>
      </c>
      <c r="B1" s="54"/>
      <c r="C1" s="55"/>
    </row>
    <row r="2" spans="1:3" x14ac:dyDescent="0.3">
      <c r="A2" s="9" t="s">
        <v>123</v>
      </c>
      <c r="B2" s="10"/>
      <c r="C2" s="11"/>
    </row>
    <row r="3" spans="1:3" x14ac:dyDescent="0.3">
      <c r="A3" s="12" t="s">
        <v>124</v>
      </c>
      <c r="B3" s="13"/>
      <c r="C3" s="14"/>
    </row>
    <row r="4" spans="1:3" x14ac:dyDescent="0.3">
      <c r="A4" s="15">
        <f>+'stato patrimaniale'!B58+'stato patrimaniale'!B59+'stato patrimaniale'!B63+'stato patrimaniale'!C75</f>
        <v>659367</v>
      </c>
      <c r="B4" s="16">
        <f>+'stato patrimaniale'!E21+'stato patrimaniale'!E22+'stato patrimaniale'!E23+'stato patrimaniale'!E24</f>
        <v>371542.42</v>
      </c>
      <c r="C4" s="17">
        <f>+A4-B4</f>
        <v>287824.58</v>
      </c>
    </row>
    <row r="5" spans="1:3" x14ac:dyDescent="0.3">
      <c r="A5" s="18" t="s">
        <v>130</v>
      </c>
      <c r="B5" s="19" t="s">
        <v>131</v>
      </c>
      <c r="C5" s="20"/>
    </row>
    <row r="6" spans="1:3" x14ac:dyDescent="0.3">
      <c r="A6" s="9" t="s">
        <v>125</v>
      </c>
      <c r="B6" s="10"/>
      <c r="C6" s="21"/>
    </row>
    <row r="7" spans="1:3" x14ac:dyDescent="0.3">
      <c r="A7" s="12" t="s">
        <v>126</v>
      </c>
      <c r="B7" s="13"/>
      <c r="C7" s="22"/>
    </row>
    <row r="8" spans="1:3" x14ac:dyDescent="0.3">
      <c r="A8" s="15">
        <f>+A4</f>
        <v>659367</v>
      </c>
      <c r="B8" s="16">
        <f>+B4</f>
        <v>371542.42</v>
      </c>
      <c r="C8" s="17">
        <f>+A8/B8</f>
        <v>1.7746748810001292</v>
      </c>
    </row>
    <row r="9" spans="1:3" ht="15" customHeight="1" x14ac:dyDescent="0.3">
      <c r="A9" s="18" t="s">
        <v>130</v>
      </c>
      <c r="B9" s="19" t="s">
        <v>131</v>
      </c>
      <c r="C9" s="20"/>
    </row>
    <row r="10" spans="1:3" x14ac:dyDescent="0.3">
      <c r="A10" s="9" t="s">
        <v>128</v>
      </c>
      <c r="B10" s="10"/>
      <c r="C10" s="21"/>
    </row>
    <row r="11" spans="1:3" x14ac:dyDescent="0.3">
      <c r="A11" s="12" t="s">
        <v>127</v>
      </c>
      <c r="B11" s="13"/>
      <c r="C11" s="22"/>
    </row>
    <row r="12" spans="1:3" x14ac:dyDescent="0.3">
      <c r="A12" s="15">
        <f>+'stato patrimaniale'!C80</f>
        <v>1202451</v>
      </c>
      <c r="B12" s="16">
        <f>+B8</f>
        <v>371542.42</v>
      </c>
      <c r="C12" s="17">
        <f>+A12-B12</f>
        <v>830908.58000000007</v>
      </c>
    </row>
    <row r="13" spans="1:3" x14ac:dyDescent="0.3">
      <c r="A13" s="18" t="s">
        <v>132</v>
      </c>
      <c r="B13" s="19" t="str">
        <f>+B9</f>
        <v>debiti a breve</v>
      </c>
      <c r="C13" s="20"/>
    </row>
    <row r="14" spans="1:3" x14ac:dyDescent="0.3">
      <c r="A14" s="9" t="s">
        <v>129</v>
      </c>
      <c r="B14" s="10"/>
      <c r="C14" s="21"/>
    </row>
    <row r="15" spans="1:3" x14ac:dyDescent="0.3">
      <c r="A15" s="12" t="s">
        <v>146</v>
      </c>
      <c r="B15" s="13"/>
      <c r="C15" s="22"/>
    </row>
    <row r="16" spans="1:3" x14ac:dyDescent="0.3">
      <c r="A16" s="15">
        <f>+'stato patrimaniale'!F19-'indici e margini'!B12+'stato patrimaniale'!F12+'stato patrimaniale'!F17</f>
        <v>1826570.58</v>
      </c>
      <c r="B16" s="16">
        <f>+'stato patrimaniale'!C46</f>
        <v>1085262</v>
      </c>
      <c r="C16" s="17">
        <f>+A16-B16</f>
        <v>741308.58000000007</v>
      </c>
    </row>
    <row r="17" spans="1:3" x14ac:dyDescent="0.3">
      <c r="A17" s="18" t="s">
        <v>147</v>
      </c>
      <c r="B17" s="19" t="s">
        <v>133</v>
      </c>
      <c r="C17" s="20"/>
    </row>
    <row r="18" spans="1:3" x14ac:dyDescent="0.3">
      <c r="A18" s="9" t="s">
        <v>134</v>
      </c>
      <c r="B18" s="10"/>
      <c r="C18" s="21"/>
    </row>
    <row r="19" spans="1:3" x14ac:dyDescent="0.3">
      <c r="A19" s="12" t="s">
        <v>135</v>
      </c>
      <c r="B19" s="13"/>
      <c r="C19" s="22"/>
    </row>
    <row r="20" spans="1:3" x14ac:dyDescent="0.3">
      <c r="A20" s="15">
        <f>+A12</f>
        <v>1202451</v>
      </c>
      <c r="B20" s="16">
        <f>+B12</f>
        <v>371542.42</v>
      </c>
      <c r="C20" s="17">
        <f>+A20/B20</f>
        <v>3.2363760778648105</v>
      </c>
    </row>
    <row r="21" spans="1:3" x14ac:dyDescent="0.3">
      <c r="A21" s="18" t="str">
        <f>+A13</f>
        <v>attivo circolante</v>
      </c>
      <c r="B21" s="19" t="str">
        <f>+B13</f>
        <v>debiti a breve</v>
      </c>
      <c r="C21" s="20"/>
    </row>
    <row r="22" spans="1:3" x14ac:dyDescent="0.3">
      <c r="A22" s="9" t="s">
        <v>136</v>
      </c>
      <c r="B22" s="10"/>
      <c r="C22" s="21"/>
    </row>
    <row r="23" spans="1:3" x14ac:dyDescent="0.3">
      <c r="A23" s="12" t="s">
        <v>137</v>
      </c>
      <c r="B23" s="13"/>
      <c r="C23" s="22"/>
    </row>
    <row r="24" spans="1:3" x14ac:dyDescent="0.3">
      <c r="A24" s="15">
        <f>+'stato patrimaniale'!F12</f>
        <v>1443755</v>
      </c>
      <c r="B24" s="16">
        <f>+B16</f>
        <v>1085262</v>
      </c>
      <c r="C24" s="17">
        <f>+A24-B24</f>
        <v>358493</v>
      </c>
    </row>
    <row r="25" spans="1:3" x14ac:dyDescent="0.3">
      <c r="A25" s="18" t="s">
        <v>138</v>
      </c>
      <c r="B25" s="19" t="str">
        <f>+B17</f>
        <v>attivo immobilizzato</v>
      </c>
      <c r="C25" s="20"/>
    </row>
    <row r="26" spans="1:3" x14ac:dyDescent="0.3">
      <c r="A26" s="9" t="s">
        <v>139</v>
      </c>
      <c r="B26" s="10"/>
      <c r="C26" s="21"/>
    </row>
    <row r="27" spans="1:3" x14ac:dyDescent="0.3">
      <c r="A27" s="12" t="s">
        <v>140</v>
      </c>
      <c r="B27" s="13"/>
      <c r="C27" s="22"/>
    </row>
    <row r="28" spans="1:3" x14ac:dyDescent="0.3">
      <c r="A28" s="15">
        <f>+A24</f>
        <v>1443755</v>
      </c>
      <c r="B28" s="16">
        <f>+B24</f>
        <v>1085262</v>
      </c>
      <c r="C28" s="17">
        <f>+A28/B28</f>
        <v>1.3303285289635129</v>
      </c>
    </row>
    <row r="29" spans="1:3" x14ac:dyDescent="0.3">
      <c r="A29" s="18" t="str">
        <f>+A25</f>
        <v>patrimonio netto</v>
      </c>
      <c r="B29" s="19" t="str">
        <f>+B25</f>
        <v>attivo immobilizzato</v>
      </c>
      <c r="C29" s="20"/>
    </row>
    <row r="30" spans="1:3" x14ac:dyDescent="0.3">
      <c r="A30" s="9" t="s">
        <v>141</v>
      </c>
      <c r="B30" s="10"/>
      <c r="C30" s="21"/>
    </row>
    <row r="31" spans="1:3" x14ac:dyDescent="0.3">
      <c r="A31" s="12" t="s">
        <v>142</v>
      </c>
      <c r="B31" s="13"/>
      <c r="C31" s="22"/>
    </row>
    <row r="32" spans="1:3" x14ac:dyDescent="0.3">
      <c r="A32" s="15">
        <f>+A16</f>
        <v>1826570.58</v>
      </c>
      <c r="B32" s="16">
        <f>+B16</f>
        <v>1085262</v>
      </c>
      <c r="C32" s="17">
        <f>+A32/B32</f>
        <v>1.6830687704904439</v>
      </c>
    </row>
    <row r="33" spans="1:3" x14ac:dyDescent="0.3">
      <c r="A33" s="18" t="str">
        <f>+A17</f>
        <v>capitale permanente(debiti a lungo+patrimonio netto)</v>
      </c>
      <c r="B33" s="19" t="str">
        <f>+B29</f>
        <v>attivo immobilizzato</v>
      </c>
      <c r="C33" s="20"/>
    </row>
    <row r="34" spans="1:3" x14ac:dyDescent="0.3">
      <c r="A34" s="9" t="s">
        <v>143</v>
      </c>
      <c r="B34" s="10"/>
      <c r="C34" s="21"/>
    </row>
    <row r="35" spans="1:3" x14ac:dyDescent="0.3">
      <c r="A35" s="12" t="s">
        <v>144</v>
      </c>
      <c r="B35" s="13"/>
      <c r="C35" s="22"/>
    </row>
    <row r="36" spans="1:3" x14ac:dyDescent="0.3">
      <c r="A36" s="15">
        <f>+B20-'stato patrimaniale'!E22</f>
        <v>85126.419999999984</v>
      </c>
      <c r="B36" s="16">
        <f>+A28</f>
        <v>1443755</v>
      </c>
      <c r="C36" s="17">
        <f>+A36/B36</f>
        <v>5.8961818314049119E-2</v>
      </c>
    </row>
    <row r="37" spans="1:3" x14ac:dyDescent="0.3">
      <c r="A37" s="23" t="s">
        <v>145</v>
      </c>
      <c r="B37" s="19" t="s">
        <v>138</v>
      </c>
      <c r="C37" s="20"/>
    </row>
    <row r="38" spans="1:3" x14ac:dyDescent="0.3">
      <c r="A38" s="9" t="s">
        <v>148</v>
      </c>
      <c r="B38" s="10"/>
      <c r="C38" s="21"/>
    </row>
    <row r="39" spans="1:3" x14ac:dyDescent="0.3">
      <c r="A39" s="12" t="s">
        <v>149</v>
      </c>
      <c r="B39" s="13"/>
      <c r="C39" s="22"/>
    </row>
    <row r="40" spans="1:3" x14ac:dyDescent="0.3">
      <c r="A40" s="15">
        <f>+'conto economico'!C43</f>
        <v>228395</v>
      </c>
      <c r="B40" s="16">
        <f>+B36</f>
        <v>1443755</v>
      </c>
      <c r="C40" s="25">
        <f>+A40/B40</f>
        <v>0.15819512313377271</v>
      </c>
    </row>
    <row r="41" spans="1:3" x14ac:dyDescent="0.3">
      <c r="A41" s="23" t="s">
        <v>150</v>
      </c>
      <c r="B41" s="24" t="str">
        <f>+B37</f>
        <v>patrimonio netto</v>
      </c>
      <c r="C41" s="20"/>
    </row>
    <row r="42" spans="1:3" x14ac:dyDescent="0.3">
      <c r="A42" s="9" t="s">
        <v>151</v>
      </c>
      <c r="B42" s="10"/>
      <c r="C42" s="11"/>
    </row>
    <row r="43" spans="1:3" x14ac:dyDescent="0.3">
      <c r="A43" s="12" t="s">
        <v>152</v>
      </c>
      <c r="B43" s="13"/>
      <c r="C43" s="14"/>
    </row>
    <row r="44" spans="1:3" x14ac:dyDescent="0.3">
      <c r="A44" s="12"/>
      <c r="B44" s="13"/>
      <c r="C44" s="14"/>
    </row>
    <row r="45" spans="1:3" x14ac:dyDescent="0.3">
      <c r="A45" s="12" t="s">
        <v>153</v>
      </c>
      <c r="B45" s="13"/>
      <c r="C45" s="26">
        <f>+'conto economico'!C24</f>
        <v>333503</v>
      </c>
    </row>
    <row r="46" spans="1:3" x14ac:dyDescent="0.3">
      <c r="A46" s="12"/>
      <c r="B46" s="13"/>
      <c r="C46" s="14"/>
    </row>
    <row r="47" spans="1:3" x14ac:dyDescent="0.3">
      <c r="A47" s="12" t="s">
        <v>154</v>
      </c>
      <c r="B47" s="13"/>
      <c r="C47" s="14">
        <f>1479262+572479-286416</f>
        <v>1765325</v>
      </c>
    </row>
    <row r="48" spans="1:3" x14ac:dyDescent="0.3">
      <c r="A48" s="12" t="s">
        <v>155</v>
      </c>
      <c r="B48" s="13"/>
      <c r="C48" s="14"/>
    </row>
    <row r="49" spans="1:3" x14ac:dyDescent="0.3">
      <c r="A49" s="12"/>
      <c r="B49" s="13"/>
      <c r="C49" s="14"/>
    </row>
    <row r="50" spans="1:3" x14ac:dyDescent="0.3">
      <c r="A50" s="23"/>
      <c r="B50" s="24"/>
      <c r="C50" s="27">
        <f>+C45/C47</f>
        <v>0.1889187543370201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892E-7CBC-45E7-B9E2-BB87F3996466}">
  <dimension ref="A1:B9"/>
  <sheetViews>
    <sheetView workbookViewId="0">
      <selection activeCell="O13" sqref="O13"/>
    </sheetView>
  </sheetViews>
  <sheetFormatPr defaultRowHeight="14.4" x14ac:dyDescent="0.3"/>
  <cols>
    <col min="1" max="1" width="20.33203125" bestFit="1" customWidth="1"/>
    <col min="2" max="2" width="18.33203125" bestFit="1" customWidth="1"/>
  </cols>
  <sheetData>
    <row r="1" spans="1:2" x14ac:dyDescent="0.3">
      <c r="A1" s="61" t="s">
        <v>167</v>
      </c>
      <c r="B1" t="s">
        <v>171</v>
      </c>
    </row>
    <row r="3" spans="1:2" x14ac:dyDescent="0.3">
      <c r="A3" s="61" t="s">
        <v>168</v>
      </c>
      <c r="B3" t="s">
        <v>170</v>
      </c>
    </row>
    <row r="4" spans="1:2" x14ac:dyDescent="0.3">
      <c r="A4" s="62" t="s">
        <v>56</v>
      </c>
      <c r="B4" s="63">
        <v>1085262</v>
      </c>
    </row>
    <row r="5" spans="1:2" x14ac:dyDescent="0.3">
      <c r="A5" s="62" t="s">
        <v>44</v>
      </c>
      <c r="B5" s="63">
        <v>1085262</v>
      </c>
    </row>
    <row r="6" spans="1:2" x14ac:dyDescent="0.3">
      <c r="A6" s="62" t="s">
        <v>84</v>
      </c>
      <c r="B6" s="63">
        <v>1202451</v>
      </c>
    </row>
    <row r="7" spans="1:2" x14ac:dyDescent="0.3">
      <c r="A7" s="62" t="s">
        <v>55</v>
      </c>
      <c r="B7" s="63">
        <v>2296113</v>
      </c>
    </row>
    <row r="8" spans="1:2" x14ac:dyDescent="0.3">
      <c r="A8" s="62" t="s">
        <v>85</v>
      </c>
      <c r="B8" s="63">
        <v>8400</v>
      </c>
    </row>
    <row r="9" spans="1:2" x14ac:dyDescent="0.3">
      <c r="A9" s="62" t="s">
        <v>169</v>
      </c>
      <c r="B9" s="63">
        <v>5677488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5EF7-3559-49C5-8FF1-8314DBE67C21}">
  <dimension ref="A1:B9"/>
  <sheetViews>
    <sheetView workbookViewId="0">
      <selection activeCell="M7" sqref="M7"/>
    </sheetView>
  </sheetViews>
  <sheetFormatPr defaultRowHeight="14.4" x14ac:dyDescent="0.3"/>
  <cols>
    <col min="1" max="1" width="25" bestFit="1" customWidth="1"/>
    <col min="2" max="2" width="18.21875" bestFit="1" customWidth="1"/>
  </cols>
  <sheetData>
    <row r="1" spans="1:2" x14ac:dyDescent="0.3">
      <c r="A1" s="61" t="s">
        <v>164</v>
      </c>
      <c r="B1" t="s">
        <v>171</v>
      </c>
    </row>
    <row r="3" spans="1:2" x14ac:dyDescent="0.3">
      <c r="A3" s="61" t="s">
        <v>168</v>
      </c>
      <c r="B3" t="s">
        <v>172</v>
      </c>
    </row>
    <row r="4" spans="1:2" x14ac:dyDescent="0.3">
      <c r="A4" s="62" t="s">
        <v>161</v>
      </c>
      <c r="B4" s="63">
        <v>1443755</v>
      </c>
    </row>
    <row r="5" spans="1:2" x14ac:dyDescent="0.3">
      <c r="A5" s="62" t="s">
        <v>41</v>
      </c>
      <c r="B5" s="63">
        <v>3500</v>
      </c>
    </row>
    <row r="6" spans="1:2" x14ac:dyDescent="0.3">
      <c r="A6" s="62" t="s">
        <v>27</v>
      </c>
      <c r="B6" s="63">
        <v>651542.42000000004</v>
      </c>
    </row>
    <row r="7" spans="1:2" x14ac:dyDescent="0.3">
      <c r="A7" s="62" t="s">
        <v>24</v>
      </c>
      <c r="B7" s="63">
        <v>102815.58</v>
      </c>
    </row>
    <row r="8" spans="1:2" x14ac:dyDescent="0.3">
      <c r="A8" s="62" t="s">
        <v>19</v>
      </c>
      <c r="B8" s="63">
        <v>94500</v>
      </c>
    </row>
    <row r="9" spans="1:2" x14ac:dyDescent="0.3">
      <c r="A9" s="62" t="s">
        <v>169</v>
      </c>
      <c r="B9" s="63">
        <v>2296113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stato patrimaniale</vt:lpstr>
      <vt:lpstr>conto economico</vt:lpstr>
      <vt:lpstr>indici e margini</vt:lpstr>
      <vt:lpstr>Composizione dell'attivo</vt:lpstr>
      <vt:lpstr>Composizione del passivo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eduNet</dc:creator>
  <cp:lastModifiedBy>Giacomo Saccaggi</cp:lastModifiedBy>
  <cp:lastPrinted>2013-10-01T15:17:52Z</cp:lastPrinted>
  <dcterms:created xsi:type="dcterms:W3CDTF">2013-09-19T06:20:53Z</dcterms:created>
  <dcterms:modified xsi:type="dcterms:W3CDTF">2020-04-21T15:43:19Z</dcterms:modified>
</cp:coreProperties>
</file>