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20" yWindow="-120" windowWidth="29040" windowHeight="15840" activeTab="2"/>
  </bookViews>
  <sheets>
    <sheet name="Prefermentation" sheetId="1" r:id="rId1"/>
    <sheet name="Postfermentation" sheetId="2" r:id="rId2"/>
    <sheet name="Experiment" sheetId="3" r:id="rId3"/>
    <sheet name="Frass" sheetId="4" r:id="rId4"/>
  </sheets>
  <definedNames>
    <definedName name="_xlnm._FilterDatabase" localSheetId="2" hidden="1">Experiment!$A$1:$AK$109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75" i="3" l="1"/>
  <c r="AK76" i="3"/>
  <c r="AK77" i="3"/>
  <c r="AK78" i="3"/>
  <c r="AK79" i="3"/>
  <c r="AK80" i="3"/>
  <c r="AK81" i="3"/>
  <c r="AK82" i="3"/>
  <c r="AK83" i="3"/>
  <c r="AK84" i="3"/>
  <c r="AK85" i="3"/>
  <c r="AK86" i="3"/>
  <c r="AK87" i="3"/>
  <c r="AK88" i="3"/>
  <c r="AK89" i="3"/>
  <c r="AK90" i="3"/>
  <c r="AK91" i="3"/>
  <c r="AK92" i="3"/>
  <c r="AK93" i="3"/>
  <c r="AK94" i="3"/>
  <c r="AK95" i="3"/>
  <c r="AK96" i="3"/>
  <c r="AK97" i="3"/>
  <c r="AK98" i="3"/>
  <c r="AK99" i="3"/>
  <c r="AK100" i="3"/>
  <c r="AK101" i="3"/>
  <c r="AK102" i="3"/>
  <c r="AK103" i="3"/>
  <c r="AK104" i="3"/>
  <c r="AK105" i="3"/>
  <c r="AK106" i="3"/>
  <c r="AK107" i="3"/>
  <c r="AK108" i="3"/>
  <c r="AK109" i="3"/>
  <c r="AK74" i="3"/>
  <c r="S75" i="3" l="1"/>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74" i="3"/>
  <c r="Z74" i="3" l="1"/>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74" i="3"/>
  <c r="M23" i="1" l="1"/>
  <c r="K20" i="1"/>
  <c r="K23" i="1"/>
  <c r="K26" i="1"/>
  <c r="H28" i="1"/>
  <c r="H27" i="1"/>
  <c r="H26" i="1"/>
  <c r="H25" i="1"/>
  <c r="H24" i="1"/>
  <c r="H23" i="1"/>
  <c r="I23" i="1" s="1"/>
  <c r="H22" i="1"/>
  <c r="H21" i="1"/>
  <c r="H20" i="1"/>
  <c r="I26" i="1" l="1"/>
  <c r="I20" i="1"/>
  <c r="AG97" i="3"/>
  <c r="AH97" i="3" s="1"/>
  <c r="AJ97" i="3" s="1"/>
  <c r="AG96" i="3"/>
  <c r="AH96" i="3" s="1"/>
  <c r="AJ96" i="3" s="1"/>
  <c r="AG95" i="3"/>
  <c r="AH95" i="3" s="1"/>
  <c r="AJ95" i="3" s="1"/>
  <c r="AG94" i="3"/>
  <c r="AH94" i="3" s="1"/>
  <c r="AJ94" i="3" s="1"/>
  <c r="AG93" i="3"/>
  <c r="AH93" i="3" s="1"/>
  <c r="AJ93" i="3" s="1"/>
  <c r="AG92" i="3"/>
  <c r="AH92" i="3" s="1"/>
  <c r="AJ92" i="3" s="1"/>
  <c r="AG91" i="3"/>
  <c r="AH91" i="3" s="1"/>
  <c r="AJ91" i="3" s="1"/>
  <c r="AG90" i="3"/>
  <c r="AH90" i="3" s="1"/>
  <c r="AJ90" i="3" s="1"/>
  <c r="AE89" i="3"/>
  <c r="AG89" i="3" s="1"/>
  <c r="AH89" i="3" s="1"/>
  <c r="AJ89" i="3" s="1"/>
  <c r="AG88" i="3"/>
  <c r="AH88" i="3" s="1"/>
  <c r="AJ88" i="3" s="1"/>
  <c r="AG87" i="3"/>
  <c r="AH87" i="3" s="1"/>
  <c r="AJ87" i="3" s="1"/>
  <c r="AG86" i="3"/>
  <c r="AH86" i="3" s="1"/>
  <c r="AJ86" i="3" s="1"/>
  <c r="J28" i="4"/>
  <c r="J29" i="4"/>
  <c r="J30" i="4"/>
  <c r="J31" i="4"/>
  <c r="J32" i="4"/>
  <c r="J33" i="4"/>
  <c r="J34" i="4"/>
  <c r="J35" i="4"/>
  <c r="J36" i="4"/>
  <c r="J37" i="4"/>
  <c r="J27" i="4"/>
  <c r="J26" i="4"/>
  <c r="H29" i="4"/>
  <c r="Z86" i="3"/>
  <c r="AA86" i="3" s="1"/>
  <c r="AI86" i="3" s="1"/>
  <c r="Z87" i="3"/>
  <c r="AA87" i="3" s="1"/>
  <c r="AI87" i="3" s="1"/>
  <c r="Z88" i="3"/>
  <c r="AA88" i="3" s="1"/>
  <c r="AI88" i="3" s="1"/>
  <c r="Z89" i="3"/>
  <c r="AA89" i="3" s="1"/>
  <c r="AI89" i="3" s="1"/>
  <c r="Z90" i="3"/>
  <c r="AA90" i="3" s="1"/>
  <c r="AI90" i="3" s="1"/>
  <c r="Z91" i="3"/>
  <c r="AA91" i="3" s="1"/>
  <c r="AI91" i="3" s="1"/>
  <c r="Z92" i="3"/>
  <c r="AA92" i="3" s="1"/>
  <c r="AI92" i="3" s="1"/>
  <c r="Z93" i="3"/>
  <c r="AA93" i="3" s="1"/>
  <c r="AI93" i="3" s="1"/>
  <c r="Z94" i="3"/>
  <c r="AA94" i="3" s="1"/>
  <c r="AI94" i="3" s="1"/>
  <c r="Z95" i="3"/>
  <c r="AA95" i="3" s="1"/>
  <c r="AI95" i="3" s="1"/>
  <c r="Z96" i="3"/>
  <c r="AA96" i="3" s="1"/>
  <c r="AI96" i="3" s="1"/>
  <c r="Z97" i="3"/>
  <c r="AA97" i="3" s="1"/>
  <c r="AI97" i="3" s="1"/>
  <c r="AG104" i="3"/>
  <c r="AH104" i="3" s="1"/>
  <c r="AJ104" i="3" s="1"/>
  <c r="Z99" i="3"/>
  <c r="AA99" i="3" s="1"/>
  <c r="AI99" i="3" s="1"/>
  <c r="Z100" i="3"/>
  <c r="AA100" i="3" s="1"/>
  <c r="AI100" i="3" s="1"/>
  <c r="Z101" i="3"/>
  <c r="AA101" i="3" s="1"/>
  <c r="AI101" i="3" s="1"/>
  <c r="Z102" i="3"/>
  <c r="AA102" i="3" s="1"/>
  <c r="AI102" i="3" s="1"/>
  <c r="Z103" i="3"/>
  <c r="AA103" i="3" s="1"/>
  <c r="AI103" i="3" s="1"/>
  <c r="Z104" i="3"/>
  <c r="AA104" i="3" s="1"/>
  <c r="AI104" i="3" s="1"/>
  <c r="Z105" i="3"/>
  <c r="AA105" i="3" s="1"/>
  <c r="AI105" i="3" s="1"/>
  <c r="Z106" i="3"/>
  <c r="AA106" i="3" s="1"/>
  <c r="AI106" i="3" s="1"/>
  <c r="Z107" i="3"/>
  <c r="AA107" i="3" s="1"/>
  <c r="AI107" i="3" s="1"/>
  <c r="Z108" i="3"/>
  <c r="AA108" i="3" s="1"/>
  <c r="AI108" i="3" s="1"/>
  <c r="Z109" i="3"/>
  <c r="AA109" i="3" s="1"/>
  <c r="AI109" i="3" s="1"/>
  <c r="Z98" i="3"/>
  <c r="AA98" i="3" s="1"/>
  <c r="AI98" i="3" s="1"/>
  <c r="AG109" i="3"/>
  <c r="AH109" i="3" s="1"/>
  <c r="AJ109" i="3" s="1"/>
  <c r="AG108" i="3"/>
  <c r="AH108" i="3" s="1"/>
  <c r="AJ108" i="3" s="1"/>
  <c r="AG107" i="3"/>
  <c r="AB107" i="3"/>
  <c r="AH107" i="3" s="1"/>
  <c r="AJ107" i="3" s="1"/>
  <c r="AG106" i="3"/>
  <c r="AH106" i="3" s="1"/>
  <c r="AJ106" i="3" s="1"/>
  <c r="AG105" i="3"/>
  <c r="AH105" i="3" s="1"/>
  <c r="AJ105" i="3" s="1"/>
  <c r="AG103" i="3"/>
  <c r="AH103" i="3" s="1"/>
  <c r="AJ103" i="3" s="1"/>
  <c r="AG102" i="3"/>
  <c r="AH102" i="3" s="1"/>
  <c r="AJ102" i="3" s="1"/>
  <c r="AG101" i="3"/>
  <c r="AH101" i="3" s="1"/>
  <c r="AJ101" i="3" s="1"/>
  <c r="AG100" i="3"/>
  <c r="AH100" i="3" s="1"/>
  <c r="AJ100" i="3" s="1"/>
  <c r="AG99" i="3"/>
  <c r="AH99" i="3" s="1"/>
  <c r="AJ99" i="3" s="1"/>
  <c r="AG98" i="3"/>
  <c r="AH98" i="3" s="1"/>
  <c r="AJ98" i="3" s="1"/>
  <c r="J25" i="4"/>
  <c r="J24" i="4"/>
  <c r="J23" i="4"/>
  <c r="J22" i="4"/>
  <c r="J21" i="4"/>
  <c r="J20" i="4"/>
  <c r="J19" i="4"/>
  <c r="J18" i="4"/>
  <c r="J17" i="4"/>
  <c r="J16" i="4"/>
  <c r="J15" i="4"/>
  <c r="J14" i="4"/>
  <c r="E23" i="4"/>
  <c r="D37" i="4"/>
  <c r="D36" i="4"/>
  <c r="D35" i="4"/>
  <c r="D34" i="4"/>
  <c r="D33" i="4"/>
  <c r="D32" i="4"/>
  <c r="D31" i="4"/>
  <c r="D30" i="4"/>
  <c r="D29" i="4"/>
  <c r="D28" i="4"/>
  <c r="D27" i="4"/>
  <c r="D26" i="4"/>
  <c r="Q61" i="3"/>
  <c r="Q60" i="3"/>
  <c r="Q59" i="3"/>
  <c r="Q58" i="3"/>
  <c r="Q57" i="3"/>
  <c r="Q56" i="3"/>
  <c r="Q55" i="3"/>
  <c r="Q54" i="3"/>
  <c r="Q53" i="3"/>
  <c r="Q52" i="3"/>
  <c r="Q51" i="3"/>
  <c r="Q50" i="3"/>
  <c r="AG85" i="3" l="1"/>
  <c r="AH85" i="3" s="1"/>
  <c r="AJ85" i="3" s="1"/>
  <c r="AG84" i="3"/>
  <c r="AH84" i="3" s="1"/>
  <c r="AJ84" i="3" s="1"/>
  <c r="AG83" i="3"/>
  <c r="AH83" i="3" s="1"/>
  <c r="AJ83" i="3" s="1"/>
  <c r="AG82" i="3"/>
  <c r="AH82" i="3" s="1"/>
  <c r="AJ82" i="3" s="1"/>
  <c r="AG81" i="3"/>
  <c r="AH81" i="3" s="1"/>
  <c r="AJ81" i="3" s="1"/>
  <c r="AG80" i="3"/>
  <c r="AH80" i="3" s="1"/>
  <c r="AJ80" i="3" s="1"/>
  <c r="AG79" i="3"/>
  <c r="AH79" i="3" s="1"/>
  <c r="AJ79" i="3" s="1"/>
  <c r="AG78" i="3"/>
  <c r="AH78" i="3" s="1"/>
  <c r="AJ78" i="3" s="1"/>
  <c r="AG77" i="3"/>
  <c r="AH77" i="3" s="1"/>
  <c r="AJ77" i="3" s="1"/>
  <c r="AG76" i="3"/>
  <c r="AH76" i="3" s="1"/>
  <c r="AJ76" i="3" s="1"/>
  <c r="AG75" i="3"/>
  <c r="AH75" i="3" s="1"/>
  <c r="AJ75" i="3" s="1"/>
  <c r="AG74" i="3"/>
  <c r="AH74" i="3" s="1"/>
  <c r="AJ74" i="3" s="1"/>
  <c r="J3" i="4"/>
  <c r="J4" i="4"/>
  <c r="J5" i="4"/>
  <c r="J6" i="4"/>
  <c r="J7" i="4"/>
  <c r="J8" i="4"/>
  <c r="J9" i="4"/>
  <c r="J10" i="4"/>
  <c r="J11" i="4"/>
  <c r="J12" i="4"/>
  <c r="J13" i="4"/>
  <c r="J2" i="4"/>
  <c r="Q87" i="3" l="1"/>
  <c r="U87" i="3" s="1"/>
  <c r="Q88" i="3"/>
  <c r="U88" i="3" s="1"/>
  <c r="Q89" i="3"/>
  <c r="U89" i="3" s="1"/>
  <c r="Q90" i="3"/>
  <c r="U90" i="3" s="1"/>
  <c r="Q91" i="3"/>
  <c r="U91" i="3" s="1"/>
  <c r="Q92" i="3"/>
  <c r="U92" i="3" s="1"/>
  <c r="Q93" i="3"/>
  <c r="U93" i="3" s="1"/>
  <c r="Q94" i="3"/>
  <c r="U94" i="3" s="1"/>
  <c r="Q95" i="3"/>
  <c r="U95" i="3" s="1"/>
  <c r="Q96" i="3"/>
  <c r="U96" i="3" s="1"/>
  <c r="Q97" i="3"/>
  <c r="U97" i="3" s="1"/>
  <c r="Q86" i="3"/>
  <c r="U86" i="3" s="1"/>
  <c r="Q25" i="3"/>
  <c r="Q24" i="3"/>
  <c r="Q23" i="3"/>
  <c r="Q22" i="3"/>
  <c r="Q21" i="3"/>
  <c r="Q20" i="3"/>
  <c r="Q19" i="3"/>
  <c r="Q18" i="3"/>
  <c r="Q17" i="3"/>
  <c r="Q16" i="3"/>
  <c r="Q15" i="3"/>
  <c r="Q14" i="3"/>
  <c r="Q109" i="3"/>
  <c r="U109" i="3" s="1"/>
  <c r="V109" i="3" s="1"/>
  <c r="Q108" i="3"/>
  <c r="U108" i="3" s="1"/>
  <c r="V108" i="3" s="1"/>
  <c r="Q107" i="3"/>
  <c r="U107" i="3" s="1"/>
  <c r="V107" i="3" s="1"/>
  <c r="Q106" i="3"/>
  <c r="U106" i="3" s="1"/>
  <c r="V106" i="3" s="1"/>
  <c r="Q105" i="3"/>
  <c r="U105" i="3" s="1"/>
  <c r="V105" i="3" s="1"/>
  <c r="Q104" i="3"/>
  <c r="U104" i="3" s="1"/>
  <c r="V104" i="3" s="1"/>
  <c r="Q103" i="3"/>
  <c r="U103" i="3" s="1"/>
  <c r="V103" i="3" s="1"/>
  <c r="Q102" i="3"/>
  <c r="U102" i="3" s="1"/>
  <c r="V102" i="3" s="1"/>
  <c r="Q101" i="3"/>
  <c r="U101" i="3" s="1"/>
  <c r="V101" i="3" s="1"/>
  <c r="Q100" i="3"/>
  <c r="U100" i="3" s="1"/>
  <c r="V100" i="3" s="1"/>
  <c r="Q99" i="3"/>
  <c r="U99" i="3" s="1"/>
  <c r="V99" i="3" s="1"/>
  <c r="Q98" i="3"/>
  <c r="U98" i="3" s="1"/>
  <c r="V98" i="3" s="1"/>
  <c r="Q73" i="3"/>
  <c r="Q72" i="3"/>
  <c r="Q71" i="3"/>
  <c r="Q70" i="3"/>
  <c r="Q69" i="3"/>
  <c r="Q68" i="3"/>
  <c r="Q67" i="3"/>
  <c r="Q66" i="3"/>
  <c r="Q65" i="3"/>
  <c r="Q64" i="3"/>
  <c r="Q63" i="3"/>
  <c r="Q62" i="3"/>
  <c r="Q37" i="3"/>
  <c r="Q36" i="3"/>
  <c r="Q35" i="3"/>
  <c r="Q34" i="3"/>
  <c r="Q33" i="3"/>
  <c r="Q32" i="3"/>
  <c r="Q31" i="3"/>
  <c r="Q30" i="3"/>
  <c r="Q29" i="3"/>
  <c r="Q28" i="3"/>
  <c r="Q27" i="3"/>
  <c r="Q26" i="3"/>
  <c r="Z75" i="3"/>
  <c r="AA75" i="3" s="1"/>
  <c r="AI75" i="3" s="1"/>
  <c r="Z76" i="3"/>
  <c r="AA76" i="3" s="1"/>
  <c r="AI76" i="3" s="1"/>
  <c r="Z77" i="3"/>
  <c r="AA77" i="3" s="1"/>
  <c r="AI77" i="3" s="1"/>
  <c r="Z78" i="3"/>
  <c r="AA78" i="3" s="1"/>
  <c r="AI78" i="3" s="1"/>
  <c r="Z79" i="3"/>
  <c r="AA79" i="3" s="1"/>
  <c r="AI79" i="3" s="1"/>
  <c r="Z80" i="3"/>
  <c r="AA80" i="3" s="1"/>
  <c r="AI80" i="3" s="1"/>
  <c r="Z81" i="3"/>
  <c r="AA81" i="3" s="1"/>
  <c r="AI81" i="3" s="1"/>
  <c r="Z82" i="3"/>
  <c r="AA82" i="3" s="1"/>
  <c r="AI82" i="3" s="1"/>
  <c r="Z83" i="3"/>
  <c r="AA83" i="3" s="1"/>
  <c r="AI83" i="3" s="1"/>
  <c r="Z84" i="3"/>
  <c r="AA84" i="3" s="1"/>
  <c r="AI84" i="3" s="1"/>
  <c r="Z85" i="3"/>
  <c r="AA85" i="3" s="1"/>
  <c r="AI85" i="3" s="1"/>
  <c r="AA74" i="3"/>
  <c r="AI74" i="3" s="1"/>
  <c r="Q49" i="3"/>
  <c r="Q48" i="3"/>
  <c r="Q47" i="3"/>
  <c r="Q46" i="3"/>
  <c r="Q45" i="3"/>
  <c r="Q44" i="3"/>
  <c r="Q43" i="3"/>
  <c r="Q42" i="3"/>
  <c r="Q41" i="3"/>
  <c r="Q40" i="3"/>
  <c r="Q39" i="3"/>
  <c r="Q38" i="3"/>
  <c r="Q13" i="3"/>
  <c r="Q12" i="3"/>
  <c r="Q11" i="3"/>
  <c r="Q10" i="3"/>
  <c r="Q9" i="3"/>
  <c r="Q8" i="3"/>
  <c r="Q7" i="3"/>
  <c r="Q6" i="3"/>
  <c r="Q5" i="3"/>
  <c r="Q4" i="3"/>
  <c r="Q3" i="3"/>
  <c r="Q2" i="3"/>
  <c r="G13" i="3"/>
  <c r="G12" i="3"/>
  <c r="G11" i="3"/>
  <c r="G10" i="3"/>
  <c r="G9" i="3"/>
  <c r="G8" i="3"/>
  <c r="G7" i="3"/>
  <c r="G6" i="3"/>
  <c r="G5" i="3"/>
  <c r="G4" i="3"/>
  <c r="G3" i="3"/>
  <c r="G2" i="3"/>
  <c r="V94" i="3" l="1"/>
  <c r="V93" i="3"/>
  <c r="V91" i="3"/>
  <c r="V86" i="3"/>
  <c r="V90" i="3"/>
  <c r="V97" i="3"/>
  <c r="V89" i="3"/>
  <c r="V92" i="3"/>
  <c r="V96" i="3"/>
  <c r="V88" i="3"/>
  <c r="V95" i="3"/>
  <c r="V87" i="3"/>
  <c r="H19" i="2"/>
  <c r="H18" i="2"/>
  <c r="H17" i="2"/>
  <c r="I17" i="2" s="1"/>
  <c r="L17" i="2" s="1"/>
  <c r="H16" i="2"/>
  <c r="H15" i="2"/>
  <c r="H14" i="2"/>
  <c r="H13" i="2"/>
  <c r="H12" i="2"/>
  <c r="H11" i="2"/>
  <c r="I14" i="2" l="1"/>
  <c r="L14" i="2" s="1"/>
  <c r="I11" i="2"/>
  <c r="L11" i="2" s="1"/>
  <c r="Q75" i="3"/>
  <c r="U75" i="3" s="1"/>
  <c r="Q76" i="3"/>
  <c r="U76" i="3" s="1"/>
  <c r="Q77" i="3"/>
  <c r="U77" i="3" s="1"/>
  <c r="Q78" i="3"/>
  <c r="Q79" i="3"/>
  <c r="U79" i="3" s="1"/>
  <c r="Q80" i="3"/>
  <c r="U80" i="3" s="1"/>
  <c r="Q81" i="3"/>
  <c r="U81" i="3" s="1"/>
  <c r="Q82" i="3"/>
  <c r="U82" i="3" s="1"/>
  <c r="Q83" i="3"/>
  <c r="U83" i="3" s="1"/>
  <c r="Q84" i="3"/>
  <c r="U84" i="3" s="1"/>
  <c r="Q85" i="3"/>
  <c r="U85" i="3" s="1"/>
  <c r="Q74" i="3"/>
  <c r="U74" i="3" s="1"/>
  <c r="H10" i="2"/>
  <c r="H9" i="2"/>
  <c r="H8" i="2"/>
  <c r="H7" i="2"/>
  <c r="H6" i="2"/>
  <c r="H5" i="2"/>
  <c r="H4" i="2"/>
  <c r="H3" i="2"/>
  <c r="H2" i="2"/>
  <c r="I2" i="2" s="1"/>
  <c r="L2" i="2" s="1"/>
  <c r="I5" i="2" l="1"/>
  <c r="L5" i="2" s="1"/>
  <c r="V82" i="3"/>
  <c r="V79" i="3"/>
  <c r="V77" i="3"/>
  <c r="V80" i="3"/>
  <c r="V85" i="3"/>
  <c r="V84" i="3"/>
  <c r="V76" i="3"/>
  <c r="V81" i="3"/>
  <c r="V83" i="3"/>
  <c r="V75" i="3"/>
  <c r="U78" i="3"/>
  <c r="I8" i="2"/>
  <c r="L8" i="2" s="1"/>
  <c r="K11" i="1"/>
  <c r="K14" i="1"/>
  <c r="K17" i="1"/>
  <c r="H19" i="1"/>
  <c r="H18" i="1"/>
  <c r="H17" i="1"/>
  <c r="H16" i="1"/>
  <c r="H15" i="1"/>
  <c r="H14" i="1"/>
  <c r="H13" i="1"/>
  <c r="H12" i="1"/>
  <c r="H11" i="1"/>
  <c r="V78" i="3" l="1"/>
  <c r="V74" i="3"/>
  <c r="I17" i="1"/>
  <c r="I14" i="1"/>
  <c r="I11" i="1"/>
  <c r="K5" i="1"/>
  <c r="K8" i="1"/>
  <c r="K2" i="1"/>
  <c r="H3" i="1"/>
  <c r="H4" i="1"/>
  <c r="H5" i="1"/>
  <c r="H6" i="1"/>
  <c r="H7" i="1"/>
  <c r="H8" i="1"/>
  <c r="H9" i="1"/>
  <c r="H10" i="1"/>
  <c r="H2" i="1"/>
  <c r="I5" i="1" l="1"/>
  <c r="I2" i="1"/>
  <c r="I8" i="1"/>
</calcChain>
</file>

<file path=xl/comments1.xml><?xml version="1.0" encoding="utf-8"?>
<comments xmlns="http://schemas.openxmlformats.org/spreadsheetml/2006/main">
  <authors>
    <author>Auteur</author>
  </authors>
  <commentList>
    <comment ref="J1" authorId="0" shapeId="0">
      <text>
        <r>
          <rPr>
            <b/>
            <sz val="9"/>
            <color indexed="81"/>
            <rFont val="Tahoma"/>
            <family val="2"/>
          </rPr>
          <t>Auteur:</t>
        </r>
        <r>
          <rPr>
            <sz val="9"/>
            <color indexed="81"/>
            <rFont val="Tahoma"/>
            <family val="2"/>
          </rPr>
          <t xml:space="preserve">
measured on different samples than the MC</t>
        </r>
      </text>
    </comment>
    <comment ref="K23" authorId="0" shapeId="0">
      <text>
        <r>
          <rPr>
            <b/>
            <sz val="9"/>
            <color indexed="81"/>
            <rFont val="Tahoma"/>
            <family val="2"/>
          </rPr>
          <t>Auteur:</t>
        </r>
        <r>
          <rPr>
            <sz val="9"/>
            <color indexed="81"/>
            <rFont val="Tahoma"/>
            <family val="2"/>
          </rPr>
          <t xml:space="preserve">
pH too high, added 100mL more acid.</t>
        </r>
      </text>
    </comment>
  </commentList>
</comments>
</file>

<file path=xl/comments2.xml><?xml version="1.0" encoding="utf-8"?>
<comments xmlns="http://schemas.openxmlformats.org/spreadsheetml/2006/main">
  <authors>
    <author>Auteur</author>
  </authors>
  <commentList>
    <comment ref="J1" authorId="0" shapeId="0">
      <text>
        <r>
          <rPr>
            <b/>
            <sz val="9"/>
            <color indexed="81"/>
            <rFont val="Tahoma"/>
            <family val="2"/>
          </rPr>
          <t>Auteur:</t>
        </r>
        <r>
          <rPr>
            <sz val="9"/>
            <color indexed="81"/>
            <rFont val="Tahoma"/>
            <family val="2"/>
          </rPr>
          <t xml:space="preserve">
measured on different samples than the MC. First value from Agrolab, 2 and 3 by me at ETH</t>
        </r>
      </text>
    </comment>
  </commentList>
</comments>
</file>

<file path=xl/comments3.xml><?xml version="1.0" encoding="utf-8"?>
<comments xmlns="http://schemas.openxmlformats.org/spreadsheetml/2006/main">
  <authors>
    <author>Auteur</author>
  </authors>
  <commentList>
    <comment ref="Y86" authorId="0" shapeId="0">
      <text>
        <r>
          <rPr>
            <b/>
            <sz val="9"/>
            <color indexed="81"/>
            <rFont val="Tahoma"/>
            <family val="2"/>
          </rPr>
          <t>Auteur:</t>
        </r>
        <r>
          <rPr>
            <sz val="9"/>
            <color indexed="81"/>
            <rFont val="Tahoma"/>
            <family val="2"/>
          </rPr>
          <t xml:space="preserve">
While milling powder formed a paste, suggesting samples aren´t 100% dry, have been in the oven at 80C for 30 hours. MC is overestimated? Dani said it could also be because of the fat. Results from animal nutrition lab should be more precise </t>
        </r>
      </text>
    </comment>
  </commentList>
</comments>
</file>

<file path=xl/sharedStrings.xml><?xml version="1.0" encoding="utf-8"?>
<sst xmlns="http://schemas.openxmlformats.org/spreadsheetml/2006/main" count="665" uniqueCount="92">
  <si>
    <t>sample</t>
  </si>
  <si>
    <t>treat</t>
  </si>
  <si>
    <t>preserv</t>
  </si>
  <si>
    <t>crucible_g</t>
  </si>
  <si>
    <t>mass_g</t>
  </si>
  <si>
    <t>TOTmass_g</t>
  </si>
  <si>
    <t>TOTdry_g</t>
  </si>
  <si>
    <t>pH</t>
  </si>
  <si>
    <t>MC</t>
  </si>
  <si>
    <t>ACD.2W.1</t>
  </si>
  <si>
    <t>ACD.2W.2</t>
  </si>
  <si>
    <t>ACD.2W.3</t>
  </si>
  <si>
    <t>FRM.2W.1</t>
  </si>
  <si>
    <t>FRM.2W.2</t>
  </si>
  <si>
    <t>FRM.2W.3</t>
  </si>
  <si>
    <t>CTR.2W.1</t>
  </si>
  <si>
    <t>CTR.2W.2</t>
  </si>
  <si>
    <t>CTR.2W.3</t>
  </si>
  <si>
    <t>2W</t>
  </si>
  <si>
    <t>acid</t>
  </si>
  <si>
    <t>fermentation</t>
  </si>
  <si>
    <t>control</t>
  </si>
  <si>
    <t>avg_MC</t>
  </si>
  <si>
    <t>ACD.1D.1</t>
  </si>
  <si>
    <t>ACD.1D.2</t>
  </si>
  <si>
    <t>ACD.1D.3</t>
  </si>
  <si>
    <t>FRM.1D.1</t>
  </si>
  <si>
    <t>FRM.1D.2</t>
  </si>
  <si>
    <t>FRM.1D.3</t>
  </si>
  <si>
    <t>CTR.1D.1</t>
  </si>
  <si>
    <t>CTR.1D.2</t>
  </si>
  <si>
    <t>CTR.1D.3</t>
  </si>
  <si>
    <t>1D</t>
  </si>
  <si>
    <t>Wet_substrate</t>
  </si>
  <si>
    <t>Dmweight_substrate</t>
  </si>
  <si>
    <t>ACD.1D.4</t>
  </si>
  <si>
    <t>FRM.1D.4</t>
  </si>
  <si>
    <t>CTR.1D.4</t>
  </si>
  <si>
    <t>temperature</t>
  </si>
  <si>
    <t>larvae_g</t>
  </si>
  <si>
    <t>sample_larv_g</t>
  </si>
  <si>
    <t>#larvae</t>
  </si>
  <si>
    <t>avg_mass_larva_mg</t>
  </si>
  <si>
    <t>estimate#_lrv</t>
  </si>
  <si>
    <t>frass_g</t>
  </si>
  <si>
    <t>sample_frass_g</t>
  </si>
  <si>
    <t>ACD.1W.1</t>
  </si>
  <si>
    <t>ACD.1W.2</t>
  </si>
  <si>
    <t>ACD.1W.3</t>
  </si>
  <si>
    <t>FRM.1W.1</t>
  </si>
  <si>
    <t>FRM.1W.2</t>
  </si>
  <si>
    <t>FRM.1W.3</t>
  </si>
  <si>
    <t>CTR.1W.1</t>
  </si>
  <si>
    <t>CTR.1W.2</t>
  </si>
  <si>
    <t>CTR.1W.3</t>
  </si>
  <si>
    <t>1W</t>
  </si>
  <si>
    <t>day</t>
  </si>
  <si>
    <t>ACD.2W.4</t>
  </si>
  <si>
    <t>FRM.2W.4</t>
  </si>
  <si>
    <t>CTR.2W.4</t>
  </si>
  <si>
    <t>crcb_larv</t>
  </si>
  <si>
    <t>dry_crcb_lrv</t>
  </si>
  <si>
    <t>ACD.1W.4</t>
  </si>
  <si>
    <t>FRM.1W.4</t>
  </si>
  <si>
    <t>CTR.1W.4</t>
  </si>
  <si>
    <t>PP</t>
  </si>
  <si>
    <t>substrate_start</t>
  </si>
  <si>
    <t>MC_frass</t>
  </si>
  <si>
    <t>MC_larvae</t>
  </si>
  <si>
    <t>MC_sub strate</t>
  </si>
  <si>
    <t>dry_ConversionRate</t>
  </si>
  <si>
    <t>dry_WasteReduction</t>
  </si>
  <si>
    <t>larvae_start</t>
  </si>
  <si>
    <t>pH_2</t>
  </si>
  <si>
    <t>survival</t>
  </si>
  <si>
    <t>avg_pH</t>
  </si>
  <si>
    <t>MC_larvae_start</t>
  </si>
  <si>
    <t>dry_larvae_start</t>
  </si>
  <si>
    <t>larvae_dry</t>
  </si>
  <si>
    <t>substrate_start_dry</t>
  </si>
  <si>
    <t>frass_dry</t>
  </si>
  <si>
    <t>container_g</t>
  </si>
  <si>
    <t>iButton_g</t>
  </si>
  <si>
    <t>Lcrcb</t>
  </si>
  <si>
    <t>Fcrcb</t>
  </si>
  <si>
    <t>crcb_frass</t>
  </si>
  <si>
    <t>dry_crcb_frass</t>
  </si>
  <si>
    <t>CTR</t>
  </si>
  <si>
    <t>ACD</t>
  </si>
  <si>
    <t>FRM</t>
  </si>
  <si>
    <t>percPP</t>
  </si>
  <si>
    <t>avg_dry_larva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</si>
</sst>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4"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10" fontId="0" fillId="0" borderId="0" xfId="0" applyNumberFormat="1"/>
    <xf numFmtId="10" fontId="1" fillId="0" borderId="0" xfId="0" applyNumberFormat="1" applyFont="1"/>
    <xf numFmtId="164" fontId="1" fillId="0" borderId="0" xfId="0" applyNumberFormat="1" applyFont="1"/>
    <xf numFmtId="2" fontId="0" fillId="0" borderId="0" xfId="0" applyNumberFormat="1"/>
    <xf numFmtId="2" fontId="1" fillId="0" borderId="0" xfId="0" applyNumberFormat="1" applyFont="1"/>
    <xf numFmtId="1" fontId="0" fillId="0" borderId="0" xfId="0" applyNumberFormat="1"/>
    <xf numFmtId="164" fontId="0" fillId="0" borderId="0" xfId="0" applyNumberFormat="1"/>
    <xf numFmtId="0" fontId="1" fillId="0" borderId="0" xfId="0" applyFont="1"/>
    <xf numFmtId="0" fontId="0" fillId="2" borderId="0" xfId="0" applyFill="1"/>
    <xf numFmtId="9" fontId="0" fillId="0" borderId="0" xfId="0" applyNumberFormat="1"/>
    <xf numFmtId="9" fontId="0" fillId="2" borderId="0" xfId="0" applyNumberFormat="1" applyFill="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8"/>
  <sheetViews>
    <sheetView workbookViewId="0">
      <pane ySplit="1" topLeftCell="A2" activePane="bottomLeft" state="frozen"/>
      <selection pane="bottomLeft" activeCell="H2" sqref="H2"/>
    </sheetView>
  </sheetViews>
  <sheetFormatPr baseColWidth="10" defaultColWidth="9.140625" defaultRowHeight="15" x14ac:dyDescent="0.25"/>
  <cols>
    <col min="1" max="1" width="9.85546875" bestFit="1" customWidth="1"/>
    <col min="2" max="2" width="5.28515625" bestFit="1" customWidth="1"/>
    <col min="3" max="3" width="12.85546875" bestFit="1" customWidth="1"/>
    <col min="4" max="4" width="10" bestFit="1" customWidth="1"/>
    <col min="5" max="5" width="7.42578125" bestFit="1" customWidth="1"/>
    <col min="6" max="6" width="10.85546875" bestFit="1" customWidth="1"/>
    <col min="7" max="7" width="9.28515625" bestFit="1" customWidth="1"/>
    <col min="8" max="8" width="7.140625" bestFit="1" customWidth="1"/>
    <col min="9" max="9" width="7.85546875" bestFit="1" customWidth="1"/>
    <col min="10" max="10" width="6" bestFit="1" customWidth="1"/>
    <col min="11" max="11" width="5.5703125" bestFit="1" customWidth="1"/>
  </cols>
  <sheetData>
    <row r="1" spans="1:12" x14ac:dyDescent="0.25">
      <c r="A1" t="s">
        <v>0</v>
      </c>
      <c r="B1" t="s">
        <v>1</v>
      </c>
      <c r="C1" t="s">
        <v>2</v>
      </c>
      <c r="D1" t="s">
        <v>3</v>
      </c>
      <c r="E1" t="s">
        <v>4</v>
      </c>
      <c r="F1" t="s">
        <v>5</v>
      </c>
      <c r="G1" t="s">
        <v>6</v>
      </c>
      <c r="H1" t="s">
        <v>8</v>
      </c>
      <c r="I1" t="s">
        <v>22</v>
      </c>
      <c r="J1" t="s">
        <v>7</v>
      </c>
      <c r="K1" t="s">
        <v>75</v>
      </c>
      <c r="L1" t="s">
        <v>73</v>
      </c>
    </row>
    <row r="2" spans="1:12" x14ac:dyDescent="0.25">
      <c r="A2" t="s">
        <v>9</v>
      </c>
      <c r="B2" t="s">
        <v>18</v>
      </c>
      <c r="C2" t="s">
        <v>19</v>
      </c>
      <c r="D2" s="4">
        <v>32.04</v>
      </c>
      <c r="E2" s="4">
        <v>3.82</v>
      </c>
      <c r="F2" s="4">
        <v>35.89</v>
      </c>
      <c r="G2" s="4">
        <v>33.39</v>
      </c>
      <c r="H2" s="1">
        <f t="shared" ref="H2:H28" si="0">1-((G2-D2)/(F2-D2))</f>
        <v>0.64935064935064912</v>
      </c>
      <c r="I2" s="2">
        <f>AVERAGE(H2:H4)</f>
        <v>0.64781963085939365</v>
      </c>
      <c r="J2">
        <v>3.7149999999999999</v>
      </c>
      <c r="K2" s="3">
        <f>AVERAGE(J2:J4)</f>
        <v>3.8019999999999996</v>
      </c>
    </row>
    <row r="3" spans="1:12" x14ac:dyDescent="0.25">
      <c r="A3" t="s">
        <v>10</v>
      </c>
      <c r="B3" t="s">
        <v>18</v>
      </c>
      <c r="C3" t="s">
        <v>19</v>
      </c>
      <c r="D3" s="4">
        <v>38.36</v>
      </c>
      <c r="E3" s="4">
        <v>3.64</v>
      </c>
      <c r="F3" s="4">
        <v>42.02</v>
      </c>
      <c r="G3" s="4">
        <v>39.61</v>
      </c>
      <c r="H3" s="1">
        <f t="shared" si="0"/>
        <v>0.65846994535519165</v>
      </c>
      <c r="I3" s="2"/>
      <c r="J3">
        <v>3.71</v>
      </c>
      <c r="K3" s="3"/>
    </row>
    <row r="4" spans="1:12" x14ac:dyDescent="0.25">
      <c r="A4" t="s">
        <v>11</v>
      </c>
      <c r="B4" t="s">
        <v>18</v>
      </c>
      <c r="C4" t="s">
        <v>19</v>
      </c>
      <c r="D4" s="4">
        <v>31.66</v>
      </c>
      <c r="E4" s="4">
        <v>3.78</v>
      </c>
      <c r="F4" s="4">
        <v>35.42</v>
      </c>
      <c r="G4" s="4">
        <v>33.03</v>
      </c>
      <c r="H4" s="1">
        <f t="shared" si="0"/>
        <v>0.63563829787234027</v>
      </c>
      <c r="I4" s="2"/>
      <c r="J4">
        <v>3.9809999999999999</v>
      </c>
      <c r="K4" s="3"/>
    </row>
    <row r="5" spans="1:12" x14ac:dyDescent="0.25">
      <c r="A5" t="s">
        <v>12</v>
      </c>
      <c r="B5" t="s">
        <v>18</v>
      </c>
      <c r="C5" t="s">
        <v>20</v>
      </c>
      <c r="D5" s="4">
        <v>35.340000000000003</v>
      </c>
      <c r="E5" s="4">
        <v>3.17</v>
      </c>
      <c r="F5" s="4">
        <v>38.51</v>
      </c>
      <c r="G5" s="4">
        <v>36.549999999999997</v>
      </c>
      <c r="H5" s="1">
        <f t="shared" si="0"/>
        <v>0.61829652996845552</v>
      </c>
      <c r="I5" s="2">
        <f>AVERAGE(H5:H7)</f>
        <v>0.64235076344570674</v>
      </c>
      <c r="J5">
        <v>5.3609999999999998</v>
      </c>
      <c r="K5" s="3">
        <f>AVERAGE(J5:J7)</f>
        <v>5.3786666666666667</v>
      </c>
    </row>
    <row r="6" spans="1:12" x14ac:dyDescent="0.25">
      <c r="A6" t="s">
        <v>13</v>
      </c>
      <c r="B6" t="s">
        <v>18</v>
      </c>
      <c r="C6" t="s">
        <v>20</v>
      </c>
      <c r="D6" s="4">
        <v>34.11</v>
      </c>
      <c r="E6" s="4">
        <v>3.09</v>
      </c>
      <c r="F6" s="4">
        <v>37.21</v>
      </c>
      <c r="G6" s="4">
        <v>35.19</v>
      </c>
      <c r="H6" s="1">
        <f t="shared" si="0"/>
        <v>0.65161290322580712</v>
      </c>
      <c r="I6" s="2"/>
      <c r="J6">
        <v>5.3</v>
      </c>
      <c r="K6" s="3"/>
    </row>
    <row r="7" spans="1:12" x14ac:dyDescent="0.25">
      <c r="A7" t="s">
        <v>14</v>
      </c>
      <c r="B7" t="s">
        <v>18</v>
      </c>
      <c r="C7" t="s">
        <v>20</v>
      </c>
      <c r="D7" s="4">
        <v>34.18</v>
      </c>
      <c r="E7" s="4">
        <v>3.14</v>
      </c>
      <c r="F7" s="4">
        <v>37.33</v>
      </c>
      <c r="G7" s="4">
        <v>35.26</v>
      </c>
      <c r="H7" s="1">
        <f t="shared" si="0"/>
        <v>0.65714285714285747</v>
      </c>
      <c r="I7" s="2"/>
      <c r="J7">
        <v>5.4749999999999996</v>
      </c>
      <c r="K7" s="3"/>
    </row>
    <row r="8" spans="1:12" x14ac:dyDescent="0.25">
      <c r="A8" t="s">
        <v>15</v>
      </c>
      <c r="B8" t="s">
        <v>18</v>
      </c>
      <c r="C8" t="s">
        <v>21</v>
      </c>
      <c r="D8" s="4">
        <v>32.21</v>
      </c>
      <c r="E8" s="4">
        <v>3.89</v>
      </c>
      <c r="F8" s="4">
        <v>36.11</v>
      </c>
      <c r="G8" s="4">
        <v>33.81</v>
      </c>
      <c r="H8" s="1">
        <f t="shared" si="0"/>
        <v>0.5897435897435892</v>
      </c>
      <c r="I8" s="2">
        <f>AVERAGE(H8:H10)</f>
        <v>0.62673648729986742</v>
      </c>
      <c r="J8">
        <v>4.8099999999999996</v>
      </c>
      <c r="K8" s="3">
        <f>AVERAGE(J8:J10)</f>
        <v>5.0856666666666666</v>
      </c>
    </row>
    <row r="9" spans="1:12" x14ac:dyDescent="0.25">
      <c r="A9" t="s">
        <v>16</v>
      </c>
      <c r="B9" t="s">
        <v>18</v>
      </c>
      <c r="C9" t="s">
        <v>21</v>
      </c>
      <c r="D9" s="4">
        <v>28.27</v>
      </c>
      <c r="E9" s="4">
        <v>3.54</v>
      </c>
      <c r="F9" s="4">
        <v>31.82</v>
      </c>
      <c r="G9" s="4">
        <v>29.56</v>
      </c>
      <c r="H9" s="1">
        <f t="shared" si="0"/>
        <v>0.63661971830985942</v>
      </c>
      <c r="I9" s="1"/>
      <c r="J9">
        <v>5.2</v>
      </c>
      <c r="K9" s="3"/>
    </row>
    <row r="10" spans="1:12" x14ac:dyDescent="0.25">
      <c r="A10" t="s">
        <v>17</v>
      </c>
      <c r="B10" t="s">
        <v>18</v>
      </c>
      <c r="C10" t="s">
        <v>21</v>
      </c>
      <c r="D10" s="4">
        <v>32.299999999999997</v>
      </c>
      <c r="E10" s="4">
        <v>3.37</v>
      </c>
      <c r="F10" s="4">
        <v>35.68</v>
      </c>
      <c r="G10" s="4">
        <v>33.47</v>
      </c>
      <c r="H10" s="1">
        <f t="shared" si="0"/>
        <v>0.65384615384615352</v>
      </c>
      <c r="I10" s="1"/>
      <c r="J10">
        <v>5.2469999999999999</v>
      </c>
      <c r="K10" s="3"/>
    </row>
    <row r="11" spans="1:12" x14ac:dyDescent="0.25">
      <c r="A11" t="s">
        <v>23</v>
      </c>
      <c r="B11" t="s">
        <v>32</v>
      </c>
      <c r="C11" t="s">
        <v>19</v>
      </c>
      <c r="D11" s="4">
        <v>28.28</v>
      </c>
      <c r="E11" s="4">
        <v>3.61</v>
      </c>
      <c r="F11" s="4">
        <v>31.9</v>
      </c>
      <c r="G11" s="4">
        <v>29.75</v>
      </c>
      <c r="H11" s="1">
        <f t="shared" si="0"/>
        <v>0.59392265193370175</v>
      </c>
      <c r="I11" s="2">
        <f>AVERAGE(H11:H13)</f>
        <v>0.62221067266945151</v>
      </c>
      <c r="J11">
        <v>3.9369999999999998</v>
      </c>
      <c r="K11" s="3">
        <f>AVERAGE(J11:J13)</f>
        <v>4.0323333333333338</v>
      </c>
    </row>
    <row r="12" spans="1:12" x14ac:dyDescent="0.25">
      <c r="A12" t="s">
        <v>24</v>
      </c>
      <c r="B12" t="s">
        <v>32</v>
      </c>
      <c r="C12" t="s">
        <v>19</v>
      </c>
      <c r="D12" s="4">
        <v>35.35</v>
      </c>
      <c r="E12" s="4">
        <v>3.67</v>
      </c>
      <c r="F12" s="4">
        <v>39.020000000000003</v>
      </c>
      <c r="G12" s="4">
        <v>36.56</v>
      </c>
      <c r="H12" s="1">
        <f t="shared" si="0"/>
        <v>0.67029972752043587</v>
      </c>
      <c r="I12" s="1"/>
      <c r="J12">
        <v>4.03</v>
      </c>
      <c r="K12" s="3"/>
    </row>
    <row r="13" spans="1:12" x14ac:dyDescent="0.25">
      <c r="A13" t="s">
        <v>25</v>
      </c>
      <c r="B13" t="s">
        <v>32</v>
      </c>
      <c r="C13" t="s">
        <v>19</v>
      </c>
      <c r="D13" s="4">
        <v>32.03</v>
      </c>
      <c r="E13" s="4">
        <v>3.31</v>
      </c>
      <c r="F13" s="4">
        <v>35.35</v>
      </c>
      <c r="G13" s="4">
        <v>33.35</v>
      </c>
      <c r="H13" s="1">
        <f t="shared" si="0"/>
        <v>0.60240963855421681</v>
      </c>
      <c r="I13" s="1"/>
      <c r="J13" s="4">
        <v>4.13</v>
      </c>
      <c r="K13" s="3"/>
    </row>
    <row r="14" spans="1:12" x14ac:dyDescent="0.25">
      <c r="A14" t="s">
        <v>26</v>
      </c>
      <c r="B14" t="s">
        <v>32</v>
      </c>
      <c r="C14" t="s">
        <v>20</v>
      </c>
      <c r="D14" s="4">
        <v>34.119999999999997</v>
      </c>
      <c r="E14" s="4">
        <v>3.11</v>
      </c>
      <c r="F14" s="4">
        <v>37.24</v>
      </c>
      <c r="G14" s="4">
        <v>35.11</v>
      </c>
      <c r="H14" s="1">
        <f t="shared" si="0"/>
        <v>0.68269230769230749</v>
      </c>
      <c r="I14" s="2">
        <f>AVERAGE(H14:H16)</f>
        <v>0.64594650569784873</v>
      </c>
      <c r="J14" s="4">
        <v>5.3040000000000003</v>
      </c>
      <c r="K14" s="3">
        <f>AVERAGE(J14:J16)</f>
        <v>5.2326666666666668</v>
      </c>
    </row>
    <row r="15" spans="1:12" x14ac:dyDescent="0.25">
      <c r="A15" t="s">
        <v>27</v>
      </c>
      <c r="B15" t="s">
        <v>32</v>
      </c>
      <c r="C15" t="s">
        <v>20</v>
      </c>
      <c r="D15" s="4">
        <v>32.21</v>
      </c>
      <c r="E15" s="4">
        <v>3.19</v>
      </c>
      <c r="F15" s="4">
        <v>35.4</v>
      </c>
      <c r="G15" s="4">
        <v>33.479999999999997</v>
      </c>
      <c r="H15" s="1">
        <f t="shared" si="0"/>
        <v>0.60188087774294763</v>
      </c>
      <c r="I15" s="1"/>
      <c r="J15" s="4">
        <v>5.28</v>
      </c>
      <c r="K15" s="3"/>
    </row>
    <row r="16" spans="1:12" x14ac:dyDescent="0.25">
      <c r="A16" t="s">
        <v>28</v>
      </c>
      <c r="B16" t="s">
        <v>32</v>
      </c>
      <c r="C16" t="s">
        <v>20</v>
      </c>
      <c r="D16" s="4">
        <v>38.369999999999997</v>
      </c>
      <c r="E16" s="4">
        <v>3.96</v>
      </c>
      <c r="F16" s="4">
        <v>42.35</v>
      </c>
      <c r="G16" s="4">
        <v>39.75</v>
      </c>
      <c r="H16" s="1">
        <f t="shared" si="0"/>
        <v>0.65326633165829118</v>
      </c>
      <c r="I16" s="1"/>
      <c r="J16" s="4">
        <v>5.1139999999999999</v>
      </c>
      <c r="K16" s="3"/>
    </row>
    <row r="17" spans="1:13" x14ac:dyDescent="0.25">
      <c r="A17" t="s">
        <v>29</v>
      </c>
      <c r="B17" t="s">
        <v>32</v>
      </c>
      <c r="C17" t="s">
        <v>21</v>
      </c>
      <c r="D17" s="4">
        <v>34.19</v>
      </c>
      <c r="E17" s="4">
        <v>4.13</v>
      </c>
      <c r="F17" s="4">
        <v>38.33</v>
      </c>
      <c r="G17" s="4">
        <v>35.61</v>
      </c>
      <c r="H17" s="1">
        <f t="shared" si="0"/>
        <v>0.65700483091787398</v>
      </c>
      <c r="I17" s="2">
        <f>AVERAGE(H17:H19)</f>
        <v>0.6374314712521939</v>
      </c>
      <c r="J17" s="4">
        <v>5.3609999999999998</v>
      </c>
      <c r="K17" s="3">
        <f>AVERAGE(J17:J19)</f>
        <v>5.2399999999999993</v>
      </c>
    </row>
    <row r="18" spans="1:13" x14ac:dyDescent="0.25">
      <c r="A18" t="s">
        <v>30</v>
      </c>
      <c r="B18" t="s">
        <v>32</v>
      </c>
      <c r="C18" t="s">
        <v>21</v>
      </c>
      <c r="D18" s="4">
        <v>32.29</v>
      </c>
      <c r="E18" s="4">
        <v>3.69</v>
      </c>
      <c r="F18" s="4">
        <v>36</v>
      </c>
      <c r="G18" s="4">
        <v>33.64</v>
      </c>
      <c r="H18" s="1">
        <f t="shared" si="0"/>
        <v>0.63611859838274909</v>
      </c>
      <c r="I18" s="1"/>
      <c r="J18" s="4">
        <v>5.1230000000000002</v>
      </c>
      <c r="K18" s="3"/>
    </row>
    <row r="19" spans="1:13" x14ac:dyDescent="0.25">
      <c r="A19" t="s">
        <v>31</v>
      </c>
      <c r="B19" t="s">
        <v>32</v>
      </c>
      <c r="C19" t="s">
        <v>21</v>
      </c>
      <c r="D19" s="4">
        <v>31.65</v>
      </c>
      <c r="E19" s="4">
        <v>3.86</v>
      </c>
      <c r="F19" s="4">
        <v>35.51</v>
      </c>
      <c r="G19" s="4">
        <v>33.119999999999997</v>
      </c>
      <c r="H19" s="1">
        <f t="shared" si="0"/>
        <v>0.61917098445595875</v>
      </c>
      <c r="I19" s="1"/>
      <c r="J19" s="4">
        <v>5.2359999999999998</v>
      </c>
      <c r="K19" s="3"/>
    </row>
    <row r="20" spans="1:13" x14ac:dyDescent="0.25">
      <c r="A20" t="s">
        <v>46</v>
      </c>
      <c r="B20" t="s">
        <v>55</v>
      </c>
      <c r="C20" t="s">
        <v>19</v>
      </c>
      <c r="D20" s="4">
        <v>33</v>
      </c>
      <c r="E20" s="4">
        <v>3.65</v>
      </c>
      <c r="F20" s="4">
        <v>36.659999999999997</v>
      </c>
      <c r="G20" s="4">
        <v>34.33</v>
      </c>
      <c r="H20" s="1">
        <f t="shared" si="0"/>
        <v>0.63661202185792365</v>
      </c>
      <c r="I20" s="2">
        <f t="shared" ref="I20" si="1">AVERAGE(H20:H22)</f>
        <v>0.59847813416160511</v>
      </c>
      <c r="J20" s="4">
        <v>5.2</v>
      </c>
      <c r="K20" s="3">
        <f t="shared" ref="K20" si="2">AVERAGE(J20:J22)</f>
        <v>5.2333333333333334</v>
      </c>
    </row>
    <row r="21" spans="1:13" x14ac:dyDescent="0.25">
      <c r="A21" t="s">
        <v>47</v>
      </c>
      <c r="B21" t="s">
        <v>55</v>
      </c>
      <c r="C21" t="s">
        <v>19</v>
      </c>
      <c r="D21" s="4">
        <v>32.68</v>
      </c>
      <c r="E21" s="4">
        <v>4.24</v>
      </c>
      <c r="F21" s="4">
        <v>36.86</v>
      </c>
      <c r="G21" s="4">
        <v>34.49</v>
      </c>
      <c r="H21" s="1">
        <f t="shared" si="0"/>
        <v>0.56698564593301382</v>
      </c>
      <c r="I21" s="1"/>
      <c r="J21" s="4">
        <v>5.2</v>
      </c>
      <c r="K21" s="3"/>
    </row>
    <row r="22" spans="1:13" x14ac:dyDescent="0.25">
      <c r="A22" t="s">
        <v>48</v>
      </c>
      <c r="B22" t="s">
        <v>55</v>
      </c>
      <c r="C22" t="s">
        <v>19</v>
      </c>
      <c r="D22" s="4">
        <v>34.68</v>
      </c>
      <c r="E22" s="4">
        <v>3.41</v>
      </c>
      <c r="F22" s="4">
        <v>38.11</v>
      </c>
      <c r="G22" s="4">
        <v>36.08</v>
      </c>
      <c r="H22" s="1">
        <f t="shared" si="0"/>
        <v>0.59183673469387799</v>
      </c>
      <c r="I22" s="1"/>
      <c r="J22" s="4">
        <v>5.3</v>
      </c>
      <c r="K22" s="3"/>
    </row>
    <row r="23" spans="1:13" x14ac:dyDescent="0.25">
      <c r="A23" t="s">
        <v>49</v>
      </c>
      <c r="B23" t="s">
        <v>55</v>
      </c>
      <c r="C23" t="s">
        <v>20</v>
      </c>
      <c r="D23" s="4">
        <v>32.96</v>
      </c>
      <c r="E23" s="4">
        <v>3.83</v>
      </c>
      <c r="F23" s="4">
        <v>36.78</v>
      </c>
      <c r="G23" s="4">
        <v>34.31</v>
      </c>
      <c r="H23" s="1">
        <f t="shared" si="0"/>
        <v>0.64659685863874317</v>
      </c>
      <c r="I23" s="2">
        <f t="shared" ref="I23" si="3">AVERAGE(H23:H25)</f>
        <v>0.62750492769132682</v>
      </c>
      <c r="J23" s="4">
        <v>4.3</v>
      </c>
      <c r="K23" s="3">
        <f t="shared" ref="K23" si="4">AVERAGE(J23:J25)</f>
        <v>4.0666666666666664</v>
      </c>
      <c r="L23">
        <v>3.6389999999999998</v>
      </c>
      <c r="M23" s="8">
        <f>AVERAGE(L23:L25)</f>
        <v>3.637</v>
      </c>
    </row>
    <row r="24" spans="1:13" x14ac:dyDescent="0.25">
      <c r="A24" t="s">
        <v>50</v>
      </c>
      <c r="B24" t="s">
        <v>55</v>
      </c>
      <c r="C24" t="s">
        <v>20</v>
      </c>
      <c r="D24" s="4">
        <v>33.85</v>
      </c>
      <c r="E24" s="4">
        <v>3.73</v>
      </c>
      <c r="F24" s="4">
        <v>37.57</v>
      </c>
      <c r="G24" s="4">
        <v>35.35</v>
      </c>
      <c r="H24" s="1">
        <f t="shared" si="0"/>
        <v>0.59677419354838701</v>
      </c>
      <c r="I24" s="1"/>
      <c r="J24" s="4">
        <v>3.3</v>
      </c>
      <c r="K24" s="3"/>
      <c r="L24">
        <v>3.56</v>
      </c>
    </row>
    <row r="25" spans="1:13" x14ac:dyDescent="0.25">
      <c r="A25" t="s">
        <v>51</v>
      </c>
      <c r="B25" t="s">
        <v>55</v>
      </c>
      <c r="C25" t="s">
        <v>20</v>
      </c>
      <c r="D25" s="4">
        <v>25.39</v>
      </c>
      <c r="E25" s="4">
        <v>3.26</v>
      </c>
      <c r="F25" s="4">
        <v>28.66</v>
      </c>
      <c r="G25" s="4">
        <v>26.57</v>
      </c>
      <c r="H25" s="1">
        <f t="shared" si="0"/>
        <v>0.63914373088685017</v>
      </c>
      <c r="I25" s="1"/>
      <c r="J25" s="4">
        <v>4.5999999999999996</v>
      </c>
      <c r="K25" s="3"/>
      <c r="L25">
        <v>3.7120000000000002</v>
      </c>
    </row>
    <row r="26" spans="1:13" x14ac:dyDescent="0.25">
      <c r="A26" t="s">
        <v>52</v>
      </c>
      <c r="B26" t="s">
        <v>55</v>
      </c>
      <c r="C26" t="s">
        <v>21</v>
      </c>
      <c r="D26" s="4">
        <v>33.04</v>
      </c>
      <c r="E26" s="4">
        <v>3.08</v>
      </c>
      <c r="F26" s="4">
        <v>36.08</v>
      </c>
      <c r="G26" s="4">
        <v>34.090000000000003</v>
      </c>
      <c r="H26" s="1">
        <f t="shared" si="0"/>
        <v>0.65460526315789325</v>
      </c>
      <c r="I26" s="2">
        <f t="shared" ref="I26" si="5">AVERAGE(H26:H28)</f>
        <v>0.66414402018117091</v>
      </c>
      <c r="J26" s="4">
        <v>5.4</v>
      </c>
      <c r="K26" s="3">
        <f t="shared" ref="K26" si="6">AVERAGE(J26:J28)</f>
        <v>6</v>
      </c>
    </row>
    <row r="27" spans="1:13" x14ac:dyDescent="0.25">
      <c r="A27" t="s">
        <v>53</v>
      </c>
      <c r="B27" t="s">
        <v>55</v>
      </c>
      <c r="C27" t="s">
        <v>21</v>
      </c>
      <c r="D27" s="4">
        <v>48</v>
      </c>
      <c r="E27" s="4">
        <v>4.3099999999999996</v>
      </c>
      <c r="F27" s="4">
        <v>52.32</v>
      </c>
      <c r="G27" s="4">
        <v>49.59</v>
      </c>
      <c r="H27" s="1">
        <f t="shared" si="0"/>
        <v>0.63194444444444375</v>
      </c>
      <c r="I27" s="1"/>
      <c r="J27" s="4">
        <v>6.4</v>
      </c>
      <c r="K27" s="3"/>
    </row>
    <row r="28" spans="1:13" x14ac:dyDescent="0.25">
      <c r="A28" t="s">
        <v>54</v>
      </c>
      <c r="B28" t="s">
        <v>55</v>
      </c>
      <c r="C28" t="s">
        <v>21</v>
      </c>
      <c r="D28" s="4">
        <v>33.72</v>
      </c>
      <c r="E28" s="4">
        <v>4.12</v>
      </c>
      <c r="F28" s="4">
        <v>37.799999999999997</v>
      </c>
      <c r="G28" s="4">
        <v>34.92</v>
      </c>
      <c r="H28" s="1">
        <f t="shared" si="0"/>
        <v>0.70588235294117563</v>
      </c>
      <c r="I28" s="1"/>
      <c r="J28" s="4">
        <v>6.2</v>
      </c>
      <c r="K28" s="3"/>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8"/>
  <sheetViews>
    <sheetView workbookViewId="0">
      <selection activeCell="L2" sqref="L2"/>
    </sheetView>
  </sheetViews>
  <sheetFormatPr baseColWidth="10" defaultColWidth="9.140625" defaultRowHeight="15" x14ac:dyDescent="0.25"/>
  <sheetData>
    <row r="1" spans="1:12" x14ac:dyDescent="0.25">
      <c r="A1" t="s">
        <v>0</v>
      </c>
      <c r="B1" t="s">
        <v>1</v>
      </c>
      <c r="C1" t="s">
        <v>2</v>
      </c>
      <c r="D1" t="s">
        <v>3</v>
      </c>
      <c r="E1" t="s">
        <v>4</v>
      </c>
      <c r="F1" t="s">
        <v>5</v>
      </c>
      <c r="G1" t="s">
        <v>6</v>
      </c>
      <c r="H1" t="s">
        <v>8</v>
      </c>
      <c r="I1" t="s">
        <v>22</v>
      </c>
      <c r="J1" t="s">
        <v>7</v>
      </c>
      <c r="K1" t="s">
        <v>34</v>
      </c>
      <c r="L1" t="s">
        <v>33</v>
      </c>
    </row>
    <row r="2" spans="1:12" x14ac:dyDescent="0.25">
      <c r="A2" t="s">
        <v>9</v>
      </c>
      <c r="B2" t="s">
        <v>18</v>
      </c>
      <c r="C2" t="s">
        <v>19</v>
      </c>
      <c r="D2" s="4">
        <v>32.96</v>
      </c>
      <c r="E2" s="4">
        <v>4.62</v>
      </c>
      <c r="F2" s="4">
        <v>37.619999999999997</v>
      </c>
      <c r="G2" s="4">
        <v>34.5</v>
      </c>
      <c r="H2" s="1">
        <f t="shared" ref="H2:H19" si="0">1-((G2-D2)/(F2-D2))</f>
        <v>0.66952789699570814</v>
      </c>
      <c r="I2" s="2">
        <f>AVERAGE(H2:H4)</f>
        <v>0.65284569423027983</v>
      </c>
      <c r="J2" s="12">
        <v>4.09</v>
      </c>
      <c r="K2">
        <v>252</v>
      </c>
      <c r="L2">
        <f>K2/(1-I2)</f>
        <v>725.90198598072573</v>
      </c>
    </row>
    <row r="3" spans="1:12" x14ac:dyDescent="0.25">
      <c r="A3" t="s">
        <v>10</v>
      </c>
      <c r="B3" t="s">
        <v>18</v>
      </c>
      <c r="C3" t="s">
        <v>19</v>
      </c>
      <c r="D3" s="4">
        <v>33.85</v>
      </c>
      <c r="E3" s="4">
        <v>4.68</v>
      </c>
      <c r="F3" s="4">
        <v>38.520000000000003</v>
      </c>
      <c r="G3" s="4">
        <v>35.49</v>
      </c>
      <c r="H3" s="1">
        <f t="shared" si="0"/>
        <v>0.64882226980728053</v>
      </c>
      <c r="I3" s="1"/>
      <c r="J3" s="12">
        <v>3.8</v>
      </c>
    </row>
    <row r="4" spans="1:12" x14ac:dyDescent="0.25">
      <c r="A4" t="s">
        <v>11</v>
      </c>
      <c r="B4" t="s">
        <v>18</v>
      </c>
      <c r="C4" t="s">
        <v>19</v>
      </c>
      <c r="D4" s="4">
        <v>25.39</v>
      </c>
      <c r="E4" s="4">
        <v>4.28</v>
      </c>
      <c r="F4" s="4">
        <v>29.67</v>
      </c>
      <c r="G4" s="4">
        <v>26.93</v>
      </c>
      <c r="H4" s="1">
        <f t="shared" si="0"/>
        <v>0.64018691588785082</v>
      </c>
      <c r="I4" s="1"/>
      <c r="J4" s="12">
        <v>3.8</v>
      </c>
    </row>
    <row r="5" spans="1:12" x14ac:dyDescent="0.25">
      <c r="A5" t="s">
        <v>12</v>
      </c>
      <c r="B5" t="s">
        <v>18</v>
      </c>
      <c r="C5" t="s">
        <v>20</v>
      </c>
      <c r="D5" s="4">
        <v>33.01</v>
      </c>
      <c r="E5" s="4">
        <v>4.74</v>
      </c>
      <c r="F5" s="4">
        <v>37.75</v>
      </c>
      <c r="G5" s="4">
        <v>34.69</v>
      </c>
      <c r="H5" s="1">
        <f t="shared" si="0"/>
        <v>0.64556962025316478</v>
      </c>
      <c r="I5" s="2">
        <f>AVERAGE(H5:H7)</f>
        <v>0.64886763916569057</v>
      </c>
      <c r="J5" s="12">
        <v>3.7</v>
      </c>
      <c r="K5">
        <v>252</v>
      </c>
      <c r="L5">
        <f>K5/(1-I5)</f>
        <v>717.67808413110777</v>
      </c>
    </row>
    <row r="6" spans="1:12" x14ac:dyDescent="0.25">
      <c r="A6" t="s">
        <v>13</v>
      </c>
      <c r="B6" t="s">
        <v>18</v>
      </c>
      <c r="C6" t="s">
        <v>20</v>
      </c>
      <c r="D6" s="4">
        <v>32.659999999999997</v>
      </c>
      <c r="E6" s="4">
        <v>4.3600000000000003</v>
      </c>
      <c r="F6" s="4">
        <v>37.020000000000003</v>
      </c>
      <c r="G6" s="4">
        <v>34.200000000000003</v>
      </c>
      <c r="H6" s="1">
        <f t="shared" si="0"/>
        <v>0.64678899082568719</v>
      </c>
      <c r="I6" s="1"/>
      <c r="J6" s="12">
        <v>3.5</v>
      </c>
    </row>
    <row r="7" spans="1:12" x14ac:dyDescent="0.25">
      <c r="A7" t="s">
        <v>14</v>
      </c>
      <c r="B7" t="s">
        <v>18</v>
      </c>
      <c r="C7" t="s">
        <v>20</v>
      </c>
      <c r="D7" s="4">
        <v>34.69</v>
      </c>
      <c r="E7" s="4">
        <v>4.82</v>
      </c>
      <c r="F7" s="4">
        <v>39.520000000000003</v>
      </c>
      <c r="G7" s="4">
        <v>36.36</v>
      </c>
      <c r="H7" s="1">
        <f t="shared" si="0"/>
        <v>0.65424430641821951</v>
      </c>
      <c r="I7" s="1"/>
      <c r="J7" s="12">
        <v>3.5</v>
      </c>
    </row>
    <row r="8" spans="1:12" x14ac:dyDescent="0.25">
      <c r="A8" t="s">
        <v>15</v>
      </c>
      <c r="B8" t="s">
        <v>18</v>
      </c>
      <c r="C8" t="s">
        <v>21</v>
      </c>
      <c r="D8" s="4">
        <v>33.04</v>
      </c>
      <c r="E8" s="4">
        <v>4.08</v>
      </c>
      <c r="F8" s="4">
        <v>37.1</v>
      </c>
      <c r="G8" s="4">
        <v>34.5</v>
      </c>
      <c r="H8" s="1">
        <f t="shared" si="0"/>
        <v>0.64039408866995073</v>
      </c>
      <c r="I8" s="2">
        <f>AVERAGE(H8:H10)</f>
        <v>0.63760061321637662</v>
      </c>
      <c r="J8" s="12">
        <v>3.71</v>
      </c>
      <c r="K8">
        <v>252</v>
      </c>
      <c r="L8">
        <f>K8/(1-I8)</f>
        <v>695.36541503714193</v>
      </c>
    </row>
    <row r="9" spans="1:12" x14ac:dyDescent="0.25">
      <c r="A9" t="s">
        <v>16</v>
      </c>
      <c r="B9" t="s">
        <v>18</v>
      </c>
      <c r="C9" t="s">
        <v>21</v>
      </c>
      <c r="D9" s="4">
        <v>48.01</v>
      </c>
      <c r="E9" s="4">
        <v>3.96</v>
      </c>
      <c r="F9" s="4">
        <v>51.97</v>
      </c>
      <c r="G9" s="4">
        <v>49.38</v>
      </c>
      <c r="H9" s="1">
        <f t="shared" si="0"/>
        <v>0.65404040404040298</v>
      </c>
      <c r="I9" s="1"/>
      <c r="J9" s="12">
        <v>3.5</v>
      </c>
    </row>
    <row r="10" spans="1:12" x14ac:dyDescent="0.25">
      <c r="A10" t="s">
        <v>17</v>
      </c>
      <c r="B10" t="s">
        <v>18</v>
      </c>
      <c r="C10" t="s">
        <v>21</v>
      </c>
      <c r="D10" s="4">
        <v>33.75</v>
      </c>
      <c r="E10" s="4">
        <v>4.9400000000000004</v>
      </c>
      <c r="F10" s="4">
        <v>38.65</v>
      </c>
      <c r="G10" s="4">
        <v>35.619999999999997</v>
      </c>
      <c r="H10" s="1">
        <f t="shared" si="0"/>
        <v>0.61836734693877593</v>
      </c>
      <c r="I10" s="1"/>
      <c r="J10" s="12">
        <v>3.5</v>
      </c>
    </row>
    <row r="11" spans="1:12" x14ac:dyDescent="0.25">
      <c r="A11" t="s">
        <v>46</v>
      </c>
      <c r="B11" t="s">
        <v>55</v>
      </c>
      <c r="C11" t="s">
        <v>19</v>
      </c>
      <c r="D11" s="4">
        <v>35.35</v>
      </c>
      <c r="E11" s="4">
        <v>4.9800000000000004</v>
      </c>
      <c r="F11" s="4">
        <v>40.33</v>
      </c>
      <c r="G11" s="4">
        <v>37.15</v>
      </c>
      <c r="H11" s="1">
        <f t="shared" si="0"/>
        <v>0.63855421686747027</v>
      </c>
      <c r="I11" s="2">
        <f t="shared" ref="I11" si="1">AVERAGE(H11:H13)</f>
        <v>0.63286909430173532</v>
      </c>
      <c r="J11" s="12">
        <v>3.91</v>
      </c>
      <c r="K11">
        <v>253</v>
      </c>
      <c r="L11">
        <f>K11/(1-I11)</f>
        <v>689.12749123859953</v>
      </c>
    </row>
    <row r="12" spans="1:12" x14ac:dyDescent="0.25">
      <c r="A12" t="s">
        <v>47</v>
      </c>
      <c r="B12" t="s">
        <v>55</v>
      </c>
      <c r="C12" t="s">
        <v>19</v>
      </c>
      <c r="D12" s="4">
        <v>32.29</v>
      </c>
      <c r="E12" s="4">
        <v>5.12</v>
      </c>
      <c r="F12" s="4">
        <v>37.409999999999997</v>
      </c>
      <c r="G12" s="4">
        <v>34.33</v>
      </c>
      <c r="H12" s="1">
        <f t="shared" si="0"/>
        <v>0.6015625</v>
      </c>
      <c r="I12" s="1"/>
      <c r="J12" s="12">
        <v>3.8</v>
      </c>
    </row>
    <row r="13" spans="1:12" x14ac:dyDescent="0.25">
      <c r="A13" t="s">
        <v>48</v>
      </c>
      <c r="B13" t="s">
        <v>55</v>
      </c>
      <c r="C13" t="s">
        <v>19</v>
      </c>
      <c r="D13" s="4">
        <v>38.369999999999997</v>
      </c>
      <c r="E13" s="4">
        <v>5.3</v>
      </c>
      <c r="F13" s="4">
        <v>43.67</v>
      </c>
      <c r="G13" s="4">
        <v>40.18</v>
      </c>
      <c r="H13" s="1">
        <f t="shared" si="0"/>
        <v>0.6584905660377357</v>
      </c>
      <c r="I13" s="1"/>
      <c r="J13" s="12">
        <v>3.7</v>
      </c>
    </row>
    <row r="14" spans="1:12" x14ac:dyDescent="0.25">
      <c r="A14" t="s">
        <v>49</v>
      </c>
      <c r="B14" t="s">
        <v>55</v>
      </c>
      <c r="C14" t="s">
        <v>20</v>
      </c>
      <c r="D14" s="4">
        <v>32.020000000000003</v>
      </c>
      <c r="E14" s="4">
        <v>5.16</v>
      </c>
      <c r="F14" s="4">
        <v>37.200000000000003</v>
      </c>
      <c r="G14" s="4">
        <v>33.86</v>
      </c>
      <c r="H14" s="1">
        <f t="shared" si="0"/>
        <v>0.6447876447876455</v>
      </c>
      <c r="I14" s="2">
        <f t="shared" ref="I14" si="2">AVERAGE(H14:H16)</f>
        <v>0.63096807440085256</v>
      </c>
      <c r="J14" s="12">
        <v>3.72</v>
      </c>
      <c r="K14">
        <v>254</v>
      </c>
      <c r="L14">
        <f>K14/(1-I14)</f>
        <v>688.28733337261917</v>
      </c>
    </row>
    <row r="15" spans="1:12" x14ac:dyDescent="0.25">
      <c r="A15" t="s">
        <v>50</v>
      </c>
      <c r="B15" t="s">
        <v>55</v>
      </c>
      <c r="C15" t="s">
        <v>20</v>
      </c>
      <c r="D15" s="4">
        <v>34.840000000000003</v>
      </c>
      <c r="E15" s="4">
        <v>5.34</v>
      </c>
      <c r="F15" s="4">
        <v>40.18</v>
      </c>
      <c r="G15" s="4">
        <v>36.85</v>
      </c>
      <c r="H15" s="1">
        <f t="shared" si="0"/>
        <v>0.62359550561797761</v>
      </c>
      <c r="I15" s="1"/>
      <c r="J15" s="12">
        <v>3.5</v>
      </c>
    </row>
    <row r="16" spans="1:12" x14ac:dyDescent="0.25">
      <c r="A16" t="s">
        <v>51</v>
      </c>
      <c r="B16" t="s">
        <v>55</v>
      </c>
      <c r="C16" t="s">
        <v>20</v>
      </c>
      <c r="D16" s="4">
        <v>34.11</v>
      </c>
      <c r="E16" s="4">
        <v>5.23</v>
      </c>
      <c r="F16" s="4">
        <v>39.33</v>
      </c>
      <c r="G16" s="4">
        <v>36.07</v>
      </c>
      <c r="H16" s="1">
        <f t="shared" si="0"/>
        <v>0.62452107279693458</v>
      </c>
      <c r="I16" s="1"/>
      <c r="J16" s="12">
        <v>3.5</v>
      </c>
    </row>
    <row r="17" spans="1:12" x14ac:dyDescent="0.25">
      <c r="A17" t="s">
        <v>52</v>
      </c>
      <c r="B17" t="s">
        <v>55</v>
      </c>
      <c r="C17" t="s">
        <v>21</v>
      </c>
      <c r="D17" s="4">
        <v>37.090000000000003</v>
      </c>
      <c r="E17" s="4">
        <v>4.55</v>
      </c>
      <c r="F17" s="4">
        <v>41.64</v>
      </c>
      <c r="G17" s="4">
        <v>38.93</v>
      </c>
      <c r="H17" s="1">
        <f t="shared" si="0"/>
        <v>0.59560439560439615</v>
      </c>
      <c r="I17" s="2">
        <f t="shared" ref="I17" si="3">AVERAGE(H17:H19)</f>
        <v>0.61454613540757819</v>
      </c>
      <c r="J17" s="12">
        <v>3.97</v>
      </c>
      <c r="K17">
        <v>255</v>
      </c>
      <c r="L17">
        <f>K17/(1-I17)</f>
        <v>661.55777234102072</v>
      </c>
    </row>
    <row r="18" spans="1:12" x14ac:dyDescent="0.25">
      <c r="A18" t="s">
        <v>53</v>
      </c>
      <c r="B18" t="s">
        <v>55</v>
      </c>
      <c r="C18" t="s">
        <v>21</v>
      </c>
      <c r="D18" s="4">
        <v>34.229999999999997</v>
      </c>
      <c r="E18" s="4">
        <v>5.34</v>
      </c>
      <c r="F18" s="4">
        <v>39.56</v>
      </c>
      <c r="G18" s="4">
        <v>36.14</v>
      </c>
      <c r="H18" s="1">
        <f t="shared" si="0"/>
        <v>0.641651031894934</v>
      </c>
      <c r="I18" s="1"/>
      <c r="J18" s="12">
        <v>3.7</v>
      </c>
    </row>
    <row r="19" spans="1:12" x14ac:dyDescent="0.25">
      <c r="A19" t="s">
        <v>54</v>
      </c>
      <c r="B19" t="s">
        <v>55</v>
      </c>
      <c r="C19" t="s">
        <v>21</v>
      </c>
      <c r="D19" s="4">
        <v>34.19</v>
      </c>
      <c r="E19" s="4">
        <v>5.65</v>
      </c>
      <c r="F19" s="4">
        <v>39.83</v>
      </c>
      <c r="G19" s="4">
        <v>36.409999999999997</v>
      </c>
      <c r="H19" s="1">
        <f t="shared" si="0"/>
        <v>0.60638297872340452</v>
      </c>
      <c r="I19" s="1"/>
      <c r="J19" s="12">
        <v>3.6</v>
      </c>
    </row>
    <row r="20" spans="1:12" x14ac:dyDescent="0.25">
      <c r="A20" t="s">
        <v>23</v>
      </c>
      <c r="B20" t="s">
        <v>32</v>
      </c>
      <c r="C20" t="s">
        <v>19</v>
      </c>
      <c r="J20" s="12">
        <v>4.07</v>
      </c>
    </row>
    <row r="21" spans="1:12" x14ac:dyDescent="0.25">
      <c r="A21" t="s">
        <v>24</v>
      </c>
      <c r="B21" t="s">
        <v>32</v>
      </c>
      <c r="C21" t="s">
        <v>19</v>
      </c>
      <c r="J21" s="12">
        <v>3.9</v>
      </c>
    </row>
    <row r="22" spans="1:12" x14ac:dyDescent="0.25">
      <c r="A22" t="s">
        <v>25</v>
      </c>
      <c r="B22" t="s">
        <v>32</v>
      </c>
      <c r="C22" t="s">
        <v>19</v>
      </c>
      <c r="J22" s="12">
        <v>4.2</v>
      </c>
    </row>
    <row r="23" spans="1:12" x14ac:dyDescent="0.25">
      <c r="A23" t="s">
        <v>26</v>
      </c>
      <c r="B23" t="s">
        <v>32</v>
      </c>
      <c r="C23" t="s">
        <v>20</v>
      </c>
      <c r="J23" s="12">
        <v>4.3099999999999996</v>
      </c>
    </row>
    <row r="24" spans="1:12" x14ac:dyDescent="0.25">
      <c r="A24" t="s">
        <v>27</v>
      </c>
      <c r="B24" t="s">
        <v>32</v>
      </c>
      <c r="C24" t="s">
        <v>20</v>
      </c>
      <c r="J24" s="12">
        <v>4.0999999999999996</v>
      </c>
    </row>
    <row r="25" spans="1:12" x14ac:dyDescent="0.25">
      <c r="A25" t="s">
        <v>28</v>
      </c>
      <c r="B25" t="s">
        <v>32</v>
      </c>
      <c r="C25" t="s">
        <v>20</v>
      </c>
      <c r="J25" s="12">
        <v>4.0999999999999996</v>
      </c>
    </row>
    <row r="26" spans="1:12" x14ac:dyDescent="0.25">
      <c r="A26" t="s">
        <v>29</v>
      </c>
      <c r="B26" t="s">
        <v>32</v>
      </c>
      <c r="C26" t="s">
        <v>21</v>
      </c>
      <c r="J26" s="12">
        <v>4.33</v>
      </c>
    </row>
    <row r="27" spans="1:12" x14ac:dyDescent="0.25">
      <c r="A27" t="s">
        <v>30</v>
      </c>
      <c r="B27" t="s">
        <v>32</v>
      </c>
      <c r="C27" t="s">
        <v>21</v>
      </c>
      <c r="J27" s="12">
        <v>4.2</v>
      </c>
    </row>
    <row r="28" spans="1:12" x14ac:dyDescent="0.25">
      <c r="A28" t="s">
        <v>31</v>
      </c>
      <c r="B28" t="s">
        <v>32</v>
      </c>
      <c r="C28" t="s">
        <v>21</v>
      </c>
      <c r="J28" s="12">
        <v>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109"/>
  <sheetViews>
    <sheetView tabSelected="1" zoomScale="94" workbookViewId="0">
      <pane ySplit="1" topLeftCell="A2" activePane="bottomLeft" state="frozen"/>
      <selection pane="bottomLeft" activeCell="A14" sqref="A14:XFD25"/>
    </sheetView>
  </sheetViews>
  <sheetFormatPr baseColWidth="10" defaultColWidth="9.140625" defaultRowHeight="15" x14ac:dyDescent="0.25"/>
  <cols>
    <col min="1" max="1" width="10.140625" bestFit="1" customWidth="1"/>
    <col min="2" max="2" width="7.85546875" bestFit="1" customWidth="1"/>
    <col min="3" max="3" width="12.85546875" bestFit="1" customWidth="1"/>
    <col min="4" max="5" width="12.85546875" customWidth="1"/>
    <col min="6" max="6" width="6.5703125" bestFit="1" customWidth="1"/>
    <col min="7" max="7" width="14.5703125" bestFit="1" customWidth="1"/>
    <col min="8" max="8" width="16.85546875" bestFit="1" customWidth="1"/>
    <col min="9" max="9" width="16" bestFit="1" customWidth="1"/>
    <col min="10" max="10" width="16" customWidth="1"/>
    <col min="11" max="11" width="14" bestFit="1" customWidth="1"/>
    <col min="12" max="13" width="14" customWidth="1"/>
    <col min="14" max="14" width="13.42578125" bestFit="1" customWidth="1"/>
    <col min="15" max="15" width="16.140625" bestFit="1" customWidth="1"/>
    <col min="16" max="16" width="9.85546875" bestFit="1" customWidth="1"/>
    <col min="17" max="17" width="21.28515625" bestFit="1" customWidth="1"/>
    <col min="18" max="18" width="5.5703125" bestFit="1" customWidth="1"/>
    <col min="19" max="19" width="5.5703125" customWidth="1"/>
    <col min="20" max="20" width="11" bestFit="1" customWidth="1"/>
    <col min="21" max="21" width="15.5703125" bestFit="1" customWidth="1"/>
    <col min="22" max="22" width="10.140625" bestFit="1" customWidth="1"/>
    <col min="23" max="23" width="13.140625" bestFit="1" customWidth="1"/>
    <col min="24" max="24" width="11.42578125" bestFit="1" customWidth="1"/>
    <col min="25" max="25" width="14.140625" bestFit="1" customWidth="1"/>
    <col min="26" max="26" width="12.7109375" bestFit="1" customWidth="1"/>
    <col min="27" max="27" width="12.7109375" customWidth="1"/>
    <col min="28" max="28" width="9.5703125" bestFit="1" customWidth="1"/>
    <col min="29" max="29" width="17" bestFit="1" customWidth="1"/>
    <col min="30" max="30" width="13.28515625" bestFit="1" customWidth="1"/>
    <col min="31" max="31" width="14.28515625" bestFit="1" customWidth="1"/>
    <col min="32" max="32" width="16" bestFit="1" customWidth="1"/>
    <col min="33" max="33" width="11.42578125" bestFit="1" customWidth="1"/>
    <col min="34" max="34" width="11.42578125" customWidth="1"/>
    <col min="35" max="35" width="21.42578125" bestFit="1" customWidth="1"/>
    <col min="36" max="36" width="22" bestFit="1" customWidth="1"/>
  </cols>
  <sheetData>
    <row r="1" spans="1:37" x14ac:dyDescent="0.25">
      <c r="A1" t="s">
        <v>0</v>
      </c>
      <c r="B1" t="s">
        <v>1</v>
      </c>
      <c r="C1" t="s">
        <v>2</v>
      </c>
      <c r="D1" t="s">
        <v>81</v>
      </c>
      <c r="E1" t="s">
        <v>82</v>
      </c>
      <c r="F1" t="s">
        <v>56</v>
      </c>
      <c r="G1" t="s">
        <v>38</v>
      </c>
      <c r="H1" t="s">
        <v>66</v>
      </c>
      <c r="I1" t="s">
        <v>69</v>
      </c>
      <c r="J1" t="s">
        <v>79</v>
      </c>
      <c r="K1" t="s">
        <v>72</v>
      </c>
      <c r="L1" t="s">
        <v>76</v>
      </c>
      <c r="M1" t="s">
        <v>77</v>
      </c>
      <c r="N1" t="s">
        <v>5</v>
      </c>
      <c r="O1" t="s">
        <v>40</v>
      </c>
      <c r="P1" t="s">
        <v>41</v>
      </c>
      <c r="Q1" t="s">
        <v>42</v>
      </c>
      <c r="R1" t="s">
        <v>65</v>
      </c>
      <c r="S1" t="s">
        <v>90</v>
      </c>
      <c r="T1" t="s">
        <v>39</v>
      </c>
      <c r="U1" t="s">
        <v>43</v>
      </c>
      <c r="V1" t="s">
        <v>74</v>
      </c>
      <c r="W1" t="s">
        <v>83</v>
      </c>
      <c r="X1" t="s">
        <v>60</v>
      </c>
      <c r="Y1" t="s">
        <v>61</v>
      </c>
      <c r="Z1" t="s">
        <v>68</v>
      </c>
      <c r="AA1" t="s">
        <v>78</v>
      </c>
      <c r="AB1" t="s">
        <v>44</v>
      </c>
      <c r="AC1" t="s">
        <v>45</v>
      </c>
      <c r="AD1" t="s">
        <v>84</v>
      </c>
      <c r="AE1" t="s">
        <v>85</v>
      </c>
      <c r="AF1" t="s">
        <v>86</v>
      </c>
      <c r="AG1" t="s">
        <v>67</v>
      </c>
      <c r="AH1" t="s">
        <v>80</v>
      </c>
      <c r="AI1" t="s">
        <v>70</v>
      </c>
      <c r="AJ1" t="s">
        <v>71</v>
      </c>
      <c r="AK1" t="s">
        <v>91</v>
      </c>
    </row>
    <row r="2" spans="1:37" x14ac:dyDescent="0.25">
      <c r="A2" t="s">
        <v>23</v>
      </c>
      <c r="B2" t="s">
        <v>32</v>
      </c>
      <c r="C2" t="s">
        <v>88</v>
      </c>
      <c r="D2">
        <v>916.69</v>
      </c>
      <c r="E2">
        <v>22.08</v>
      </c>
      <c r="F2">
        <v>4</v>
      </c>
      <c r="G2" s="4">
        <f>AVERAGE(38.8,40.1,40.2)</f>
        <v>39.700000000000003</v>
      </c>
      <c r="H2">
        <v>668.41</v>
      </c>
      <c r="I2" s="1"/>
      <c r="J2" s="1"/>
      <c r="K2" s="4">
        <v>1.308371385083714</v>
      </c>
      <c r="L2" s="4"/>
      <c r="M2" s="4"/>
      <c r="N2">
        <v>1498.18</v>
      </c>
      <c r="O2">
        <v>4.923</v>
      </c>
      <c r="P2">
        <v>51</v>
      </c>
      <c r="Q2" s="4">
        <f t="shared" ref="Q2:Q33" si="0">O2/P2*1000</f>
        <v>96.529411764705884</v>
      </c>
      <c r="R2" s="5"/>
      <c r="S2" s="5"/>
      <c r="U2" s="6"/>
      <c r="V2" s="6"/>
      <c r="Z2" s="1"/>
      <c r="AA2" s="1"/>
      <c r="AG2" s="1"/>
      <c r="AH2" s="1"/>
      <c r="AI2" s="1"/>
      <c r="AJ2" s="1"/>
    </row>
    <row r="3" spans="1:37" x14ac:dyDescent="0.25">
      <c r="A3" t="s">
        <v>24</v>
      </c>
      <c r="B3" t="s">
        <v>32</v>
      </c>
      <c r="C3" t="s">
        <v>88</v>
      </c>
      <c r="D3">
        <v>916.09</v>
      </c>
      <c r="E3">
        <v>0</v>
      </c>
      <c r="F3">
        <v>4</v>
      </c>
      <c r="G3" s="4">
        <f>AVERAGE(41.6,40.1,39.2)</f>
        <v>40.300000000000004</v>
      </c>
      <c r="H3">
        <v>668.44</v>
      </c>
      <c r="I3" s="1"/>
      <c r="J3" s="1"/>
      <c r="K3" s="4">
        <v>1.308371385083714</v>
      </c>
      <c r="L3" s="4"/>
      <c r="M3" s="4"/>
      <c r="N3">
        <v>1488.85</v>
      </c>
      <c r="O3">
        <v>2.1549999999999998</v>
      </c>
      <c r="P3">
        <v>22</v>
      </c>
      <c r="Q3" s="4">
        <f t="shared" si="0"/>
        <v>97.954545454545453</v>
      </c>
      <c r="R3" s="4"/>
      <c r="S3" s="4"/>
      <c r="U3" s="6"/>
      <c r="V3" s="6"/>
      <c r="Z3" s="1"/>
      <c r="AA3" s="1"/>
      <c r="AG3" s="1"/>
      <c r="AH3" s="1"/>
      <c r="AI3" s="1"/>
      <c r="AJ3" s="1"/>
    </row>
    <row r="4" spans="1:37" x14ac:dyDescent="0.25">
      <c r="A4" t="s">
        <v>25</v>
      </c>
      <c r="B4" t="s">
        <v>32</v>
      </c>
      <c r="C4" t="s">
        <v>88</v>
      </c>
      <c r="D4">
        <v>917.38</v>
      </c>
      <c r="E4">
        <v>0</v>
      </c>
      <c r="F4">
        <v>4</v>
      </c>
      <c r="G4" s="4">
        <f>AVERAGE(42,40,39.8)</f>
        <v>40.6</v>
      </c>
      <c r="H4">
        <v>672.46</v>
      </c>
      <c r="I4" s="1"/>
      <c r="J4" s="1"/>
      <c r="K4" s="4">
        <v>1.30837138508371</v>
      </c>
      <c r="L4" s="4"/>
      <c r="M4" s="4"/>
      <c r="N4">
        <v>1483.33</v>
      </c>
      <c r="O4">
        <v>2.399</v>
      </c>
      <c r="P4">
        <v>27</v>
      </c>
      <c r="Q4" s="4">
        <f t="shared" si="0"/>
        <v>88.851851851851848</v>
      </c>
      <c r="R4" s="4"/>
      <c r="S4" s="4"/>
      <c r="U4" s="6"/>
      <c r="V4" s="6"/>
      <c r="Z4" s="1"/>
      <c r="AA4" s="1"/>
      <c r="AG4" s="1"/>
      <c r="AH4" s="1"/>
      <c r="AI4" s="1"/>
      <c r="AJ4" s="1"/>
    </row>
    <row r="5" spans="1:37" x14ac:dyDescent="0.25">
      <c r="A5" t="s">
        <v>35</v>
      </c>
      <c r="B5" t="s">
        <v>32</v>
      </c>
      <c r="C5" t="s">
        <v>88</v>
      </c>
      <c r="D5">
        <v>916.12</v>
      </c>
      <c r="E5">
        <v>0</v>
      </c>
      <c r="F5">
        <v>4</v>
      </c>
      <c r="G5" s="4">
        <f>AVERAGE(39.9,41.5,40.4)</f>
        <v>40.6</v>
      </c>
      <c r="H5">
        <v>671.5</v>
      </c>
      <c r="I5" s="1"/>
      <c r="J5" s="1"/>
      <c r="K5" s="4">
        <v>1.30837138508371</v>
      </c>
      <c r="L5" s="4"/>
      <c r="M5" s="4"/>
      <c r="N5">
        <v>1491.19</v>
      </c>
      <c r="O5">
        <v>1.6679999999999999</v>
      </c>
      <c r="P5">
        <v>18</v>
      </c>
      <c r="Q5" s="4">
        <f t="shared" si="0"/>
        <v>92.666666666666657</v>
      </c>
      <c r="R5" s="4"/>
      <c r="S5" s="4"/>
      <c r="U5" s="6"/>
      <c r="V5" s="6"/>
      <c r="Z5" s="1"/>
      <c r="AA5" s="1"/>
      <c r="AG5" s="1"/>
      <c r="AH5" s="1"/>
      <c r="AI5" s="1"/>
      <c r="AJ5" s="1"/>
    </row>
    <row r="6" spans="1:37" x14ac:dyDescent="0.25">
      <c r="A6" t="s">
        <v>26</v>
      </c>
      <c r="B6" t="s">
        <v>32</v>
      </c>
      <c r="C6" t="s">
        <v>89</v>
      </c>
      <c r="D6">
        <v>916.04</v>
      </c>
      <c r="E6">
        <v>0</v>
      </c>
      <c r="F6">
        <v>4</v>
      </c>
      <c r="G6" s="4">
        <f>AVERAGE(41.2,42.2,40.1)</f>
        <v>41.166666666666664</v>
      </c>
      <c r="H6">
        <v>716.24</v>
      </c>
      <c r="I6" s="1"/>
      <c r="J6" s="1"/>
      <c r="K6" s="4">
        <v>1.30837138508371</v>
      </c>
      <c r="L6" s="4"/>
      <c r="M6" s="4"/>
      <c r="N6">
        <v>1432.86</v>
      </c>
      <c r="O6">
        <v>5.4249999999999998</v>
      </c>
      <c r="P6">
        <v>50</v>
      </c>
      <c r="Q6" s="4">
        <f t="shared" si="0"/>
        <v>108.5</v>
      </c>
      <c r="R6" s="5"/>
      <c r="S6" s="5"/>
      <c r="U6" s="6"/>
      <c r="V6" s="6"/>
      <c r="Z6" s="1"/>
      <c r="AA6" s="1"/>
      <c r="AG6" s="1"/>
      <c r="AH6" s="1"/>
      <c r="AI6" s="1"/>
      <c r="AJ6" s="1"/>
    </row>
    <row r="7" spans="1:37" x14ac:dyDescent="0.25">
      <c r="A7" t="s">
        <v>27</v>
      </c>
      <c r="B7" t="s">
        <v>32</v>
      </c>
      <c r="C7" t="s">
        <v>89</v>
      </c>
      <c r="D7">
        <v>915.92</v>
      </c>
      <c r="E7">
        <v>0</v>
      </c>
      <c r="F7">
        <v>4</v>
      </c>
      <c r="G7" s="4">
        <f>AVERAGE(41.9,39.6,39.7)</f>
        <v>40.4</v>
      </c>
      <c r="H7">
        <v>715.31</v>
      </c>
      <c r="I7" s="1"/>
      <c r="J7" s="1"/>
      <c r="K7" s="4">
        <v>1.30837138508371</v>
      </c>
      <c r="L7" s="4"/>
      <c r="M7" s="4"/>
      <c r="N7">
        <v>1441.6</v>
      </c>
      <c r="O7">
        <v>2.5939999999999999</v>
      </c>
      <c r="P7">
        <v>28</v>
      </c>
      <c r="Q7" s="4">
        <f t="shared" si="0"/>
        <v>92.642857142857139</v>
      </c>
      <c r="R7" s="4"/>
      <c r="S7" s="4"/>
      <c r="U7" s="6"/>
      <c r="V7" s="6"/>
      <c r="Z7" s="1"/>
      <c r="AA7" s="1"/>
      <c r="AG7" s="1"/>
      <c r="AH7" s="1"/>
      <c r="AI7" s="1"/>
      <c r="AJ7" s="1"/>
    </row>
    <row r="8" spans="1:37" x14ac:dyDescent="0.25">
      <c r="A8" t="s">
        <v>28</v>
      </c>
      <c r="B8" t="s">
        <v>32</v>
      </c>
      <c r="C8" t="s">
        <v>89</v>
      </c>
      <c r="D8">
        <v>914.13</v>
      </c>
      <c r="E8">
        <v>0</v>
      </c>
      <c r="F8">
        <v>4</v>
      </c>
      <c r="G8" s="4">
        <f>AVERAGE(40.7,39.3,40.8)</f>
        <v>40.266666666666666</v>
      </c>
      <c r="H8">
        <v>721.03</v>
      </c>
      <c r="I8" s="1"/>
      <c r="J8" s="1"/>
      <c r="K8" s="4">
        <v>1.30837138508371</v>
      </c>
      <c r="L8" s="4"/>
      <c r="M8" s="4"/>
      <c r="N8">
        <v>1438.64</v>
      </c>
      <c r="O8">
        <v>4.3810000000000002</v>
      </c>
      <c r="P8">
        <v>43</v>
      </c>
      <c r="Q8" s="4">
        <f t="shared" si="0"/>
        <v>101.88372093023257</v>
      </c>
      <c r="R8" s="4"/>
      <c r="S8" s="4"/>
      <c r="U8" s="6"/>
      <c r="V8" s="6"/>
      <c r="Z8" s="1"/>
      <c r="AA8" s="1"/>
      <c r="AG8" s="1"/>
      <c r="AH8" s="1"/>
      <c r="AI8" s="1"/>
      <c r="AJ8" s="1"/>
    </row>
    <row r="9" spans="1:37" x14ac:dyDescent="0.25">
      <c r="A9" t="s">
        <v>36</v>
      </c>
      <c r="B9" t="s">
        <v>32</v>
      </c>
      <c r="C9" t="s">
        <v>89</v>
      </c>
      <c r="D9">
        <v>919.69</v>
      </c>
      <c r="E9">
        <v>22.51</v>
      </c>
      <c r="F9">
        <v>4</v>
      </c>
      <c r="G9" s="4">
        <f>AVERAGE(39.6,39.2,39.1)</f>
        <v>39.300000000000004</v>
      </c>
      <c r="H9">
        <v>711.31</v>
      </c>
      <c r="I9" s="1"/>
      <c r="J9" s="1"/>
      <c r="K9" s="4">
        <v>1.30837138508371</v>
      </c>
      <c r="L9" s="4"/>
      <c r="M9" s="4"/>
      <c r="N9">
        <v>1479.88</v>
      </c>
      <c r="O9">
        <v>1.6339999999999999</v>
      </c>
      <c r="P9">
        <v>15</v>
      </c>
      <c r="Q9" s="4">
        <f t="shared" si="0"/>
        <v>108.93333333333332</v>
      </c>
      <c r="R9" s="4"/>
      <c r="S9" s="4"/>
      <c r="U9" s="6"/>
      <c r="V9" s="6"/>
      <c r="Z9" s="1"/>
      <c r="AA9" s="1"/>
      <c r="AG9" s="1"/>
      <c r="AH9" s="1"/>
      <c r="AI9" s="1"/>
      <c r="AJ9" s="1"/>
    </row>
    <row r="10" spans="1:37" x14ac:dyDescent="0.25">
      <c r="A10" t="s">
        <v>29</v>
      </c>
      <c r="B10" t="s">
        <v>32</v>
      </c>
      <c r="C10" t="s">
        <v>87</v>
      </c>
      <c r="D10">
        <v>918.58</v>
      </c>
      <c r="E10">
        <v>0</v>
      </c>
      <c r="F10">
        <v>4</v>
      </c>
      <c r="G10" s="4">
        <f>AVERAGE(39.7,42.6,40.1)</f>
        <v>40.800000000000004</v>
      </c>
      <c r="H10">
        <v>693.77</v>
      </c>
      <c r="I10" s="1"/>
      <c r="J10" s="1"/>
      <c r="K10" s="4">
        <v>1.30837138508371</v>
      </c>
      <c r="L10" s="4"/>
      <c r="M10" s="4"/>
      <c r="N10">
        <v>1452.22</v>
      </c>
      <c r="O10">
        <v>3.73</v>
      </c>
      <c r="P10">
        <v>40</v>
      </c>
      <c r="Q10" s="4">
        <f t="shared" si="0"/>
        <v>93.25</v>
      </c>
      <c r="R10" s="5"/>
      <c r="S10" s="5"/>
      <c r="U10" s="6"/>
      <c r="V10" s="6"/>
      <c r="Z10" s="1"/>
      <c r="AA10" s="1"/>
      <c r="AG10" s="1"/>
      <c r="AH10" s="1"/>
      <c r="AI10" s="1"/>
      <c r="AJ10" s="1"/>
    </row>
    <row r="11" spans="1:37" x14ac:dyDescent="0.25">
      <c r="A11" t="s">
        <v>30</v>
      </c>
      <c r="B11" t="s">
        <v>32</v>
      </c>
      <c r="C11" t="s">
        <v>87</v>
      </c>
      <c r="D11">
        <v>918.36</v>
      </c>
      <c r="E11">
        <v>0</v>
      </c>
      <c r="F11">
        <v>4</v>
      </c>
      <c r="G11" s="4">
        <f>AVERAGE(39.1,40.1,40.4)</f>
        <v>39.866666666666667</v>
      </c>
      <c r="H11">
        <v>696.52</v>
      </c>
      <c r="I11" s="1"/>
      <c r="J11" s="1"/>
      <c r="K11" s="4">
        <v>1.30837138508371</v>
      </c>
      <c r="L11" s="4"/>
      <c r="M11" s="4"/>
      <c r="N11">
        <v>1454.38</v>
      </c>
      <c r="O11">
        <v>4.9800000000000004</v>
      </c>
      <c r="P11">
        <v>48</v>
      </c>
      <c r="Q11" s="4">
        <f t="shared" si="0"/>
        <v>103.75000000000001</v>
      </c>
      <c r="R11" s="4"/>
      <c r="S11" s="4"/>
      <c r="U11" s="6"/>
      <c r="V11" s="6"/>
      <c r="Z11" s="1"/>
      <c r="AA11" s="1"/>
      <c r="AG11" s="1"/>
      <c r="AH11" s="1"/>
      <c r="AI11" s="1"/>
      <c r="AJ11" s="1"/>
    </row>
    <row r="12" spans="1:37" x14ac:dyDescent="0.25">
      <c r="A12" t="s">
        <v>31</v>
      </c>
      <c r="B12" t="s">
        <v>32</v>
      </c>
      <c r="C12" t="s">
        <v>87</v>
      </c>
      <c r="D12">
        <v>918.46</v>
      </c>
      <c r="E12">
        <v>22</v>
      </c>
      <c r="F12">
        <v>4</v>
      </c>
      <c r="G12" s="4">
        <f>AVERAGE(42.5,40.6,39.9)</f>
        <v>41</v>
      </c>
      <c r="H12">
        <v>700</v>
      </c>
      <c r="I12" s="1"/>
      <c r="J12" s="1"/>
      <c r="K12" s="4">
        <v>1.30837138508371</v>
      </c>
      <c r="L12" s="4"/>
      <c r="M12" s="4"/>
      <c r="N12">
        <v>1468.79</v>
      </c>
      <c r="O12">
        <v>2.33</v>
      </c>
      <c r="P12">
        <v>23</v>
      </c>
      <c r="Q12" s="4">
        <f t="shared" si="0"/>
        <v>101.30434782608697</v>
      </c>
      <c r="R12" s="4"/>
      <c r="S12" s="4"/>
      <c r="U12" s="6"/>
      <c r="V12" s="6"/>
      <c r="Z12" s="1"/>
      <c r="AA12" s="1"/>
      <c r="AG12" s="1"/>
      <c r="AH12" s="1"/>
      <c r="AI12" s="1"/>
      <c r="AJ12" s="1"/>
    </row>
    <row r="13" spans="1:37" x14ac:dyDescent="0.25">
      <c r="A13" t="s">
        <v>37</v>
      </c>
      <c r="B13" t="s">
        <v>32</v>
      </c>
      <c r="C13" t="s">
        <v>87</v>
      </c>
      <c r="D13">
        <v>919.85</v>
      </c>
      <c r="E13">
        <v>0</v>
      </c>
      <c r="F13">
        <v>4</v>
      </c>
      <c r="G13" s="4">
        <f>AVERAGE(40.8,40.2,41.2)</f>
        <v>40.733333333333334</v>
      </c>
      <c r="H13">
        <v>695.43</v>
      </c>
      <c r="I13" s="1"/>
      <c r="J13" s="1"/>
      <c r="K13" s="4">
        <v>1.30837138508371</v>
      </c>
      <c r="L13" s="4"/>
      <c r="M13" s="4"/>
      <c r="N13">
        <v>1467.64</v>
      </c>
      <c r="O13">
        <v>1.258</v>
      </c>
      <c r="P13">
        <v>13</v>
      </c>
      <c r="Q13" s="4">
        <f t="shared" si="0"/>
        <v>96.769230769230774</v>
      </c>
      <c r="R13" s="4"/>
      <c r="S13" s="4"/>
      <c r="U13" s="6"/>
      <c r="V13" s="6"/>
      <c r="Z13" s="1"/>
      <c r="AA13" s="1"/>
      <c r="AG13" s="1"/>
      <c r="AH13" s="1"/>
      <c r="AI13" s="1"/>
      <c r="AJ13" s="1"/>
    </row>
    <row r="14" spans="1:37" x14ac:dyDescent="0.25">
      <c r="A14" t="s">
        <v>46</v>
      </c>
      <c r="B14" t="s">
        <v>55</v>
      </c>
      <c r="C14" t="s">
        <v>88</v>
      </c>
      <c r="D14">
        <v>916.67</v>
      </c>
      <c r="E14">
        <v>22.19</v>
      </c>
      <c r="F14">
        <v>4</v>
      </c>
      <c r="G14" s="4">
        <v>37.06666666666667</v>
      </c>
      <c r="H14">
        <v>669.38000000000011</v>
      </c>
      <c r="I14" s="1"/>
      <c r="J14" s="1"/>
      <c r="K14">
        <v>4.5199999999999996</v>
      </c>
      <c r="N14">
        <v>1485.41</v>
      </c>
      <c r="O14">
        <v>8.6679999999999993</v>
      </c>
      <c r="P14">
        <v>88</v>
      </c>
      <c r="Q14" s="4">
        <f t="shared" si="0"/>
        <v>98.499999999999986</v>
      </c>
      <c r="V14" s="6"/>
      <c r="Z14" s="1"/>
      <c r="AA14" s="1"/>
      <c r="AI14" s="1"/>
      <c r="AJ14" s="1"/>
    </row>
    <row r="15" spans="1:37" x14ac:dyDescent="0.25">
      <c r="A15" t="s">
        <v>47</v>
      </c>
      <c r="B15" t="s">
        <v>55</v>
      </c>
      <c r="C15" t="s">
        <v>88</v>
      </c>
      <c r="D15">
        <v>917.69</v>
      </c>
      <c r="E15">
        <v>0</v>
      </c>
      <c r="F15">
        <v>4</v>
      </c>
      <c r="G15" s="4">
        <v>40.133333333333333</v>
      </c>
      <c r="H15">
        <v>667.19</v>
      </c>
      <c r="I15" s="1"/>
      <c r="J15" s="1"/>
      <c r="K15">
        <v>4.5199999999999996</v>
      </c>
      <c r="N15">
        <v>1503.15</v>
      </c>
      <c r="O15">
        <v>4.5730000000000004</v>
      </c>
      <c r="P15">
        <v>63</v>
      </c>
      <c r="Q15" s="4">
        <f t="shared" si="0"/>
        <v>72.587301587301596</v>
      </c>
      <c r="U15" s="6"/>
      <c r="V15" s="6"/>
      <c r="Z15" s="1"/>
      <c r="AA15" s="1"/>
      <c r="AI15" s="1"/>
      <c r="AJ15" s="1"/>
    </row>
    <row r="16" spans="1:37" x14ac:dyDescent="0.25">
      <c r="A16" t="s">
        <v>48</v>
      </c>
      <c r="B16" t="s">
        <v>55</v>
      </c>
      <c r="C16" t="s">
        <v>88</v>
      </c>
      <c r="D16">
        <v>916.12</v>
      </c>
      <c r="E16">
        <v>0</v>
      </c>
      <c r="F16">
        <v>4</v>
      </c>
      <c r="G16" s="4">
        <v>36.933333333333337</v>
      </c>
      <c r="H16">
        <v>664.24999999999989</v>
      </c>
      <c r="I16" s="1"/>
      <c r="J16" s="1"/>
      <c r="K16">
        <v>4.5199999999999996</v>
      </c>
      <c r="N16">
        <v>1535.51</v>
      </c>
      <c r="O16">
        <v>6.5369999999999999</v>
      </c>
      <c r="P16">
        <v>83</v>
      </c>
      <c r="Q16" s="4">
        <f t="shared" si="0"/>
        <v>78.759036144578317</v>
      </c>
      <c r="U16" s="6"/>
      <c r="V16" s="6"/>
      <c r="Z16" s="1"/>
      <c r="AA16" s="1"/>
      <c r="AI16" s="1"/>
      <c r="AJ16" s="1"/>
    </row>
    <row r="17" spans="1:36" x14ac:dyDescent="0.25">
      <c r="A17" t="s">
        <v>62</v>
      </c>
      <c r="B17" t="s">
        <v>55</v>
      </c>
      <c r="C17" t="s">
        <v>88</v>
      </c>
      <c r="D17">
        <v>918.29</v>
      </c>
      <c r="E17">
        <v>0</v>
      </c>
      <c r="F17">
        <v>4</v>
      </c>
      <c r="G17" s="4">
        <v>34.56666666666667</v>
      </c>
      <c r="H17">
        <v>658.88000000000011</v>
      </c>
      <c r="I17" s="1"/>
      <c r="J17" s="1"/>
      <c r="K17">
        <v>4.5199999999999996</v>
      </c>
      <c r="N17">
        <v>1514.77</v>
      </c>
      <c r="O17">
        <v>5.5759999999999996</v>
      </c>
      <c r="P17">
        <v>72</v>
      </c>
      <c r="Q17" s="4">
        <f t="shared" si="0"/>
        <v>77.444444444444443</v>
      </c>
      <c r="U17" s="6"/>
      <c r="V17" s="6"/>
      <c r="Z17" s="1"/>
      <c r="AA17" s="1"/>
      <c r="AI17" s="1"/>
      <c r="AJ17" s="1"/>
    </row>
    <row r="18" spans="1:36" x14ac:dyDescent="0.25">
      <c r="A18" t="s">
        <v>49</v>
      </c>
      <c r="B18" t="s">
        <v>55</v>
      </c>
      <c r="C18" t="s">
        <v>89</v>
      </c>
      <c r="D18">
        <v>924.23</v>
      </c>
      <c r="E18">
        <v>0</v>
      </c>
      <c r="F18">
        <v>4</v>
      </c>
      <c r="G18" s="4">
        <v>37.666666666666671</v>
      </c>
      <c r="H18">
        <v>690.6</v>
      </c>
      <c r="I18" s="1"/>
      <c r="J18" s="1"/>
      <c r="K18">
        <v>4.5199999999999996</v>
      </c>
      <c r="N18">
        <v>1421.34</v>
      </c>
      <c r="O18">
        <v>13.752000000000001</v>
      </c>
      <c r="P18">
        <v>88</v>
      </c>
      <c r="Q18" s="4">
        <f t="shared" si="0"/>
        <v>156.27272727272728</v>
      </c>
      <c r="U18" s="6"/>
      <c r="V18" s="6"/>
      <c r="Z18" s="1"/>
      <c r="AA18" s="1"/>
      <c r="AI18" s="1"/>
      <c r="AJ18" s="1"/>
    </row>
    <row r="19" spans="1:36" x14ac:dyDescent="0.25">
      <c r="A19" t="s">
        <v>50</v>
      </c>
      <c r="B19" t="s">
        <v>55</v>
      </c>
      <c r="C19" t="s">
        <v>89</v>
      </c>
      <c r="D19">
        <v>923.83</v>
      </c>
      <c r="E19">
        <v>0</v>
      </c>
      <c r="F19">
        <v>4</v>
      </c>
      <c r="G19" s="4">
        <v>37.633333333333333</v>
      </c>
      <c r="H19">
        <v>706.06</v>
      </c>
      <c r="I19" s="1"/>
      <c r="J19" s="1"/>
      <c r="K19">
        <v>4.5199999999999996</v>
      </c>
      <c r="N19">
        <v>1419.44</v>
      </c>
      <c r="O19">
        <v>9.2769999999999992</v>
      </c>
      <c r="P19">
        <v>59</v>
      </c>
      <c r="Q19" s="4">
        <f t="shared" si="0"/>
        <v>157.23728813559322</v>
      </c>
      <c r="U19" s="6"/>
      <c r="V19" s="6"/>
      <c r="Z19" s="1"/>
      <c r="AA19" s="1"/>
      <c r="AI19" s="1"/>
      <c r="AJ19" s="1"/>
    </row>
    <row r="20" spans="1:36" x14ac:dyDescent="0.25">
      <c r="A20" t="s">
        <v>51</v>
      </c>
      <c r="B20" t="s">
        <v>55</v>
      </c>
      <c r="C20" t="s">
        <v>89</v>
      </c>
      <c r="D20">
        <v>922.95</v>
      </c>
      <c r="E20">
        <v>22.23</v>
      </c>
      <c r="F20">
        <v>4</v>
      </c>
      <c r="G20" s="4">
        <v>37.333333333333336</v>
      </c>
      <c r="H20">
        <v>688.38</v>
      </c>
      <c r="I20" s="1"/>
      <c r="J20" s="1"/>
      <c r="K20">
        <v>4.5199999999999996</v>
      </c>
      <c r="N20">
        <v>1433.43</v>
      </c>
      <c r="O20">
        <v>9.2929999999999993</v>
      </c>
      <c r="P20">
        <v>62</v>
      </c>
      <c r="Q20" s="4">
        <f t="shared" si="0"/>
        <v>149.88709677419354</v>
      </c>
      <c r="U20" s="6"/>
      <c r="V20" s="6"/>
      <c r="Z20" s="1"/>
      <c r="AA20" s="1"/>
      <c r="AI20" s="1"/>
      <c r="AJ20" s="1"/>
    </row>
    <row r="21" spans="1:36" x14ac:dyDescent="0.25">
      <c r="A21" t="s">
        <v>63</v>
      </c>
      <c r="B21" t="s">
        <v>55</v>
      </c>
      <c r="C21" t="s">
        <v>89</v>
      </c>
      <c r="D21">
        <v>918.15</v>
      </c>
      <c r="E21">
        <v>0</v>
      </c>
      <c r="F21">
        <v>4</v>
      </c>
      <c r="G21" s="4">
        <v>38.199999999999996</v>
      </c>
      <c r="H21">
        <v>695.88000000000011</v>
      </c>
      <c r="I21" s="1"/>
      <c r="J21" s="1"/>
      <c r="K21">
        <v>4.5199999999999996</v>
      </c>
      <c r="N21">
        <v>1425.64</v>
      </c>
      <c r="O21">
        <v>4.8</v>
      </c>
      <c r="P21">
        <v>30</v>
      </c>
      <c r="Q21" s="4">
        <f t="shared" si="0"/>
        <v>160</v>
      </c>
      <c r="U21" s="6"/>
      <c r="V21" s="6"/>
      <c r="Z21" s="1"/>
      <c r="AA21" s="1"/>
      <c r="AI21" s="1"/>
      <c r="AJ21" s="1"/>
    </row>
    <row r="22" spans="1:36" x14ac:dyDescent="0.25">
      <c r="A22" t="s">
        <v>52</v>
      </c>
      <c r="B22" t="s">
        <v>55</v>
      </c>
      <c r="C22" t="s">
        <v>87</v>
      </c>
      <c r="D22">
        <v>923.8</v>
      </c>
      <c r="E22">
        <v>0</v>
      </c>
      <c r="F22">
        <v>4</v>
      </c>
      <c r="G22" s="4">
        <v>37.966666666666661</v>
      </c>
      <c r="H22">
        <v>690.54000000000008</v>
      </c>
      <c r="I22" s="1"/>
      <c r="J22" s="1"/>
      <c r="K22">
        <v>4.5199999999999996</v>
      </c>
      <c r="N22">
        <v>1436.91</v>
      </c>
      <c r="O22">
        <v>14.656000000000001</v>
      </c>
      <c r="P22">
        <v>101</v>
      </c>
      <c r="Q22" s="4">
        <f t="shared" si="0"/>
        <v>145.10891089108912</v>
      </c>
      <c r="U22" s="6"/>
      <c r="V22" s="6"/>
      <c r="Z22" s="1"/>
      <c r="AA22" s="1"/>
      <c r="AI22" s="1"/>
      <c r="AJ22" s="1"/>
    </row>
    <row r="23" spans="1:36" x14ac:dyDescent="0.25">
      <c r="A23" t="s">
        <v>53</v>
      </c>
      <c r="B23" t="s">
        <v>55</v>
      </c>
      <c r="C23" t="s">
        <v>87</v>
      </c>
      <c r="D23">
        <v>917.86</v>
      </c>
      <c r="E23">
        <v>22.45</v>
      </c>
      <c r="F23">
        <v>4</v>
      </c>
      <c r="G23" s="4">
        <v>37.533333333333331</v>
      </c>
      <c r="H23">
        <v>693.17</v>
      </c>
      <c r="I23" s="1"/>
      <c r="J23" s="1"/>
      <c r="K23">
        <v>4.5199999999999996</v>
      </c>
      <c r="N23">
        <v>1398.1</v>
      </c>
      <c r="O23">
        <v>8.8170000000000002</v>
      </c>
      <c r="P23">
        <v>55</v>
      </c>
      <c r="Q23" s="4">
        <f t="shared" si="0"/>
        <v>160.30909090909091</v>
      </c>
      <c r="U23" s="6"/>
      <c r="V23" s="6"/>
      <c r="Z23" s="1"/>
      <c r="AA23" s="1"/>
      <c r="AI23" s="1"/>
      <c r="AJ23" s="1"/>
    </row>
    <row r="24" spans="1:36" x14ac:dyDescent="0.25">
      <c r="A24" t="s">
        <v>54</v>
      </c>
      <c r="B24" t="s">
        <v>55</v>
      </c>
      <c r="C24" t="s">
        <v>87</v>
      </c>
      <c r="D24">
        <v>915.27</v>
      </c>
      <c r="E24">
        <v>0</v>
      </c>
      <c r="F24">
        <v>4</v>
      </c>
      <c r="G24" s="4">
        <v>38.199999999999996</v>
      </c>
      <c r="H24">
        <v>686.8900000000001</v>
      </c>
      <c r="I24" s="1"/>
      <c r="J24" s="1"/>
      <c r="K24">
        <v>4.5199999999999996</v>
      </c>
      <c r="N24">
        <v>1401.08</v>
      </c>
      <c r="O24">
        <v>6.0860000000000003</v>
      </c>
      <c r="P24">
        <v>39</v>
      </c>
      <c r="Q24" s="4">
        <f t="shared" si="0"/>
        <v>156.05128205128204</v>
      </c>
      <c r="U24" s="6"/>
      <c r="V24" s="6"/>
      <c r="Z24" s="1"/>
      <c r="AA24" s="1"/>
      <c r="AI24" s="1"/>
      <c r="AJ24" s="1"/>
    </row>
    <row r="25" spans="1:36" x14ac:dyDescent="0.25">
      <c r="A25" t="s">
        <v>64</v>
      </c>
      <c r="B25" t="s">
        <v>55</v>
      </c>
      <c r="C25" t="s">
        <v>87</v>
      </c>
      <c r="D25">
        <v>915.83</v>
      </c>
      <c r="E25">
        <v>0</v>
      </c>
      <c r="F25">
        <v>4</v>
      </c>
      <c r="G25" s="4">
        <v>37.133333333333333</v>
      </c>
      <c r="H25">
        <v>700.33999999999992</v>
      </c>
      <c r="I25" s="1"/>
      <c r="J25" s="1"/>
      <c r="K25">
        <v>4.5199999999999996</v>
      </c>
      <c r="N25">
        <v>1401.67</v>
      </c>
      <c r="O25">
        <v>8.2840000000000007</v>
      </c>
      <c r="P25">
        <v>52</v>
      </c>
      <c r="Q25" s="4">
        <f t="shared" si="0"/>
        <v>159.30769230769232</v>
      </c>
      <c r="U25" s="6"/>
      <c r="V25" s="6"/>
      <c r="Z25" s="1"/>
      <c r="AA25" s="1"/>
      <c r="AI25" s="1"/>
      <c r="AJ25" s="1"/>
    </row>
    <row r="26" spans="1:36" x14ac:dyDescent="0.25">
      <c r="A26" t="s">
        <v>9</v>
      </c>
      <c r="B26" t="s">
        <v>18</v>
      </c>
      <c r="C26" t="s">
        <v>88</v>
      </c>
      <c r="D26">
        <v>916.79</v>
      </c>
      <c r="E26">
        <v>0</v>
      </c>
      <c r="F26">
        <v>4</v>
      </c>
      <c r="G26" s="4">
        <v>40.999999999999993</v>
      </c>
      <c r="H26">
        <v>729.54</v>
      </c>
      <c r="I26" s="1"/>
      <c r="J26" s="1"/>
      <c r="K26">
        <v>6.2240000000000002</v>
      </c>
      <c r="N26">
        <v>1546.1</v>
      </c>
      <c r="O26">
        <v>2.9279999999999999</v>
      </c>
      <c r="P26">
        <v>23</v>
      </c>
      <c r="Q26" s="4">
        <f t="shared" si="0"/>
        <v>127.30434782608697</v>
      </c>
      <c r="R26" s="5"/>
      <c r="S26" s="5"/>
      <c r="Z26" s="1"/>
      <c r="AA26" s="1"/>
      <c r="AG26" s="1"/>
      <c r="AH26" s="1"/>
      <c r="AI26" s="1"/>
      <c r="AJ26" s="1"/>
    </row>
    <row r="27" spans="1:36" x14ac:dyDescent="0.25">
      <c r="A27" t="s">
        <v>10</v>
      </c>
      <c r="B27" t="s">
        <v>18</v>
      </c>
      <c r="C27" t="s">
        <v>88</v>
      </c>
      <c r="D27">
        <v>918.45</v>
      </c>
      <c r="E27">
        <v>0</v>
      </c>
      <c r="F27">
        <v>4</v>
      </c>
      <c r="G27" s="4">
        <v>39</v>
      </c>
      <c r="H27">
        <v>730.82</v>
      </c>
      <c r="I27" s="1"/>
      <c r="J27" s="1"/>
      <c r="K27">
        <v>6.2240000000000002</v>
      </c>
      <c r="N27">
        <v>1540.77</v>
      </c>
      <c r="O27">
        <v>5.6449999999999996</v>
      </c>
      <c r="P27">
        <v>39</v>
      </c>
      <c r="Q27" s="4">
        <f t="shared" si="0"/>
        <v>144.74358974358972</v>
      </c>
      <c r="R27" s="4"/>
      <c r="S27" s="4"/>
      <c r="U27" s="6"/>
      <c r="V27" s="6"/>
      <c r="Z27" s="1"/>
      <c r="AA27" s="1"/>
      <c r="AG27" s="1"/>
      <c r="AH27" s="1"/>
      <c r="AI27" s="1"/>
      <c r="AJ27" s="1"/>
    </row>
    <row r="28" spans="1:36" x14ac:dyDescent="0.25">
      <c r="A28" t="s">
        <v>11</v>
      </c>
      <c r="B28" t="s">
        <v>18</v>
      </c>
      <c r="C28" t="s">
        <v>88</v>
      </c>
      <c r="D28">
        <v>923.58</v>
      </c>
      <c r="E28">
        <v>22</v>
      </c>
      <c r="F28">
        <v>4</v>
      </c>
      <c r="G28" s="4">
        <v>38.833333333333336</v>
      </c>
      <c r="H28">
        <v>727.43</v>
      </c>
      <c r="I28" s="1"/>
      <c r="J28" s="1"/>
      <c r="K28">
        <v>6.2240000000000002</v>
      </c>
      <c r="N28">
        <v>1539.31</v>
      </c>
      <c r="O28">
        <v>6.4969999999999999</v>
      </c>
      <c r="P28">
        <v>51</v>
      </c>
      <c r="Q28" s="4">
        <f t="shared" si="0"/>
        <v>127.39215686274511</v>
      </c>
      <c r="R28" s="4"/>
      <c r="S28" s="4"/>
      <c r="U28" s="6"/>
      <c r="V28" s="6"/>
      <c r="Z28" s="1"/>
      <c r="AA28" s="1"/>
      <c r="AG28" s="1"/>
      <c r="AH28" s="1"/>
      <c r="AI28" s="1"/>
      <c r="AJ28" s="1"/>
    </row>
    <row r="29" spans="1:36" x14ac:dyDescent="0.25">
      <c r="A29" t="s">
        <v>57</v>
      </c>
      <c r="B29" t="s">
        <v>18</v>
      </c>
      <c r="C29" t="s">
        <v>88</v>
      </c>
      <c r="D29">
        <v>923.5</v>
      </c>
      <c r="E29">
        <v>0</v>
      </c>
      <c r="F29">
        <v>4</v>
      </c>
      <c r="G29" s="4">
        <v>39.5</v>
      </c>
      <c r="H29">
        <v>725.14</v>
      </c>
      <c r="I29" s="1"/>
      <c r="J29" s="1"/>
      <c r="K29">
        <v>6.2240000000000002</v>
      </c>
      <c r="N29">
        <v>1523.3</v>
      </c>
      <c r="O29">
        <v>5.258</v>
      </c>
      <c r="P29">
        <v>43</v>
      </c>
      <c r="Q29" s="4">
        <f t="shared" si="0"/>
        <v>122.27906976744187</v>
      </c>
      <c r="R29" s="4"/>
      <c r="S29" s="4"/>
      <c r="U29" s="6"/>
      <c r="V29" s="6"/>
      <c r="Z29" s="1"/>
      <c r="AA29" s="1"/>
      <c r="AG29" s="1"/>
      <c r="AH29" s="1"/>
      <c r="AI29" s="1"/>
      <c r="AJ29" s="1"/>
    </row>
    <row r="30" spans="1:36" x14ac:dyDescent="0.25">
      <c r="A30" t="s">
        <v>12</v>
      </c>
      <c r="B30" t="s">
        <v>18</v>
      </c>
      <c r="C30" t="s">
        <v>89</v>
      </c>
      <c r="D30">
        <v>924.4</v>
      </c>
      <c r="E30">
        <v>0</v>
      </c>
      <c r="F30">
        <v>4</v>
      </c>
      <c r="G30" s="4">
        <v>39.133333333333333</v>
      </c>
      <c r="H30">
        <v>718.36</v>
      </c>
      <c r="I30" s="1"/>
      <c r="J30" s="1"/>
      <c r="K30">
        <v>6.2240000000000002</v>
      </c>
      <c r="N30">
        <v>1472.55</v>
      </c>
      <c r="O30">
        <v>8.6059999999999999</v>
      </c>
      <c r="P30">
        <v>54</v>
      </c>
      <c r="Q30" s="4">
        <f t="shared" si="0"/>
        <v>159.37037037037035</v>
      </c>
      <c r="R30" s="5"/>
      <c r="S30" s="5"/>
      <c r="U30" s="6"/>
      <c r="V30" s="6"/>
      <c r="Z30" s="1"/>
      <c r="AA30" s="1"/>
      <c r="AG30" s="1"/>
      <c r="AH30" s="1"/>
      <c r="AI30" s="1"/>
      <c r="AJ30" s="1"/>
    </row>
    <row r="31" spans="1:36" x14ac:dyDescent="0.25">
      <c r="A31" t="s">
        <v>13</v>
      </c>
      <c r="B31" t="s">
        <v>18</v>
      </c>
      <c r="C31" t="s">
        <v>89</v>
      </c>
      <c r="D31">
        <v>916.95</v>
      </c>
      <c r="E31">
        <v>0</v>
      </c>
      <c r="F31">
        <v>4</v>
      </c>
      <c r="G31" s="4">
        <v>38.56666666666667</v>
      </c>
      <c r="H31">
        <v>720.63</v>
      </c>
      <c r="I31" s="1"/>
      <c r="J31" s="1"/>
      <c r="K31">
        <v>6.2240000000000002</v>
      </c>
      <c r="N31">
        <v>1463.55</v>
      </c>
      <c r="O31">
        <v>7.5060000000000002</v>
      </c>
      <c r="P31">
        <v>48</v>
      </c>
      <c r="Q31" s="4">
        <f t="shared" si="0"/>
        <v>156.375</v>
      </c>
      <c r="R31" s="4"/>
      <c r="S31" s="4"/>
      <c r="U31" s="6"/>
      <c r="V31" s="6"/>
      <c r="Z31" s="1"/>
      <c r="AA31" s="1"/>
      <c r="AG31" s="1"/>
      <c r="AH31" s="1"/>
      <c r="AI31" s="1"/>
      <c r="AJ31" s="1"/>
    </row>
    <row r="32" spans="1:36" x14ac:dyDescent="0.25">
      <c r="A32" t="s">
        <v>14</v>
      </c>
      <c r="B32" t="s">
        <v>18</v>
      </c>
      <c r="C32" t="s">
        <v>89</v>
      </c>
      <c r="D32">
        <v>919.68</v>
      </c>
      <c r="E32">
        <v>22</v>
      </c>
      <c r="F32">
        <v>4</v>
      </c>
      <c r="G32" s="4">
        <v>38.9</v>
      </c>
      <c r="H32">
        <v>718.06</v>
      </c>
      <c r="I32" s="1"/>
      <c r="J32" s="1"/>
      <c r="K32">
        <v>6.2240000000000002</v>
      </c>
      <c r="N32">
        <v>1479.45</v>
      </c>
      <c r="O32">
        <v>10.275</v>
      </c>
      <c r="P32">
        <v>64</v>
      </c>
      <c r="Q32" s="4">
        <f t="shared" si="0"/>
        <v>160.546875</v>
      </c>
      <c r="R32" s="4"/>
      <c r="S32" s="4"/>
      <c r="U32" s="6"/>
      <c r="V32" s="6"/>
      <c r="Z32" s="1"/>
      <c r="AA32" s="1"/>
      <c r="AG32" s="1"/>
      <c r="AH32" s="1"/>
      <c r="AI32" s="1"/>
      <c r="AJ32" s="1"/>
    </row>
    <row r="33" spans="1:36" x14ac:dyDescent="0.25">
      <c r="A33" t="s">
        <v>58</v>
      </c>
      <c r="B33" t="s">
        <v>18</v>
      </c>
      <c r="C33" t="s">
        <v>89</v>
      </c>
      <c r="D33">
        <v>918.56</v>
      </c>
      <c r="E33">
        <v>0</v>
      </c>
      <c r="F33">
        <v>4</v>
      </c>
      <c r="G33" s="4">
        <v>39.333333333333336</v>
      </c>
      <c r="H33">
        <v>722.43</v>
      </c>
      <c r="I33" s="1"/>
      <c r="J33" s="1"/>
      <c r="K33">
        <v>6.2240000000000002</v>
      </c>
      <c r="N33">
        <v>1454.55</v>
      </c>
      <c r="O33">
        <v>9.1940000000000008</v>
      </c>
      <c r="P33">
        <v>62</v>
      </c>
      <c r="Q33" s="4">
        <f t="shared" si="0"/>
        <v>148.29032258064518</v>
      </c>
      <c r="R33" s="4"/>
      <c r="S33" s="4"/>
      <c r="U33" s="6"/>
      <c r="V33" s="6"/>
      <c r="Z33" s="1"/>
      <c r="AA33" s="1"/>
      <c r="AG33" s="1"/>
      <c r="AH33" s="1"/>
      <c r="AI33" s="1"/>
      <c r="AJ33" s="1"/>
    </row>
    <row r="34" spans="1:36" x14ac:dyDescent="0.25">
      <c r="A34" t="s">
        <v>15</v>
      </c>
      <c r="B34" t="s">
        <v>18</v>
      </c>
      <c r="C34" t="s">
        <v>87</v>
      </c>
      <c r="D34">
        <v>916.13</v>
      </c>
      <c r="E34">
        <v>22</v>
      </c>
      <c r="F34">
        <v>4</v>
      </c>
      <c r="G34" s="4">
        <v>40.133333333333333</v>
      </c>
      <c r="H34">
        <v>700.94</v>
      </c>
      <c r="I34" s="1"/>
      <c r="J34" s="1"/>
      <c r="K34">
        <v>6.2240000000000002</v>
      </c>
      <c r="N34">
        <v>1458.65</v>
      </c>
      <c r="O34">
        <v>5.5919999999999996</v>
      </c>
      <c r="P34">
        <v>44</v>
      </c>
      <c r="Q34" s="4">
        <f t="shared" ref="Q34:Q65" si="1">O34/P34*1000</f>
        <v>127.09090909090909</v>
      </c>
      <c r="R34" s="5"/>
      <c r="S34" s="5"/>
      <c r="U34" s="6"/>
      <c r="V34" s="6"/>
      <c r="Z34" s="1"/>
      <c r="AA34" s="1"/>
      <c r="AG34" s="1"/>
      <c r="AH34" s="1"/>
      <c r="AI34" s="1"/>
      <c r="AJ34" s="1"/>
    </row>
    <row r="35" spans="1:36" x14ac:dyDescent="0.25">
      <c r="A35" t="s">
        <v>16</v>
      </c>
      <c r="B35" t="s">
        <v>18</v>
      </c>
      <c r="C35" t="s">
        <v>87</v>
      </c>
      <c r="D35">
        <v>917.57</v>
      </c>
      <c r="E35">
        <v>0</v>
      </c>
      <c r="F35">
        <v>4</v>
      </c>
      <c r="G35" s="4">
        <v>39.43333333333333</v>
      </c>
      <c r="H35">
        <v>696.95</v>
      </c>
      <c r="I35" s="1"/>
      <c r="J35" s="1"/>
      <c r="K35">
        <v>6.2240000000000002</v>
      </c>
      <c r="N35">
        <v>1470.69</v>
      </c>
      <c r="O35">
        <v>4.8259999999999996</v>
      </c>
      <c r="P35">
        <v>35</v>
      </c>
      <c r="Q35" s="4">
        <f t="shared" si="1"/>
        <v>137.88571428571427</v>
      </c>
      <c r="R35" s="4"/>
      <c r="S35" s="4"/>
      <c r="U35" s="6"/>
      <c r="V35" s="6"/>
      <c r="Z35" s="1"/>
      <c r="AA35" s="1"/>
      <c r="AG35" s="1"/>
      <c r="AH35" s="1"/>
      <c r="AI35" s="1"/>
      <c r="AJ35" s="1"/>
    </row>
    <row r="36" spans="1:36" x14ac:dyDescent="0.25">
      <c r="A36" t="s">
        <v>17</v>
      </c>
      <c r="B36" t="s">
        <v>18</v>
      </c>
      <c r="C36" t="s">
        <v>87</v>
      </c>
      <c r="D36">
        <v>919.55</v>
      </c>
      <c r="E36">
        <v>0</v>
      </c>
      <c r="F36">
        <v>4</v>
      </c>
      <c r="G36" s="4">
        <v>40.866666666666667</v>
      </c>
      <c r="H36">
        <v>697.07</v>
      </c>
      <c r="I36" s="1"/>
      <c r="J36" s="1"/>
      <c r="K36">
        <v>6.2240000000000002</v>
      </c>
      <c r="N36">
        <v>1463.68</v>
      </c>
      <c r="O36">
        <v>4.5279999999999996</v>
      </c>
      <c r="P36">
        <v>32</v>
      </c>
      <c r="Q36" s="4">
        <f t="shared" si="1"/>
        <v>141.5</v>
      </c>
      <c r="R36" s="4"/>
      <c r="S36" s="4"/>
      <c r="U36" s="6"/>
      <c r="V36" s="6"/>
      <c r="Z36" s="1"/>
      <c r="AA36" s="1"/>
      <c r="AG36" s="1"/>
      <c r="AH36" s="1"/>
      <c r="AI36" s="1"/>
      <c r="AJ36" s="1"/>
    </row>
    <row r="37" spans="1:36" x14ac:dyDescent="0.25">
      <c r="A37" t="s">
        <v>59</v>
      </c>
      <c r="B37" t="s">
        <v>18</v>
      </c>
      <c r="C37" t="s">
        <v>87</v>
      </c>
      <c r="D37">
        <v>914.23</v>
      </c>
      <c r="E37">
        <v>0</v>
      </c>
      <c r="F37">
        <v>4</v>
      </c>
      <c r="G37" s="4">
        <v>39.833333333333336</v>
      </c>
      <c r="H37">
        <v>696.81</v>
      </c>
      <c r="I37" s="1"/>
      <c r="J37" s="1"/>
      <c r="K37">
        <v>6.2240000000000002</v>
      </c>
      <c r="N37">
        <v>1444.5</v>
      </c>
      <c r="O37">
        <v>4.6479999999999997</v>
      </c>
      <c r="P37">
        <v>33</v>
      </c>
      <c r="Q37" s="4">
        <f t="shared" si="1"/>
        <v>140.84848484848484</v>
      </c>
      <c r="R37" s="4"/>
      <c r="S37" s="4"/>
      <c r="U37" s="6"/>
      <c r="V37" s="6"/>
      <c r="Z37" s="1"/>
      <c r="AA37" s="1"/>
      <c r="AG37" s="1"/>
      <c r="AH37" s="1"/>
      <c r="AI37" s="1"/>
      <c r="AJ37" s="1"/>
    </row>
    <row r="38" spans="1:36" x14ac:dyDescent="0.25">
      <c r="A38" t="s">
        <v>23</v>
      </c>
      <c r="B38" t="s">
        <v>32</v>
      </c>
      <c r="C38" t="s">
        <v>88</v>
      </c>
      <c r="D38">
        <v>916.69</v>
      </c>
      <c r="E38">
        <v>22.08</v>
      </c>
      <c r="F38">
        <v>6</v>
      </c>
      <c r="G38" s="4">
        <v>37.733333333333327</v>
      </c>
      <c r="H38">
        <v>668.41</v>
      </c>
      <c r="I38" s="1"/>
      <c r="J38" s="1"/>
      <c r="K38" s="4">
        <v>1.308371385083714</v>
      </c>
      <c r="L38" s="4"/>
      <c r="M38" s="4"/>
      <c r="N38">
        <v>1371.41</v>
      </c>
      <c r="O38">
        <v>9.09</v>
      </c>
      <c r="P38">
        <v>51</v>
      </c>
      <c r="Q38" s="4">
        <f t="shared" si="1"/>
        <v>178.23529411764704</v>
      </c>
      <c r="R38" s="5"/>
      <c r="S38" s="5"/>
      <c r="U38" s="6"/>
      <c r="V38" s="6"/>
      <c r="Z38" s="1"/>
      <c r="AA38" s="1"/>
      <c r="AG38" s="1"/>
      <c r="AH38" s="1"/>
      <c r="AI38" s="1"/>
      <c r="AJ38" s="1"/>
    </row>
    <row r="39" spans="1:36" x14ac:dyDescent="0.25">
      <c r="A39" t="s">
        <v>24</v>
      </c>
      <c r="B39" t="s">
        <v>32</v>
      </c>
      <c r="C39" t="s">
        <v>88</v>
      </c>
      <c r="D39">
        <v>916.09</v>
      </c>
      <c r="E39">
        <v>0</v>
      </c>
      <c r="F39">
        <v>6</v>
      </c>
      <c r="G39" s="4">
        <v>35.9</v>
      </c>
      <c r="H39">
        <v>668.44</v>
      </c>
      <c r="I39" s="1"/>
      <c r="J39" s="1"/>
      <c r="K39" s="4">
        <v>1.308371385083714</v>
      </c>
      <c r="L39" s="4"/>
      <c r="M39" s="4"/>
      <c r="N39">
        <v>1352.04</v>
      </c>
      <c r="O39">
        <v>8.18</v>
      </c>
      <c r="P39">
        <v>48</v>
      </c>
      <c r="Q39" s="4">
        <f t="shared" si="1"/>
        <v>170.41666666666666</v>
      </c>
      <c r="R39" s="4"/>
      <c r="S39" s="4"/>
      <c r="U39" s="6"/>
      <c r="V39" s="6"/>
      <c r="Z39" s="1"/>
      <c r="AA39" s="1"/>
      <c r="AG39" s="1"/>
      <c r="AH39" s="1"/>
      <c r="AI39" s="1"/>
      <c r="AJ39" s="1"/>
    </row>
    <row r="40" spans="1:36" x14ac:dyDescent="0.25">
      <c r="A40" t="s">
        <v>25</v>
      </c>
      <c r="B40" t="s">
        <v>32</v>
      </c>
      <c r="C40" t="s">
        <v>88</v>
      </c>
      <c r="D40">
        <v>917.38</v>
      </c>
      <c r="E40">
        <v>0</v>
      </c>
      <c r="F40">
        <v>6</v>
      </c>
      <c r="G40" s="4">
        <v>36.233333333333327</v>
      </c>
      <c r="H40">
        <v>672.46</v>
      </c>
      <c r="I40" s="1"/>
      <c r="J40" s="1"/>
      <c r="K40" s="4">
        <v>1.30837138508371</v>
      </c>
      <c r="L40" s="4"/>
      <c r="M40" s="4"/>
      <c r="N40">
        <v>1362.04</v>
      </c>
      <c r="O40">
        <v>12.04</v>
      </c>
      <c r="P40">
        <v>66</v>
      </c>
      <c r="Q40" s="4">
        <f t="shared" si="1"/>
        <v>182.42424242424241</v>
      </c>
      <c r="R40" s="4"/>
      <c r="S40" s="4"/>
      <c r="U40" s="6"/>
      <c r="V40" s="6"/>
      <c r="Z40" s="1"/>
      <c r="AA40" s="1"/>
      <c r="AG40" s="1"/>
      <c r="AH40" s="1"/>
      <c r="AI40" s="1"/>
      <c r="AJ40" s="1"/>
    </row>
    <row r="41" spans="1:36" x14ac:dyDescent="0.25">
      <c r="A41" t="s">
        <v>35</v>
      </c>
      <c r="B41" t="s">
        <v>32</v>
      </c>
      <c r="C41" t="s">
        <v>88</v>
      </c>
      <c r="D41">
        <v>916.12</v>
      </c>
      <c r="E41">
        <v>0</v>
      </c>
      <c r="F41">
        <v>6</v>
      </c>
      <c r="G41" s="4">
        <v>35.5</v>
      </c>
      <c r="H41">
        <v>671.5</v>
      </c>
      <c r="I41" s="1"/>
      <c r="J41" s="1"/>
      <c r="K41" s="4">
        <v>1.30837138508371</v>
      </c>
      <c r="L41" s="4"/>
      <c r="M41" s="4"/>
      <c r="N41">
        <v>1362.52</v>
      </c>
      <c r="O41">
        <v>6.92</v>
      </c>
      <c r="P41">
        <v>32</v>
      </c>
      <c r="Q41" s="4">
        <f t="shared" si="1"/>
        <v>216.25</v>
      </c>
      <c r="R41" s="4"/>
      <c r="S41" s="4"/>
      <c r="U41" s="6"/>
      <c r="V41" s="6"/>
      <c r="Z41" s="1"/>
      <c r="AA41" s="1"/>
      <c r="AG41" s="1"/>
      <c r="AH41" s="1"/>
      <c r="AI41" s="1"/>
      <c r="AJ41" s="1"/>
    </row>
    <row r="42" spans="1:36" x14ac:dyDescent="0.25">
      <c r="A42" t="s">
        <v>26</v>
      </c>
      <c r="B42" t="s">
        <v>32</v>
      </c>
      <c r="C42" t="s">
        <v>89</v>
      </c>
      <c r="D42">
        <v>916.04</v>
      </c>
      <c r="E42">
        <v>0</v>
      </c>
      <c r="F42">
        <v>6</v>
      </c>
      <c r="G42" s="4">
        <v>34.133333333333333</v>
      </c>
      <c r="H42">
        <v>716.24</v>
      </c>
      <c r="I42" s="1"/>
      <c r="J42" s="1"/>
      <c r="K42" s="4">
        <v>1.30837138508371</v>
      </c>
      <c r="L42" s="4"/>
      <c r="M42" s="4"/>
      <c r="N42">
        <v>1332.18</v>
      </c>
      <c r="O42">
        <v>17.5</v>
      </c>
      <c r="P42">
        <v>110</v>
      </c>
      <c r="Q42" s="4">
        <f t="shared" si="1"/>
        <v>159.09090909090909</v>
      </c>
      <c r="R42" s="5"/>
      <c r="S42" s="5"/>
      <c r="U42" s="6"/>
      <c r="V42" s="6"/>
      <c r="Z42" s="1"/>
      <c r="AA42" s="1"/>
      <c r="AG42" s="1"/>
      <c r="AH42" s="1"/>
      <c r="AI42" s="1"/>
      <c r="AJ42" s="1"/>
    </row>
    <row r="43" spans="1:36" x14ac:dyDescent="0.25">
      <c r="A43" t="s">
        <v>27</v>
      </c>
      <c r="B43" t="s">
        <v>32</v>
      </c>
      <c r="C43" t="s">
        <v>89</v>
      </c>
      <c r="D43">
        <v>915.92</v>
      </c>
      <c r="E43">
        <v>0</v>
      </c>
      <c r="F43">
        <v>6</v>
      </c>
      <c r="G43" s="4">
        <v>34.866666666666667</v>
      </c>
      <c r="H43">
        <v>715.31</v>
      </c>
      <c r="I43" s="1"/>
      <c r="J43" s="1"/>
      <c r="K43" s="4">
        <v>1.30837138508371</v>
      </c>
      <c r="L43" s="4"/>
      <c r="M43" s="4"/>
      <c r="N43">
        <v>1338.02</v>
      </c>
      <c r="O43">
        <v>10.57</v>
      </c>
      <c r="P43">
        <v>61</v>
      </c>
      <c r="Q43" s="4">
        <f t="shared" si="1"/>
        <v>173.27868852459017</v>
      </c>
      <c r="R43" s="4"/>
      <c r="S43" s="4"/>
      <c r="U43" s="6"/>
      <c r="V43" s="6"/>
      <c r="Z43" s="1"/>
      <c r="AA43" s="1"/>
      <c r="AG43" s="1"/>
      <c r="AH43" s="1"/>
      <c r="AI43" s="1"/>
      <c r="AJ43" s="1"/>
    </row>
    <row r="44" spans="1:36" x14ac:dyDescent="0.25">
      <c r="A44" t="s">
        <v>28</v>
      </c>
      <c r="B44" t="s">
        <v>32</v>
      </c>
      <c r="C44" t="s">
        <v>89</v>
      </c>
      <c r="D44">
        <v>914.13</v>
      </c>
      <c r="E44">
        <v>0</v>
      </c>
      <c r="F44">
        <v>6</v>
      </c>
      <c r="G44" s="4">
        <v>35.1</v>
      </c>
      <c r="H44">
        <v>721.03</v>
      </c>
      <c r="I44" s="1"/>
      <c r="J44" s="1"/>
      <c r="K44" s="4">
        <v>1.30837138508371</v>
      </c>
      <c r="L44" s="4"/>
      <c r="M44" s="4"/>
      <c r="N44">
        <v>1337.05</v>
      </c>
      <c r="O44">
        <v>13.03</v>
      </c>
      <c r="P44">
        <v>77</v>
      </c>
      <c r="Q44" s="4">
        <f t="shared" si="1"/>
        <v>169.22077922077921</v>
      </c>
      <c r="R44" s="4"/>
      <c r="S44" s="4"/>
      <c r="U44" s="6"/>
      <c r="V44" s="6"/>
      <c r="Z44" s="1"/>
      <c r="AA44" s="1"/>
      <c r="AG44" s="1"/>
      <c r="AH44" s="1"/>
      <c r="AI44" s="1"/>
      <c r="AJ44" s="1"/>
    </row>
    <row r="45" spans="1:36" x14ac:dyDescent="0.25">
      <c r="A45" t="s">
        <v>36</v>
      </c>
      <c r="B45" t="s">
        <v>32</v>
      </c>
      <c r="C45" t="s">
        <v>89</v>
      </c>
      <c r="D45">
        <v>919.69</v>
      </c>
      <c r="E45">
        <v>22.51</v>
      </c>
      <c r="F45">
        <v>6</v>
      </c>
      <c r="G45" s="4">
        <v>34.699999999999996</v>
      </c>
      <c r="H45">
        <v>711.31</v>
      </c>
      <c r="I45" s="1"/>
      <c r="J45" s="1"/>
      <c r="K45" s="4">
        <v>1.30837138508371</v>
      </c>
      <c r="L45" s="4"/>
      <c r="M45" s="4"/>
      <c r="N45">
        <v>1376.76</v>
      </c>
      <c r="O45">
        <v>7.25</v>
      </c>
      <c r="P45">
        <v>38</v>
      </c>
      <c r="Q45" s="4">
        <f t="shared" si="1"/>
        <v>190.78947368421055</v>
      </c>
      <c r="R45" s="4"/>
      <c r="S45" s="4"/>
      <c r="U45" s="6"/>
      <c r="V45" s="6"/>
      <c r="Z45" s="1"/>
      <c r="AA45" s="1"/>
      <c r="AG45" s="1"/>
      <c r="AH45" s="1"/>
      <c r="AI45" s="1"/>
      <c r="AJ45" s="1"/>
    </row>
    <row r="46" spans="1:36" x14ac:dyDescent="0.25">
      <c r="A46" t="s">
        <v>29</v>
      </c>
      <c r="B46" t="s">
        <v>32</v>
      </c>
      <c r="C46" t="s">
        <v>87</v>
      </c>
      <c r="D46">
        <v>918.58</v>
      </c>
      <c r="E46">
        <v>0</v>
      </c>
      <c r="F46">
        <v>6</v>
      </c>
      <c r="G46" s="4">
        <v>31.8</v>
      </c>
      <c r="H46">
        <v>693.77</v>
      </c>
      <c r="I46" s="1"/>
      <c r="J46" s="1"/>
      <c r="K46" s="4">
        <v>1.30837138508371</v>
      </c>
      <c r="L46" s="4"/>
      <c r="M46" s="4"/>
      <c r="N46">
        <v>1352</v>
      </c>
      <c r="O46">
        <v>24.9</v>
      </c>
      <c r="P46">
        <v>168</v>
      </c>
      <c r="Q46" s="4">
        <f t="shared" si="1"/>
        <v>148.21428571428572</v>
      </c>
      <c r="R46" s="5"/>
      <c r="S46" s="5"/>
      <c r="U46" s="6"/>
      <c r="V46" s="6"/>
      <c r="Z46" s="1"/>
      <c r="AA46" s="1"/>
      <c r="AG46" s="1"/>
      <c r="AH46" s="1"/>
      <c r="AI46" s="1"/>
      <c r="AJ46" s="1"/>
    </row>
    <row r="47" spans="1:36" x14ac:dyDescent="0.25">
      <c r="A47" t="s">
        <v>30</v>
      </c>
      <c r="B47" t="s">
        <v>32</v>
      </c>
      <c r="C47" t="s">
        <v>87</v>
      </c>
      <c r="D47">
        <v>918.36</v>
      </c>
      <c r="E47">
        <v>0</v>
      </c>
      <c r="F47">
        <v>6</v>
      </c>
      <c r="G47" s="4">
        <v>35.6</v>
      </c>
      <c r="H47">
        <v>696.52</v>
      </c>
      <c r="I47" s="1"/>
      <c r="J47" s="1"/>
      <c r="K47" s="4">
        <v>1.30837138508371</v>
      </c>
      <c r="L47" s="4"/>
      <c r="M47" s="4"/>
      <c r="N47">
        <v>1336.61</v>
      </c>
      <c r="O47">
        <v>12.79</v>
      </c>
      <c r="P47">
        <v>72</v>
      </c>
      <c r="Q47" s="4">
        <f t="shared" si="1"/>
        <v>177.63888888888889</v>
      </c>
      <c r="R47" s="4"/>
      <c r="S47" s="4"/>
      <c r="U47" s="6"/>
      <c r="V47" s="6"/>
      <c r="Z47" s="1"/>
      <c r="AA47" s="1"/>
      <c r="AG47" s="1"/>
      <c r="AH47" s="1"/>
      <c r="AI47" s="1"/>
      <c r="AJ47" s="1"/>
    </row>
    <row r="48" spans="1:36" x14ac:dyDescent="0.25">
      <c r="A48" t="s">
        <v>31</v>
      </c>
      <c r="B48" t="s">
        <v>32</v>
      </c>
      <c r="C48" t="s">
        <v>87</v>
      </c>
      <c r="D48">
        <v>918.46</v>
      </c>
      <c r="E48">
        <v>22</v>
      </c>
      <c r="F48">
        <v>6</v>
      </c>
      <c r="G48" s="4">
        <v>35.233333333333334</v>
      </c>
      <c r="H48">
        <v>700</v>
      </c>
      <c r="I48" s="1"/>
      <c r="J48" s="1"/>
      <c r="K48" s="4">
        <v>1.30837138508371</v>
      </c>
      <c r="L48" s="4"/>
      <c r="M48" s="4"/>
      <c r="N48">
        <v>1369.31</v>
      </c>
      <c r="O48">
        <v>9.9</v>
      </c>
      <c r="P48">
        <v>54</v>
      </c>
      <c r="Q48" s="4">
        <f t="shared" si="1"/>
        <v>183.33333333333334</v>
      </c>
      <c r="R48" s="4"/>
      <c r="S48" s="4"/>
      <c r="U48" s="6"/>
      <c r="V48" s="6"/>
      <c r="Z48" s="1"/>
      <c r="AA48" s="1"/>
      <c r="AG48" s="1"/>
      <c r="AH48" s="1"/>
      <c r="AI48" s="1"/>
      <c r="AJ48" s="1"/>
    </row>
    <row r="49" spans="1:36" x14ac:dyDescent="0.25">
      <c r="A49" t="s">
        <v>37</v>
      </c>
      <c r="B49" t="s">
        <v>32</v>
      </c>
      <c r="C49" t="s">
        <v>87</v>
      </c>
      <c r="D49">
        <v>919.85</v>
      </c>
      <c r="E49">
        <v>0</v>
      </c>
      <c r="F49">
        <v>6</v>
      </c>
      <c r="G49" s="4">
        <v>35.233333333333327</v>
      </c>
      <c r="H49">
        <v>695.43</v>
      </c>
      <c r="I49" s="1"/>
      <c r="J49" s="1"/>
      <c r="K49" s="4">
        <v>1.30837138508371</v>
      </c>
      <c r="L49" s="4"/>
      <c r="M49" s="4"/>
      <c r="N49">
        <v>1367.6</v>
      </c>
      <c r="O49">
        <v>6.04</v>
      </c>
      <c r="P49">
        <v>29</v>
      </c>
      <c r="Q49" s="4">
        <f t="shared" si="1"/>
        <v>208.27586206896549</v>
      </c>
      <c r="R49" s="4"/>
      <c r="S49" s="4"/>
      <c r="U49" s="6"/>
      <c r="V49" s="6"/>
      <c r="Z49" s="1"/>
      <c r="AA49" s="1"/>
      <c r="AG49" s="1"/>
      <c r="AH49" s="1"/>
      <c r="AI49" s="1"/>
      <c r="AJ49" s="1"/>
    </row>
    <row r="50" spans="1:36" x14ac:dyDescent="0.25">
      <c r="A50" t="s">
        <v>46</v>
      </c>
      <c r="B50" t="s">
        <v>55</v>
      </c>
      <c r="C50" t="s">
        <v>88</v>
      </c>
      <c r="D50">
        <v>916.67</v>
      </c>
      <c r="E50">
        <v>22.19</v>
      </c>
      <c r="F50">
        <v>6</v>
      </c>
      <c r="G50" s="4">
        <v>37</v>
      </c>
      <c r="H50">
        <v>669.38000000000011</v>
      </c>
      <c r="I50" s="1"/>
      <c r="J50" s="1"/>
      <c r="K50">
        <v>4.5199999999999996</v>
      </c>
      <c r="N50">
        <v>1344.8</v>
      </c>
      <c r="O50">
        <v>22.664999999999999</v>
      </c>
      <c r="P50">
        <v>128</v>
      </c>
      <c r="Q50" s="4">
        <f t="shared" si="1"/>
        <v>177.0703125</v>
      </c>
      <c r="U50" s="6"/>
      <c r="V50" s="6"/>
      <c r="Z50" s="1"/>
      <c r="AA50" s="1"/>
      <c r="AI50" s="1"/>
      <c r="AJ50" s="1"/>
    </row>
    <row r="51" spans="1:36" x14ac:dyDescent="0.25">
      <c r="A51" t="s">
        <v>47</v>
      </c>
      <c r="B51" t="s">
        <v>55</v>
      </c>
      <c r="C51" t="s">
        <v>88</v>
      </c>
      <c r="D51">
        <v>917.69</v>
      </c>
      <c r="E51">
        <v>0</v>
      </c>
      <c r="F51">
        <v>6</v>
      </c>
      <c r="G51" s="4">
        <v>37.800000000000004</v>
      </c>
      <c r="H51">
        <v>667.19</v>
      </c>
      <c r="I51" s="1"/>
      <c r="J51" s="1"/>
      <c r="K51">
        <v>4.5199999999999996</v>
      </c>
      <c r="N51">
        <v>1363.14</v>
      </c>
      <c r="O51">
        <v>21.248999999999999</v>
      </c>
      <c r="P51">
        <v>126</v>
      </c>
      <c r="Q51" s="4">
        <f t="shared" si="1"/>
        <v>168.64285714285711</v>
      </c>
      <c r="U51" s="6"/>
      <c r="V51" s="6"/>
      <c r="Z51" s="1"/>
      <c r="AA51" s="1"/>
      <c r="AI51" s="1"/>
      <c r="AJ51" s="1"/>
    </row>
    <row r="52" spans="1:36" x14ac:dyDescent="0.25">
      <c r="A52" t="s">
        <v>48</v>
      </c>
      <c r="B52" t="s">
        <v>55</v>
      </c>
      <c r="C52" t="s">
        <v>88</v>
      </c>
      <c r="D52">
        <v>916.12</v>
      </c>
      <c r="E52">
        <v>0</v>
      </c>
      <c r="F52">
        <v>6</v>
      </c>
      <c r="G52" s="4">
        <v>37.6</v>
      </c>
      <c r="H52">
        <v>664.24999999999989</v>
      </c>
      <c r="I52" s="1"/>
      <c r="J52" s="1"/>
      <c r="K52">
        <v>4.5199999999999996</v>
      </c>
      <c r="N52">
        <v>1396.41</v>
      </c>
      <c r="O52">
        <v>11.131</v>
      </c>
      <c r="P52">
        <v>63</v>
      </c>
      <c r="Q52" s="4">
        <f t="shared" si="1"/>
        <v>176.6825396825397</v>
      </c>
      <c r="U52" s="6"/>
      <c r="V52" s="6"/>
      <c r="Z52" s="1"/>
      <c r="AA52" s="1"/>
      <c r="AI52" s="1"/>
      <c r="AJ52" s="1"/>
    </row>
    <row r="53" spans="1:36" x14ac:dyDescent="0.25">
      <c r="A53" t="s">
        <v>62</v>
      </c>
      <c r="B53" t="s">
        <v>55</v>
      </c>
      <c r="C53" t="s">
        <v>88</v>
      </c>
      <c r="D53">
        <v>918.29</v>
      </c>
      <c r="E53">
        <v>0</v>
      </c>
      <c r="F53">
        <v>6</v>
      </c>
      <c r="G53" s="4">
        <v>38.300000000000004</v>
      </c>
      <c r="H53">
        <v>658.88000000000011</v>
      </c>
      <c r="I53" s="1"/>
      <c r="J53" s="1"/>
      <c r="K53">
        <v>4.5199999999999996</v>
      </c>
      <c r="N53">
        <v>1377.61</v>
      </c>
      <c r="O53">
        <v>24.280999999999999</v>
      </c>
      <c r="P53">
        <v>142</v>
      </c>
      <c r="Q53" s="4">
        <f t="shared" si="1"/>
        <v>170.99295774647885</v>
      </c>
      <c r="U53" s="6"/>
      <c r="V53" s="6"/>
      <c r="Z53" s="1"/>
      <c r="AA53" s="1"/>
      <c r="AI53" s="1"/>
      <c r="AJ53" s="1"/>
    </row>
    <row r="54" spans="1:36" x14ac:dyDescent="0.25">
      <c r="A54" t="s">
        <v>49</v>
      </c>
      <c r="B54" t="s">
        <v>55</v>
      </c>
      <c r="C54" t="s">
        <v>89</v>
      </c>
      <c r="D54">
        <v>924.23</v>
      </c>
      <c r="E54">
        <v>0</v>
      </c>
      <c r="F54">
        <v>6</v>
      </c>
      <c r="G54" s="4">
        <v>33.833333333333336</v>
      </c>
      <c r="H54">
        <v>690.6</v>
      </c>
      <c r="I54" s="1"/>
      <c r="J54" s="1"/>
      <c r="K54">
        <v>4.5199999999999996</v>
      </c>
      <c r="N54">
        <v>1351.8</v>
      </c>
      <c r="O54">
        <v>19.55</v>
      </c>
      <c r="P54">
        <v>107</v>
      </c>
      <c r="Q54" s="4">
        <f t="shared" si="1"/>
        <v>182.71028037383178</v>
      </c>
      <c r="U54" s="6"/>
      <c r="V54" s="6"/>
      <c r="Z54" s="1"/>
      <c r="AA54" s="1"/>
      <c r="AI54" s="1"/>
      <c r="AJ54" s="1"/>
    </row>
    <row r="55" spans="1:36" x14ac:dyDescent="0.25">
      <c r="A55" t="s">
        <v>50</v>
      </c>
      <c r="B55" t="s">
        <v>55</v>
      </c>
      <c r="C55" t="s">
        <v>89</v>
      </c>
      <c r="D55">
        <v>923.83</v>
      </c>
      <c r="E55">
        <v>0</v>
      </c>
      <c r="F55">
        <v>6</v>
      </c>
      <c r="G55" s="4">
        <v>34.233333333333334</v>
      </c>
      <c r="H55">
        <v>706.06</v>
      </c>
      <c r="I55" s="1"/>
      <c r="J55" s="1"/>
      <c r="K55">
        <v>4.5199999999999996</v>
      </c>
      <c r="N55">
        <v>1337.15</v>
      </c>
      <c r="O55">
        <v>24.753</v>
      </c>
      <c r="P55">
        <v>138</v>
      </c>
      <c r="Q55" s="4">
        <f t="shared" si="1"/>
        <v>179.36956521739131</v>
      </c>
      <c r="U55" s="6"/>
      <c r="V55" s="6"/>
      <c r="Z55" s="1"/>
      <c r="AA55" s="1"/>
      <c r="AI55" s="1"/>
      <c r="AJ55" s="1"/>
    </row>
    <row r="56" spans="1:36" x14ac:dyDescent="0.25">
      <c r="A56" t="s">
        <v>51</v>
      </c>
      <c r="B56" t="s">
        <v>55</v>
      </c>
      <c r="C56" t="s">
        <v>89</v>
      </c>
      <c r="D56">
        <v>922.95</v>
      </c>
      <c r="E56">
        <v>22.23</v>
      </c>
      <c r="F56">
        <v>6</v>
      </c>
      <c r="G56" s="4">
        <v>34.4</v>
      </c>
      <c r="H56">
        <v>688.38</v>
      </c>
      <c r="I56" s="1"/>
      <c r="J56" s="1"/>
      <c r="K56">
        <v>4.5199999999999996</v>
      </c>
      <c r="N56">
        <v>1363.34</v>
      </c>
      <c r="O56">
        <v>21.831</v>
      </c>
      <c r="P56">
        <v>124</v>
      </c>
      <c r="Q56" s="4">
        <f t="shared" si="1"/>
        <v>176.05645161290323</v>
      </c>
      <c r="U56" s="6"/>
      <c r="V56" s="6"/>
      <c r="Z56" s="1"/>
      <c r="AA56" s="1"/>
      <c r="AI56" s="1"/>
      <c r="AJ56" s="1"/>
    </row>
    <row r="57" spans="1:36" x14ac:dyDescent="0.25">
      <c r="A57" t="s">
        <v>63</v>
      </c>
      <c r="B57" t="s">
        <v>55</v>
      </c>
      <c r="C57" t="s">
        <v>89</v>
      </c>
      <c r="D57">
        <v>918.15</v>
      </c>
      <c r="E57">
        <v>0</v>
      </c>
      <c r="F57">
        <v>6</v>
      </c>
      <c r="G57" s="4">
        <v>34.266666666666673</v>
      </c>
      <c r="H57">
        <v>695.88000000000011</v>
      </c>
      <c r="I57" s="1"/>
      <c r="J57" s="1"/>
      <c r="K57">
        <v>4.5199999999999996</v>
      </c>
      <c r="N57">
        <v>1342.81</v>
      </c>
      <c r="O57">
        <v>21.062000000000001</v>
      </c>
      <c r="P57">
        <v>117</v>
      </c>
      <c r="Q57" s="4">
        <f t="shared" si="1"/>
        <v>180.01709401709402</v>
      </c>
      <c r="U57" s="6"/>
      <c r="V57" s="6"/>
      <c r="Z57" s="1"/>
      <c r="AA57" s="1"/>
      <c r="AI57" s="1"/>
      <c r="AJ57" s="1"/>
    </row>
    <row r="58" spans="1:36" x14ac:dyDescent="0.25">
      <c r="A58" t="s">
        <v>52</v>
      </c>
      <c r="B58" t="s">
        <v>55</v>
      </c>
      <c r="C58" t="s">
        <v>87</v>
      </c>
      <c r="D58">
        <v>923.8</v>
      </c>
      <c r="E58">
        <v>0</v>
      </c>
      <c r="F58">
        <v>6</v>
      </c>
      <c r="G58" s="4">
        <v>31.2</v>
      </c>
      <c r="H58">
        <v>690.54000000000008</v>
      </c>
      <c r="I58" s="1"/>
      <c r="J58" s="1"/>
      <c r="K58">
        <v>4.5199999999999996</v>
      </c>
      <c r="N58">
        <v>1377.35</v>
      </c>
      <c r="O58">
        <v>16.341000000000001</v>
      </c>
      <c r="P58">
        <v>94</v>
      </c>
      <c r="Q58" s="4">
        <f t="shared" si="1"/>
        <v>173.84042553191489</v>
      </c>
      <c r="U58" s="6"/>
      <c r="V58" s="6"/>
      <c r="Z58" s="1"/>
      <c r="AA58" s="1"/>
      <c r="AI58" s="1"/>
      <c r="AJ58" s="1"/>
    </row>
    <row r="59" spans="1:36" x14ac:dyDescent="0.25">
      <c r="A59" t="s">
        <v>53</v>
      </c>
      <c r="B59" t="s">
        <v>55</v>
      </c>
      <c r="C59" t="s">
        <v>87</v>
      </c>
      <c r="D59">
        <v>917.86</v>
      </c>
      <c r="E59">
        <v>22.45</v>
      </c>
      <c r="F59">
        <v>6</v>
      </c>
      <c r="G59" s="4">
        <v>31.733333333333334</v>
      </c>
      <c r="H59">
        <v>693.17</v>
      </c>
      <c r="I59" s="1"/>
      <c r="J59" s="1"/>
      <c r="K59">
        <v>4.5199999999999996</v>
      </c>
      <c r="N59">
        <v>1322.9</v>
      </c>
      <c r="O59">
        <v>20.79</v>
      </c>
      <c r="P59">
        <v>116</v>
      </c>
      <c r="Q59" s="4">
        <f t="shared" si="1"/>
        <v>179.22413793103448</v>
      </c>
      <c r="U59" s="6"/>
      <c r="V59" s="6"/>
      <c r="Z59" s="1"/>
      <c r="AA59" s="1"/>
      <c r="AI59" s="1"/>
      <c r="AJ59" s="1"/>
    </row>
    <row r="60" spans="1:36" x14ac:dyDescent="0.25">
      <c r="A60" t="s">
        <v>54</v>
      </c>
      <c r="B60" t="s">
        <v>55</v>
      </c>
      <c r="C60" t="s">
        <v>87</v>
      </c>
      <c r="D60">
        <v>915.27</v>
      </c>
      <c r="E60">
        <v>0</v>
      </c>
      <c r="F60">
        <v>6</v>
      </c>
      <c r="G60" s="4">
        <v>32.666666666666671</v>
      </c>
      <c r="H60">
        <v>686.8900000000001</v>
      </c>
      <c r="I60" s="1"/>
      <c r="J60" s="1"/>
      <c r="K60">
        <v>4.5199999999999996</v>
      </c>
      <c r="N60">
        <v>1325.64</v>
      </c>
      <c r="O60">
        <v>22.574000000000002</v>
      </c>
      <c r="P60">
        <v>126</v>
      </c>
      <c r="Q60" s="4">
        <f t="shared" si="1"/>
        <v>179.15873015873018</v>
      </c>
      <c r="U60" s="6"/>
      <c r="V60" s="6"/>
      <c r="Z60" s="1"/>
      <c r="AA60" s="1"/>
      <c r="AI60" s="1"/>
      <c r="AJ60" s="1"/>
    </row>
    <row r="61" spans="1:36" x14ac:dyDescent="0.25">
      <c r="A61" t="s">
        <v>64</v>
      </c>
      <c r="B61" t="s">
        <v>55</v>
      </c>
      <c r="C61" t="s">
        <v>87</v>
      </c>
      <c r="D61">
        <v>915.83</v>
      </c>
      <c r="E61">
        <v>0</v>
      </c>
      <c r="F61">
        <v>6</v>
      </c>
      <c r="G61" s="4">
        <v>32.300000000000004</v>
      </c>
      <c r="H61">
        <v>700.33999999999992</v>
      </c>
      <c r="I61" s="1"/>
      <c r="J61" s="1"/>
      <c r="K61">
        <v>4.5199999999999996</v>
      </c>
      <c r="N61">
        <v>1337.07</v>
      </c>
      <c r="O61">
        <v>23.795000000000002</v>
      </c>
      <c r="P61">
        <v>133</v>
      </c>
      <c r="Q61" s="4">
        <f t="shared" si="1"/>
        <v>178.90977443609023</v>
      </c>
      <c r="U61" s="6"/>
      <c r="V61" s="6"/>
      <c r="Z61" s="1"/>
      <c r="AA61" s="1"/>
      <c r="AI61" s="1"/>
      <c r="AJ61" s="1"/>
    </row>
    <row r="62" spans="1:36" x14ac:dyDescent="0.25">
      <c r="A62" t="s">
        <v>9</v>
      </c>
      <c r="B62" t="s">
        <v>18</v>
      </c>
      <c r="C62" t="s">
        <v>88</v>
      </c>
      <c r="D62">
        <v>916.79</v>
      </c>
      <c r="E62">
        <v>0</v>
      </c>
      <c r="F62">
        <v>6</v>
      </c>
      <c r="G62" s="4">
        <v>33</v>
      </c>
      <c r="H62">
        <v>729.54</v>
      </c>
      <c r="I62" s="1"/>
      <c r="J62" s="1"/>
      <c r="K62">
        <v>6.2240000000000002</v>
      </c>
      <c r="N62">
        <v>1427.3</v>
      </c>
      <c r="O62">
        <v>17.52</v>
      </c>
      <c r="P62">
        <v>86</v>
      </c>
      <c r="Q62" s="4">
        <f t="shared" si="1"/>
        <v>203.72093023255815</v>
      </c>
      <c r="R62" s="5"/>
      <c r="S62" s="5"/>
      <c r="U62" s="6"/>
      <c r="V62" s="6"/>
      <c r="Z62" s="1"/>
      <c r="AA62" s="1"/>
      <c r="AG62" s="1"/>
      <c r="AH62" s="1"/>
      <c r="AI62" s="1"/>
      <c r="AJ62" s="1"/>
    </row>
    <row r="63" spans="1:36" x14ac:dyDescent="0.25">
      <c r="A63" t="s">
        <v>10</v>
      </c>
      <c r="B63" t="s">
        <v>18</v>
      </c>
      <c r="C63" t="s">
        <v>88</v>
      </c>
      <c r="D63">
        <v>918.45</v>
      </c>
      <c r="E63">
        <v>0</v>
      </c>
      <c r="F63">
        <v>6</v>
      </c>
      <c r="G63" s="4">
        <v>35.766666666666666</v>
      </c>
      <c r="H63">
        <v>730.82</v>
      </c>
      <c r="I63" s="1"/>
      <c r="J63" s="1"/>
      <c r="K63">
        <v>6.2240000000000002</v>
      </c>
      <c r="N63">
        <v>1402.3</v>
      </c>
      <c r="O63">
        <v>11.568</v>
      </c>
      <c r="P63">
        <v>56</v>
      </c>
      <c r="Q63" s="4">
        <f t="shared" si="1"/>
        <v>206.57142857142858</v>
      </c>
      <c r="R63" s="4"/>
      <c r="S63" s="4"/>
      <c r="U63" s="6"/>
      <c r="V63" s="6"/>
      <c r="Z63" s="1"/>
      <c r="AA63" s="1"/>
      <c r="AG63" s="1"/>
      <c r="AH63" s="1"/>
      <c r="AI63" s="1"/>
      <c r="AJ63" s="1"/>
    </row>
    <row r="64" spans="1:36" x14ac:dyDescent="0.25">
      <c r="A64" t="s">
        <v>11</v>
      </c>
      <c r="B64" t="s">
        <v>18</v>
      </c>
      <c r="C64" t="s">
        <v>88</v>
      </c>
      <c r="D64">
        <v>923.58</v>
      </c>
      <c r="E64">
        <v>22</v>
      </c>
      <c r="F64">
        <v>6</v>
      </c>
      <c r="G64" s="4">
        <v>35.5</v>
      </c>
      <c r="H64">
        <v>727.43</v>
      </c>
      <c r="I64" s="1"/>
      <c r="J64" s="1"/>
      <c r="K64">
        <v>6.2240000000000002</v>
      </c>
      <c r="N64">
        <v>1426.34</v>
      </c>
      <c r="O64">
        <v>12.311999999999999</v>
      </c>
      <c r="P64">
        <v>60</v>
      </c>
      <c r="Q64" s="4">
        <f t="shared" si="1"/>
        <v>205.2</v>
      </c>
      <c r="R64" s="4"/>
      <c r="S64" s="4"/>
      <c r="U64" s="6"/>
      <c r="V64" s="6"/>
      <c r="Z64" s="1"/>
      <c r="AA64" s="1"/>
      <c r="AG64" s="1"/>
      <c r="AH64" s="1"/>
      <c r="AI64" s="1"/>
      <c r="AJ64" s="1"/>
    </row>
    <row r="65" spans="1:37" x14ac:dyDescent="0.25">
      <c r="A65" t="s">
        <v>57</v>
      </c>
      <c r="B65" t="s">
        <v>18</v>
      </c>
      <c r="C65" t="s">
        <v>88</v>
      </c>
      <c r="D65">
        <v>923.5</v>
      </c>
      <c r="E65">
        <v>0</v>
      </c>
      <c r="F65">
        <v>6</v>
      </c>
      <c r="G65" s="4">
        <v>35.633333333333333</v>
      </c>
      <c r="H65">
        <v>725.14</v>
      </c>
      <c r="I65" s="1"/>
      <c r="J65" s="1"/>
      <c r="K65">
        <v>6.2240000000000002</v>
      </c>
      <c r="N65">
        <v>1384.22</v>
      </c>
      <c r="O65">
        <v>20.646000000000001</v>
      </c>
      <c r="P65">
        <v>103</v>
      </c>
      <c r="Q65" s="4">
        <f t="shared" si="1"/>
        <v>200.44660194174756</v>
      </c>
      <c r="R65" s="4"/>
      <c r="S65" s="4"/>
      <c r="U65" s="6"/>
      <c r="V65" s="6"/>
      <c r="Z65" s="1"/>
      <c r="AA65" s="1"/>
      <c r="AG65" s="1"/>
      <c r="AH65" s="1"/>
      <c r="AI65" s="1"/>
      <c r="AJ65" s="1"/>
    </row>
    <row r="66" spans="1:37" x14ac:dyDescent="0.25">
      <c r="A66" t="s">
        <v>12</v>
      </c>
      <c r="B66" t="s">
        <v>18</v>
      </c>
      <c r="C66" t="s">
        <v>89</v>
      </c>
      <c r="D66">
        <v>924.4</v>
      </c>
      <c r="E66">
        <v>0</v>
      </c>
      <c r="F66">
        <v>6</v>
      </c>
      <c r="G66" s="4">
        <v>33.266666666666659</v>
      </c>
      <c r="H66">
        <v>718.36</v>
      </c>
      <c r="I66" s="1"/>
      <c r="J66" s="1"/>
      <c r="K66">
        <v>6.2240000000000002</v>
      </c>
      <c r="N66">
        <v>1376.5</v>
      </c>
      <c r="O66">
        <v>20.640999999999998</v>
      </c>
      <c r="P66">
        <v>110</v>
      </c>
      <c r="Q66" s="4">
        <f t="shared" ref="Q66:Q97" si="2">O66/P66*1000</f>
        <v>187.64545454545453</v>
      </c>
      <c r="R66" s="5"/>
      <c r="S66" s="5"/>
      <c r="U66" s="6"/>
      <c r="V66" s="6"/>
      <c r="Z66" s="1"/>
      <c r="AA66" s="1"/>
      <c r="AG66" s="1"/>
      <c r="AH66" s="1"/>
      <c r="AI66" s="1"/>
      <c r="AJ66" s="1"/>
    </row>
    <row r="67" spans="1:37" x14ac:dyDescent="0.25">
      <c r="A67" t="s">
        <v>13</v>
      </c>
      <c r="B67" t="s">
        <v>18</v>
      </c>
      <c r="C67" t="s">
        <v>89</v>
      </c>
      <c r="D67">
        <v>916.95</v>
      </c>
      <c r="E67">
        <v>0</v>
      </c>
      <c r="F67">
        <v>6</v>
      </c>
      <c r="G67" s="4">
        <v>33.9</v>
      </c>
      <c r="H67">
        <v>720.63</v>
      </c>
      <c r="I67" s="1"/>
      <c r="J67" s="1"/>
      <c r="K67">
        <v>6.2240000000000002</v>
      </c>
      <c r="N67">
        <v>1376.25</v>
      </c>
      <c r="O67">
        <v>19.602</v>
      </c>
      <c r="P67">
        <v>95</v>
      </c>
      <c r="Q67" s="4">
        <f t="shared" si="2"/>
        <v>206.33684210526314</v>
      </c>
      <c r="R67" s="4"/>
      <c r="S67" s="4"/>
      <c r="U67" s="6"/>
      <c r="V67" s="6"/>
      <c r="Z67" s="1"/>
      <c r="AA67" s="1"/>
      <c r="AG67" s="1"/>
      <c r="AH67" s="1"/>
      <c r="AI67" s="1"/>
      <c r="AJ67" s="1"/>
    </row>
    <row r="68" spans="1:37" x14ac:dyDescent="0.25">
      <c r="A68" t="s">
        <v>14</v>
      </c>
      <c r="B68" t="s">
        <v>18</v>
      </c>
      <c r="C68" t="s">
        <v>89</v>
      </c>
      <c r="D68">
        <v>919.68</v>
      </c>
      <c r="E68">
        <v>22</v>
      </c>
      <c r="F68">
        <v>6</v>
      </c>
      <c r="G68" s="4">
        <v>33.233333333333341</v>
      </c>
      <c r="H68">
        <v>718.06</v>
      </c>
      <c r="I68" s="1"/>
      <c r="J68" s="1"/>
      <c r="K68">
        <v>6.2240000000000002</v>
      </c>
      <c r="N68">
        <v>1383.41</v>
      </c>
      <c r="O68">
        <v>10.952</v>
      </c>
      <c r="P68">
        <v>61</v>
      </c>
      <c r="Q68" s="4">
        <f t="shared" si="2"/>
        <v>179.54098360655738</v>
      </c>
      <c r="R68" s="4"/>
      <c r="S68" s="4"/>
      <c r="U68" s="6"/>
      <c r="V68" s="6"/>
      <c r="Z68" s="1"/>
      <c r="AA68" s="1"/>
      <c r="AG68" s="1"/>
      <c r="AH68" s="1"/>
      <c r="AI68" s="1"/>
      <c r="AJ68" s="1"/>
    </row>
    <row r="69" spans="1:37" x14ac:dyDescent="0.25">
      <c r="A69" t="s">
        <v>58</v>
      </c>
      <c r="B69" t="s">
        <v>18</v>
      </c>
      <c r="C69" t="s">
        <v>89</v>
      </c>
      <c r="D69">
        <v>918.56</v>
      </c>
      <c r="E69">
        <v>0</v>
      </c>
      <c r="F69">
        <v>6</v>
      </c>
      <c r="G69" s="4">
        <v>33.866666666666667</v>
      </c>
      <c r="H69">
        <v>722.43</v>
      </c>
      <c r="I69" s="1"/>
      <c r="J69" s="1"/>
      <c r="K69">
        <v>6.2240000000000002</v>
      </c>
      <c r="N69">
        <v>1343.48</v>
      </c>
      <c r="O69">
        <v>12.358000000000001</v>
      </c>
      <c r="P69">
        <v>59</v>
      </c>
      <c r="Q69" s="4">
        <f t="shared" si="2"/>
        <v>209.45762711864407</v>
      </c>
      <c r="R69" s="4"/>
      <c r="S69" s="4"/>
      <c r="U69" s="6"/>
      <c r="V69" s="6"/>
      <c r="Z69" s="1"/>
      <c r="AA69" s="1"/>
      <c r="AG69" s="1"/>
      <c r="AH69" s="1"/>
      <c r="AI69" s="1"/>
      <c r="AJ69" s="1"/>
    </row>
    <row r="70" spans="1:37" x14ac:dyDescent="0.25">
      <c r="A70" t="s">
        <v>15</v>
      </c>
      <c r="B70" t="s">
        <v>18</v>
      </c>
      <c r="C70" t="s">
        <v>87</v>
      </c>
      <c r="D70">
        <v>916.13</v>
      </c>
      <c r="E70">
        <v>22</v>
      </c>
      <c r="F70">
        <v>6</v>
      </c>
      <c r="G70" s="4">
        <v>33.666666666666664</v>
      </c>
      <c r="H70">
        <v>700.94</v>
      </c>
      <c r="I70" s="1"/>
      <c r="J70" s="1"/>
      <c r="K70">
        <v>6.2240000000000002</v>
      </c>
      <c r="N70">
        <v>1342.99</v>
      </c>
      <c r="O70">
        <v>22.673999999999999</v>
      </c>
      <c r="P70">
        <v>105</v>
      </c>
      <c r="Q70" s="4">
        <f t="shared" si="2"/>
        <v>215.94285714285712</v>
      </c>
      <c r="R70" s="5"/>
      <c r="S70" s="5"/>
      <c r="U70" s="6"/>
      <c r="V70" s="6"/>
      <c r="Z70" s="1"/>
      <c r="AA70" s="1"/>
      <c r="AG70" s="1"/>
      <c r="AH70" s="1"/>
      <c r="AI70" s="1"/>
      <c r="AJ70" s="1"/>
    </row>
    <row r="71" spans="1:37" x14ac:dyDescent="0.25">
      <c r="A71" t="s">
        <v>16</v>
      </c>
      <c r="B71" t="s">
        <v>18</v>
      </c>
      <c r="C71" t="s">
        <v>87</v>
      </c>
      <c r="D71">
        <v>917.57</v>
      </c>
      <c r="E71">
        <v>0</v>
      </c>
      <c r="F71">
        <v>6</v>
      </c>
      <c r="G71" s="4">
        <v>32.366666666666667</v>
      </c>
      <c r="H71">
        <v>696.95</v>
      </c>
      <c r="I71" s="1"/>
      <c r="J71" s="1"/>
      <c r="K71">
        <v>6.2240000000000002</v>
      </c>
      <c r="N71">
        <v>1369.4</v>
      </c>
      <c r="O71">
        <v>14.26</v>
      </c>
      <c r="P71">
        <v>73</v>
      </c>
      <c r="Q71" s="4">
        <f t="shared" si="2"/>
        <v>195.34246575342465</v>
      </c>
      <c r="R71" s="4"/>
      <c r="S71" s="4"/>
      <c r="U71" s="6"/>
      <c r="V71" s="6"/>
      <c r="Z71" s="1"/>
      <c r="AA71" s="1"/>
      <c r="AG71" s="1"/>
      <c r="AH71" s="1"/>
      <c r="AI71" s="1"/>
      <c r="AJ71" s="1"/>
    </row>
    <row r="72" spans="1:37" x14ac:dyDescent="0.25">
      <c r="A72" t="s">
        <v>17</v>
      </c>
      <c r="B72" t="s">
        <v>18</v>
      </c>
      <c r="C72" t="s">
        <v>87</v>
      </c>
      <c r="D72">
        <v>919.55</v>
      </c>
      <c r="E72">
        <v>0</v>
      </c>
      <c r="F72">
        <v>6</v>
      </c>
      <c r="G72" s="4">
        <v>33.866666666666667</v>
      </c>
      <c r="H72">
        <v>697.07</v>
      </c>
      <c r="I72" s="1"/>
      <c r="J72" s="1"/>
      <c r="K72">
        <v>6.2240000000000002</v>
      </c>
      <c r="N72">
        <v>1361.11</v>
      </c>
      <c r="O72">
        <v>17.974</v>
      </c>
      <c r="P72">
        <v>83</v>
      </c>
      <c r="Q72" s="4">
        <f t="shared" si="2"/>
        <v>216.5542168674699</v>
      </c>
      <c r="R72" s="4"/>
      <c r="S72" s="4"/>
      <c r="U72" s="6"/>
      <c r="V72" s="6"/>
      <c r="Z72" s="1"/>
      <c r="AA72" s="1"/>
      <c r="AG72" s="1"/>
      <c r="AH72" s="1"/>
      <c r="AI72" s="1"/>
      <c r="AJ72" s="1"/>
    </row>
    <row r="73" spans="1:37" x14ac:dyDescent="0.25">
      <c r="A73" t="s">
        <v>59</v>
      </c>
      <c r="B73" t="s">
        <v>18</v>
      </c>
      <c r="C73" t="s">
        <v>87</v>
      </c>
      <c r="D73">
        <v>914.23</v>
      </c>
      <c r="E73">
        <v>0</v>
      </c>
      <c r="F73">
        <v>6</v>
      </c>
      <c r="G73" s="4">
        <v>33.633333333333333</v>
      </c>
      <c r="H73">
        <v>696.81</v>
      </c>
      <c r="I73" s="1"/>
      <c r="J73" s="1"/>
      <c r="K73">
        <v>6.2240000000000002</v>
      </c>
      <c r="N73">
        <v>1333.8</v>
      </c>
      <c r="O73">
        <v>18.721</v>
      </c>
      <c r="P73">
        <v>96</v>
      </c>
      <c r="Q73" s="4">
        <f t="shared" si="2"/>
        <v>195.01041666666666</v>
      </c>
      <c r="R73" s="4"/>
      <c r="S73" s="4"/>
      <c r="U73" s="6"/>
      <c r="V73" s="6"/>
      <c r="Z73" s="1"/>
      <c r="AA73" s="1"/>
      <c r="AG73" s="1"/>
      <c r="AH73" s="1"/>
      <c r="AI73" s="1"/>
      <c r="AJ73" s="1"/>
    </row>
    <row r="74" spans="1:37" x14ac:dyDescent="0.25">
      <c r="A74" t="s">
        <v>23</v>
      </c>
      <c r="B74" t="s">
        <v>32</v>
      </c>
      <c r="C74" t="s">
        <v>88</v>
      </c>
      <c r="D74">
        <v>916.69</v>
      </c>
      <c r="E74">
        <v>22.08</v>
      </c>
      <c r="F74">
        <v>8</v>
      </c>
      <c r="G74">
        <v>29.7</v>
      </c>
      <c r="H74">
        <v>668.41</v>
      </c>
      <c r="I74" s="1">
        <v>0.62221067266945151</v>
      </c>
      <c r="J74" s="4">
        <f t="shared" ref="J74:J109" si="3">H74*(1-I74)</f>
        <v>252.51816428101191</v>
      </c>
      <c r="K74" s="4">
        <v>1.308371385083714</v>
      </c>
      <c r="L74" s="4">
        <v>0.71499999999999997</v>
      </c>
      <c r="M74" s="4">
        <f>K74*(1-L74)</f>
        <v>0.3728858447488585</v>
      </c>
      <c r="N74">
        <v>1318.05</v>
      </c>
      <c r="O74">
        <v>13.99</v>
      </c>
      <c r="P74">
        <v>75</v>
      </c>
      <c r="Q74" s="4">
        <f t="shared" si="2"/>
        <v>186.53333333333333</v>
      </c>
      <c r="R74">
        <v>0</v>
      </c>
      <c r="S74">
        <f>R74/P74*100</f>
        <v>0</v>
      </c>
      <c r="T74">
        <v>186.22</v>
      </c>
      <c r="U74" s="6">
        <f t="shared" ref="U74:U109" si="4">T74/(Q74/1000)</f>
        <v>998.3202287348106</v>
      </c>
      <c r="V74" s="10">
        <f t="shared" ref="V74:V109" si="5">U74/1260</f>
        <v>0.79231764185302433</v>
      </c>
      <c r="W74">
        <v>1.9259999999999999</v>
      </c>
      <c r="X74">
        <v>15.76</v>
      </c>
      <c r="Y74">
        <v>6.423</v>
      </c>
      <c r="Z74" s="1">
        <f t="shared" ref="Z74:Z85" si="6">1-(Y74-W74)/(X74-W74)</f>
        <v>0.67493132861066929</v>
      </c>
      <c r="AA74" s="4">
        <f t="shared" ref="AA74:AA109" si="7">T74*(1-Z74)</f>
        <v>60.534287986121164</v>
      </c>
      <c r="AB74">
        <v>168.34</v>
      </c>
      <c r="AC74">
        <v>4.5819999999999999</v>
      </c>
      <c r="AD74">
        <v>1.905</v>
      </c>
      <c r="AE74">
        <v>6.4889999999999999</v>
      </c>
      <c r="AF74">
        <v>3.3780000000000001</v>
      </c>
      <c r="AG74" s="1">
        <f t="shared" ref="AG74:AG109" si="8">1-((AF74-AD74)/(AE74-AD74))</f>
        <v>0.67866492146596857</v>
      </c>
      <c r="AH74" s="4">
        <f>AB74*(1-AG74)</f>
        <v>54.093547120418854</v>
      </c>
      <c r="AI74" s="1">
        <f t="shared" ref="AI74:AI109" si="9">(AA74-M74)/J74</f>
        <v>0.23824583990885656</v>
      </c>
      <c r="AJ74" s="1">
        <f t="shared" ref="AJ74:AJ109" si="10">1-(AH74/J74)</f>
        <v>0.78578354046554266</v>
      </c>
      <c r="AK74">
        <f>Q74*(1-Z74)</f>
        <v>60.636142836489825</v>
      </c>
    </row>
    <row r="75" spans="1:37" x14ac:dyDescent="0.25">
      <c r="A75" t="s">
        <v>24</v>
      </c>
      <c r="B75" t="s">
        <v>32</v>
      </c>
      <c r="C75" t="s">
        <v>88</v>
      </c>
      <c r="D75">
        <v>916.09</v>
      </c>
      <c r="E75">
        <v>0</v>
      </c>
      <c r="F75">
        <v>8</v>
      </c>
      <c r="G75">
        <v>30.5</v>
      </c>
      <c r="H75">
        <v>668.44</v>
      </c>
      <c r="I75" s="1">
        <v>0.62221067266945151</v>
      </c>
      <c r="J75" s="4">
        <f t="shared" si="3"/>
        <v>252.52949796083186</v>
      </c>
      <c r="K75" s="4">
        <v>1.308371385083714</v>
      </c>
      <c r="L75" s="4">
        <v>0.71499999999999997</v>
      </c>
      <c r="M75" s="4">
        <f t="shared" ref="M75:M109" si="11">K75*(1-L75)</f>
        <v>0.3728858447488585</v>
      </c>
      <c r="N75">
        <v>1277.1400000000001</v>
      </c>
      <c r="O75">
        <v>14.08</v>
      </c>
      <c r="P75">
        <v>69</v>
      </c>
      <c r="Q75" s="4">
        <f t="shared" si="2"/>
        <v>204.05797101449275</v>
      </c>
      <c r="R75">
        <v>0</v>
      </c>
      <c r="S75">
        <f t="shared" ref="S75:S109" si="12">R75/P75*100</f>
        <v>0</v>
      </c>
      <c r="T75">
        <v>181.87</v>
      </c>
      <c r="U75" s="6">
        <f t="shared" si="4"/>
        <v>891.26633522727275</v>
      </c>
      <c r="V75" s="10">
        <f t="shared" si="5"/>
        <v>0.70735423430735933</v>
      </c>
      <c r="W75">
        <v>1.9410000000000001</v>
      </c>
      <c r="X75">
        <v>15.744999999999999</v>
      </c>
      <c r="Y75">
        <v>6.6059999999999999</v>
      </c>
      <c r="Z75" s="1">
        <f t="shared" si="6"/>
        <v>0.66205447696319908</v>
      </c>
      <c r="AA75" s="4">
        <f t="shared" si="7"/>
        <v>61.462152274702987</v>
      </c>
      <c r="AB75">
        <v>159.94999999999999</v>
      </c>
      <c r="AC75">
        <v>3.7250000000000001</v>
      </c>
      <c r="AD75">
        <v>1.93</v>
      </c>
      <c r="AE75">
        <v>5.6639999999999997</v>
      </c>
      <c r="AF75">
        <v>3.1880000000000002</v>
      </c>
      <c r="AG75" s="1">
        <f t="shared" si="8"/>
        <v>0.66309587573647555</v>
      </c>
      <c r="AH75" s="4">
        <f t="shared" ref="AH75:AH109" si="13">AB75*(1-AG75)</f>
        <v>53.887814675950729</v>
      </c>
      <c r="AI75" s="1">
        <f t="shared" si="9"/>
        <v>0.24190942809948196</v>
      </c>
      <c r="AJ75" s="1">
        <f t="shared" si="10"/>
        <v>0.78660784141617823</v>
      </c>
      <c r="AK75">
        <f t="shared" ref="AK75:AK109" si="14">Q75*(1-Z75)</f>
        <v>68.960477744321111</v>
      </c>
    </row>
    <row r="76" spans="1:37" x14ac:dyDescent="0.25">
      <c r="A76" t="s">
        <v>25</v>
      </c>
      <c r="B76" t="s">
        <v>32</v>
      </c>
      <c r="C76" t="s">
        <v>88</v>
      </c>
      <c r="D76">
        <v>917.38</v>
      </c>
      <c r="E76">
        <v>0</v>
      </c>
      <c r="F76">
        <v>8</v>
      </c>
      <c r="G76">
        <v>29.6</v>
      </c>
      <c r="H76">
        <v>672.46</v>
      </c>
      <c r="I76" s="1">
        <v>0.62221067266945151</v>
      </c>
      <c r="J76" s="4">
        <f t="shared" si="3"/>
        <v>254.04821105670064</v>
      </c>
      <c r="K76" s="4">
        <v>1.30837138508371</v>
      </c>
      <c r="L76" s="4">
        <v>0.71499999999999997</v>
      </c>
      <c r="M76" s="4">
        <f t="shared" si="11"/>
        <v>0.37288584474885739</v>
      </c>
      <c r="N76">
        <v>1313.24</v>
      </c>
      <c r="O76">
        <v>14.75</v>
      </c>
      <c r="P76">
        <v>87</v>
      </c>
      <c r="Q76" s="4">
        <f t="shared" si="2"/>
        <v>169.54022988505747</v>
      </c>
      <c r="R76">
        <v>0</v>
      </c>
      <c r="S76">
        <f t="shared" si="12"/>
        <v>0</v>
      </c>
      <c r="T76">
        <v>186.56</v>
      </c>
      <c r="U76" s="6">
        <f t="shared" si="4"/>
        <v>1100.3877966101695</v>
      </c>
      <c r="V76" s="10">
        <f t="shared" si="5"/>
        <v>0.87332364810330909</v>
      </c>
      <c r="W76">
        <v>1.9470000000000001</v>
      </c>
      <c r="X76">
        <v>16.306000000000001</v>
      </c>
      <c r="Y76">
        <v>6.4290000000000003</v>
      </c>
      <c r="Z76" s="1">
        <f t="shared" si="6"/>
        <v>0.68786127167630062</v>
      </c>
      <c r="AA76" s="4">
        <f t="shared" si="7"/>
        <v>58.232601156069357</v>
      </c>
      <c r="AB76">
        <v>188.32</v>
      </c>
      <c r="AC76">
        <v>3.9870000000000001</v>
      </c>
      <c r="AD76">
        <v>2.08</v>
      </c>
      <c r="AE76">
        <v>6.649</v>
      </c>
      <c r="AF76">
        <v>3.4239999999999999</v>
      </c>
      <c r="AG76" s="1">
        <f t="shared" si="8"/>
        <v>0.70584372948128693</v>
      </c>
      <c r="AH76" s="4">
        <f t="shared" si="13"/>
        <v>55.395508864084043</v>
      </c>
      <c r="AI76" s="1">
        <f t="shared" si="9"/>
        <v>0.22775092597840366</v>
      </c>
      <c r="AJ76" s="1">
        <f t="shared" si="10"/>
        <v>0.78194883312238561</v>
      </c>
      <c r="AK76">
        <f t="shared" si="14"/>
        <v>52.920071756029493</v>
      </c>
    </row>
    <row r="77" spans="1:37" x14ac:dyDescent="0.25">
      <c r="A77" t="s">
        <v>35</v>
      </c>
      <c r="B77" t="s">
        <v>32</v>
      </c>
      <c r="C77" t="s">
        <v>88</v>
      </c>
      <c r="D77">
        <v>916.12</v>
      </c>
      <c r="E77">
        <v>0</v>
      </c>
      <c r="F77">
        <v>8</v>
      </c>
      <c r="G77">
        <v>31.7</v>
      </c>
      <c r="H77">
        <v>671.5</v>
      </c>
      <c r="I77" s="1">
        <v>0.62221067266945151</v>
      </c>
      <c r="J77" s="4">
        <f t="shared" si="3"/>
        <v>253.68553330246331</v>
      </c>
      <c r="K77" s="4">
        <v>1.30837138508371</v>
      </c>
      <c r="L77" s="4">
        <v>0.71499999999999997</v>
      </c>
      <c r="M77" s="4">
        <f t="shared" si="11"/>
        <v>0.37288584474885739</v>
      </c>
      <c r="N77">
        <v>1286.47</v>
      </c>
      <c r="O77">
        <v>13.28</v>
      </c>
      <c r="P77">
        <v>53</v>
      </c>
      <c r="Q77" s="4">
        <f t="shared" si="2"/>
        <v>250.56603773584908</v>
      </c>
      <c r="R77">
        <v>0</v>
      </c>
      <c r="S77">
        <f t="shared" si="12"/>
        <v>0</v>
      </c>
      <c r="T77">
        <v>129.09</v>
      </c>
      <c r="U77" s="6">
        <f t="shared" si="4"/>
        <v>515.19352409638554</v>
      </c>
      <c r="V77" s="11">
        <f t="shared" si="5"/>
        <v>0.40888374928284565</v>
      </c>
      <c r="W77">
        <v>1.978</v>
      </c>
      <c r="X77">
        <v>14.734</v>
      </c>
      <c r="Y77">
        <v>6.633</v>
      </c>
      <c r="Z77" s="1">
        <f t="shared" si="6"/>
        <v>0.6350736908121668</v>
      </c>
      <c r="AA77" s="4">
        <f t="shared" si="7"/>
        <v>47.108337253057385</v>
      </c>
      <c r="AB77">
        <v>222.3</v>
      </c>
      <c r="AC77">
        <v>4.694</v>
      </c>
      <c r="AD77">
        <v>1.9</v>
      </c>
      <c r="AE77">
        <v>6.593</v>
      </c>
      <c r="AF77">
        <v>3.4420000000000002</v>
      </c>
      <c r="AG77" s="1">
        <f t="shared" si="8"/>
        <v>0.67142552738120598</v>
      </c>
      <c r="AH77" s="4">
        <f t="shared" si="13"/>
        <v>73.042105263157922</v>
      </c>
      <c r="AI77" s="1">
        <f t="shared" si="9"/>
        <v>0.18422592254240586</v>
      </c>
      <c r="AJ77" s="1">
        <f t="shared" si="10"/>
        <v>0.71207619010709799</v>
      </c>
      <c r="AK77">
        <f t="shared" si="14"/>
        <v>91.43813935876274</v>
      </c>
    </row>
    <row r="78" spans="1:37" x14ac:dyDescent="0.25">
      <c r="A78" t="s">
        <v>26</v>
      </c>
      <c r="B78" t="s">
        <v>32</v>
      </c>
      <c r="C78" t="s">
        <v>89</v>
      </c>
      <c r="D78">
        <v>916.04</v>
      </c>
      <c r="E78">
        <v>0</v>
      </c>
      <c r="F78">
        <v>8</v>
      </c>
      <c r="G78">
        <v>32</v>
      </c>
      <c r="H78">
        <v>716.24</v>
      </c>
      <c r="I78" s="1">
        <v>0.64594650569784873</v>
      </c>
      <c r="J78" s="4">
        <f t="shared" si="3"/>
        <v>253.58727475897282</v>
      </c>
      <c r="K78" s="4">
        <v>1.30837138508371</v>
      </c>
      <c r="L78" s="4">
        <v>0.71499999999999997</v>
      </c>
      <c r="M78" s="4">
        <f t="shared" si="11"/>
        <v>0.37288584474885739</v>
      </c>
      <c r="N78">
        <v>1277.69</v>
      </c>
      <c r="O78">
        <v>14.97</v>
      </c>
      <c r="P78">
        <v>97</v>
      </c>
      <c r="Q78" s="4">
        <f t="shared" si="2"/>
        <v>154.32989690721649</v>
      </c>
      <c r="R78">
        <v>0</v>
      </c>
      <c r="S78">
        <f t="shared" si="12"/>
        <v>0</v>
      </c>
      <c r="T78">
        <v>191.86</v>
      </c>
      <c r="U78" s="6">
        <f t="shared" si="4"/>
        <v>1243.1810287241151</v>
      </c>
      <c r="V78" s="10">
        <f t="shared" si="5"/>
        <v>0.98665161009850399</v>
      </c>
      <c r="W78">
        <v>1.9950000000000001</v>
      </c>
      <c r="X78">
        <v>16.626999999999999</v>
      </c>
      <c r="Y78">
        <v>6.3579999999999997</v>
      </c>
      <c r="Z78" s="1">
        <f t="shared" si="6"/>
        <v>0.70181793329688347</v>
      </c>
      <c r="AA78" s="4">
        <f t="shared" si="7"/>
        <v>57.209211317659943</v>
      </c>
      <c r="AB78">
        <v>153.06</v>
      </c>
      <c r="AC78">
        <v>3.863</v>
      </c>
      <c r="AD78">
        <v>1.9379999999999999</v>
      </c>
      <c r="AE78">
        <v>5.8019999999999996</v>
      </c>
      <c r="AF78">
        <v>3.1019999999999999</v>
      </c>
      <c r="AG78" s="1">
        <f t="shared" si="8"/>
        <v>0.69875776397515521</v>
      </c>
      <c r="AH78" s="4">
        <f t="shared" si="13"/>
        <v>46.108136645962745</v>
      </c>
      <c r="AI78" s="1">
        <f t="shared" si="9"/>
        <v>0.22412924909947601</v>
      </c>
      <c r="AJ78" s="1">
        <f t="shared" si="10"/>
        <v>0.81817645743546419</v>
      </c>
      <c r="AK78">
        <f t="shared" si="14"/>
        <v>46.018407613872725</v>
      </c>
    </row>
    <row r="79" spans="1:37" x14ac:dyDescent="0.25">
      <c r="A79" t="s">
        <v>27</v>
      </c>
      <c r="B79" t="s">
        <v>32</v>
      </c>
      <c r="C79" t="s">
        <v>89</v>
      </c>
      <c r="D79">
        <v>915.92</v>
      </c>
      <c r="E79">
        <v>0</v>
      </c>
      <c r="F79">
        <v>8</v>
      </c>
      <c r="H79">
        <v>715.31</v>
      </c>
      <c r="I79" s="1">
        <v>0.64594650569784873</v>
      </c>
      <c r="J79" s="4">
        <f t="shared" si="3"/>
        <v>253.25800500927181</v>
      </c>
      <c r="K79" s="4">
        <v>1.30837138508371</v>
      </c>
      <c r="L79" s="4">
        <v>0.71499999999999997</v>
      </c>
      <c r="M79" s="4">
        <f t="shared" si="11"/>
        <v>0.37288584474885739</v>
      </c>
      <c r="O79">
        <v>15.91</v>
      </c>
      <c r="P79">
        <v>76</v>
      </c>
      <c r="Q79" s="4">
        <f t="shared" si="2"/>
        <v>209.34210526315789</v>
      </c>
      <c r="R79">
        <v>0</v>
      </c>
      <c r="S79">
        <f t="shared" si="12"/>
        <v>0</v>
      </c>
      <c r="T79">
        <v>172.15</v>
      </c>
      <c r="U79" s="6">
        <f t="shared" si="4"/>
        <v>822.33815210559408</v>
      </c>
      <c r="V79" s="10">
        <f t="shared" si="5"/>
        <v>0.65264932706793177</v>
      </c>
      <c r="W79">
        <v>2.17</v>
      </c>
      <c r="X79">
        <v>17.568999999999999</v>
      </c>
      <c r="Y79">
        <v>7.0960000000000001</v>
      </c>
      <c r="Z79" s="1">
        <f t="shared" si="6"/>
        <v>0.68010909799337615</v>
      </c>
      <c r="AA79" s="4">
        <f t="shared" si="7"/>
        <v>55.069218780440295</v>
      </c>
      <c r="AB79">
        <v>179.21</v>
      </c>
      <c r="AC79">
        <v>4.5949999999999998</v>
      </c>
      <c r="AD79">
        <v>1.9219999999999999</v>
      </c>
      <c r="AE79">
        <v>6.5410000000000004</v>
      </c>
      <c r="AF79">
        <v>3.3069999999999999</v>
      </c>
      <c r="AG79" s="1">
        <f t="shared" si="8"/>
        <v>0.70015154795410273</v>
      </c>
      <c r="AH79" s="4">
        <f t="shared" si="13"/>
        <v>53.735841091145254</v>
      </c>
      <c r="AI79" s="1">
        <f t="shared" si="9"/>
        <v>0.21597079600184405</v>
      </c>
      <c r="AJ79" s="1">
        <f t="shared" si="10"/>
        <v>0.78782174688149353</v>
      </c>
      <c r="AK79">
        <f t="shared" si="14"/>
        <v>66.966634880597169</v>
      </c>
    </row>
    <row r="80" spans="1:37" x14ac:dyDescent="0.25">
      <c r="A80" t="s">
        <v>28</v>
      </c>
      <c r="B80" t="s">
        <v>32</v>
      </c>
      <c r="C80" t="s">
        <v>89</v>
      </c>
      <c r="D80">
        <v>914.13</v>
      </c>
      <c r="E80">
        <v>0</v>
      </c>
      <c r="F80">
        <v>8</v>
      </c>
      <c r="G80">
        <v>32.5</v>
      </c>
      <c r="H80">
        <v>721.03</v>
      </c>
      <c r="I80" s="1">
        <v>0.64594650569784873</v>
      </c>
      <c r="J80" s="4">
        <f t="shared" si="3"/>
        <v>255.28319099668013</v>
      </c>
      <c r="K80" s="4">
        <v>1.30837138508371</v>
      </c>
      <c r="L80" s="4">
        <v>0.71499999999999997</v>
      </c>
      <c r="M80" s="4">
        <f t="shared" si="11"/>
        <v>0.37288584474885739</v>
      </c>
      <c r="N80">
        <v>1279.28</v>
      </c>
      <c r="O80">
        <v>15.87</v>
      </c>
      <c r="P80">
        <v>98</v>
      </c>
      <c r="Q80" s="4">
        <f t="shared" si="2"/>
        <v>161.93877551020407</v>
      </c>
      <c r="R80">
        <v>0</v>
      </c>
      <c r="S80">
        <f t="shared" si="12"/>
        <v>0</v>
      </c>
      <c r="T80">
        <v>190.82</v>
      </c>
      <c r="U80" s="6">
        <f t="shared" si="4"/>
        <v>1178.3465658475111</v>
      </c>
      <c r="V80" s="10">
        <f t="shared" si="5"/>
        <v>0.93519568718056434</v>
      </c>
      <c r="W80">
        <v>1.94</v>
      </c>
      <c r="X80">
        <v>17.414999999999999</v>
      </c>
      <c r="Y80">
        <v>6.7060000000000004</v>
      </c>
      <c r="Z80" s="1">
        <f t="shared" si="6"/>
        <v>0.6920193861066235</v>
      </c>
      <c r="AA80" s="4">
        <f t="shared" si="7"/>
        <v>58.768860743134098</v>
      </c>
      <c r="AB80">
        <v>160.80000000000001</v>
      </c>
      <c r="AC80">
        <v>3.7120000000000002</v>
      </c>
      <c r="AD80">
        <v>2.1560000000000001</v>
      </c>
      <c r="AE80">
        <v>5.867</v>
      </c>
      <c r="AF80">
        <v>3.2930000000000001</v>
      </c>
      <c r="AG80" s="1">
        <f t="shared" si="8"/>
        <v>0.69361358124494743</v>
      </c>
      <c r="AH80" s="4">
        <f t="shared" si="13"/>
        <v>49.266936135812458</v>
      </c>
      <c r="AI80" s="1">
        <f t="shared" si="9"/>
        <v>0.22874978438805499</v>
      </c>
      <c r="AJ80" s="1">
        <f t="shared" si="10"/>
        <v>0.80701065376273384</v>
      </c>
      <c r="AK80">
        <f t="shared" si="14"/>
        <v>49.874003494774335</v>
      </c>
    </row>
    <row r="81" spans="1:37" x14ac:dyDescent="0.25">
      <c r="A81" t="s">
        <v>36</v>
      </c>
      <c r="B81" t="s">
        <v>32</v>
      </c>
      <c r="C81" t="s">
        <v>89</v>
      </c>
      <c r="D81">
        <v>919.69</v>
      </c>
      <c r="E81">
        <v>22.51</v>
      </c>
      <c r="F81">
        <v>8</v>
      </c>
      <c r="G81">
        <v>32.1</v>
      </c>
      <c r="H81">
        <v>711.31</v>
      </c>
      <c r="I81" s="1">
        <v>0.64594650569784873</v>
      </c>
      <c r="J81" s="4">
        <f t="shared" si="3"/>
        <v>251.84179103206321</v>
      </c>
      <c r="K81" s="4">
        <v>1.30837138508371</v>
      </c>
      <c r="L81" s="4">
        <v>0.71499999999999997</v>
      </c>
      <c r="M81" s="4">
        <f t="shared" si="11"/>
        <v>0.37288584474885739</v>
      </c>
      <c r="N81">
        <v>1307.49</v>
      </c>
      <c r="O81">
        <v>15.15</v>
      </c>
      <c r="P81">
        <v>65</v>
      </c>
      <c r="Q81" s="4">
        <f t="shared" si="2"/>
        <v>233.07692307692307</v>
      </c>
      <c r="R81">
        <v>0</v>
      </c>
      <c r="S81">
        <f t="shared" si="12"/>
        <v>0</v>
      </c>
      <c r="T81">
        <v>147.38</v>
      </c>
      <c r="U81" s="6">
        <f t="shared" si="4"/>
        <v>632.32343234323434</v>
      </c>
      <c r="V81" s="11">
        <f t="shared" si="5"/>
        <v>0.50184399392320189</v>
      </c>
      <c r="W81">
        <v>1.948</v>
      </c>
      <c r="X81">
        <v>16.623999999999999</v>
      </c>
      <c r="Y81">
        <v>6.9939999999999998</v>
      </c>
      <c r="Z81" s="1">
        <f t="shared" si="6"/>
        <v>0.65617334423548646</v>
      </c>
      <c r="AA81" s="4">
        <f t="shared" si="7"/>
        <v>50.673172526574007</v>
      </c>
      <c r="AB81">
        <v>202.56</v>
      </c>
      <c r="AC81">
        <v>3.8980000000000001</v>
      </c>
      <c r="AD81">
        <v>1.9490000000000001</v>
      </c>
      <c r="AE81">
        <v>5.8490000000000002</v>
      </c>
      <c r="AF81">
        <v>3.1419999999999999</v>
      </c>
      <c r="AG81" s="1">
        <f t="shared" si="8"/>
        <v>0.69410256410256421</v>
      </c>
      <c r="AH81" s="4">
        <f t="shared" si="13"/>
        <v>61.962584615384593</v>
      </c>
      <c r="AI81" s="1">
        <f t="shared" si="9"/>
        <v>0.19972970520774755</v>
      </c>
      <c r="AJ81" s="1">
        <f t="shared" si="10"/>
        <v>0.75396226193651938</v>
      </c>
      <c r="AK81">
        <f t="shared" si="14"/>
        <v>80.138058997421226</v>
      </c>
    </row>
    <row r="82" spans="1:37" x14ac:dyDescent="0.25">
      <c r="A82" t="s">
        <v>29</v>
      </c>
      <c r="B82" t="s">
        <v>32</v>
      </c>
      <c r="C82" t="s">
        <v>87</v>
      </c>
      <c r="D82">
        <v>918.58</v>
      </c>
      <c r="E82">
        <v>0</v>
      </c>
      <c r="F82">
        <v>8</v>
      </c>
      <c r="G82">
        <v>30</v>
      </c>
      <c r="H82">
        <v>693.77</v>
      </c>
      <c r="I82" s="1">
        <v>0.6374314712521939</v>
      </c>
      <c r="J82" s="4">
        <f t="shared" si="3"/>
        <v>251.53916818936543</v>
      </c>
      <c r="K82" s="4">
        <v>1.30837138508371</v>
      </c>
      <c r="L82" s="4">
        <v>0.71499999999999997</v>
      </c>
      <c r="M82" s="4">
        <f t="shared" si="11"/>
        <v>0.37288584474885739</v>
      </c>
      <c r="N82">
        <v>1301.27</v>
      </c>
      <c r="O82">
        <v>15.14</v>
      </c>
      <c r="P82">
        <v>105</v>
      </c>
      <c r="Q82" s="4">
        <f t="shared" si="2"/>
        <v>144.1904761904762</v>
      </c>
      <c r="R82">
        <v>0</v>
      </c>
      <c r="S82">
        <f t="shared" si="12"/>
        <v>0</v>
      </c>
      <c r="T82">
        <v>192.02</v>
      </c>
      <c r="U82" s="6">
        <f t="shared" si="4"/>
        <v>1331.7107001321003</v>
      </c>
      <c r="V82" s="10">
        <f t="shared" si="5"/>
        <v>1.0569132540730954</v>
      </c>
      <c r="W82">
        <v>2.1150000000000002</v>
      </c>
      <c r="X82">
        <v>16.902999999999999</v>
      </c>
      <c r="Y82">
        <v>6.47</v>
      </c>
      <c r="Z82" s="1">
        <f t="shared" si="6"/>
        <v>0.7055044630781715</v>
      </c>
      <c r="AA82" s="4">
        <f t="shared" si="7"/>
        <v>56.549032999729512</v>
      </c>
      <c r="AB82">
        <v>173.13</v>
      </c>
      <c r="AC82">
        <v>4.617</v>
      </c>
      <c r="AD82">
        <v>1.9530000000000001</v>
      </c>
      <c r="AE82">
        <v>6.57</v>
      </c>
      <c r="AF82">
        <v>3.1419999999999999</v>
      </c>
      <c r="AG82" s="1">
        <f t="shared" si="8"/>
        <v>0.74247346761966648</v>
      </c>
      <c r="AH82" s="4">
        <f t="shared" si="13"/>
        <v>44.585568551007142</v>
      </c>
      <c r="AI82" s="1">
        <f t="shared" si="9"/>
        <v>0.22332962122499248</v>
      </c>
      <c r="AJ82" s="1">
        <f t="shared" si="10"/>
        <v>0.82274900218544922</v>
      </c>
      <c r="AK82">
        <f t="shared" si="14"/>
        <v>42.463451704728421</v>
      </c>
    </row>
    <row r="83" spans="1:37" x14ac:dyDescent="0.25">
      <c r="A83" t="s">
        <v>30</v>
      </c>
      <c r="B83" t="s">
        <v>32</v>
      </c>
      <c r="C83" t="s">
        <v>87</v>
      </c>
      <c r="D83">
        <v>918.36</v>
      </c>
      <c r="E83">
        <v>0</v>
      </c>
      <c r="F83">
        <v>8</v>
      </c>
      <c r="G83">
        <v>30.4</v>
      </c>
      <c r="H83">
        <v>696.52</v>
      </c>
      <c r="I83" s="1">
        <v>0.6374314712521939</v>
      </c>
      <c r="J83" s="4">
        <f t="shared" si="3"/>
        <v>252.5362316434219</v>
      </c>
      <c r="K83" s="4">
        <v>1.30837138508371</v>
      </c>
      <c r="L83" s="4">
        <v>0.71499999999999997</v>
      </c>
      <c r="M83" s="4">
        <f t="shared" si="11"/>
        <v>0.37288584474885739</v>
      </c>
      <c r="N83">
        <v>1282.93</v>
      </c>
      <c r="O83">
        <v>14.52</v>
      </c>
      <c r="P83">
        <v>80</v>
      </c>
      <c r="Q83" s="4">
        <f t="shared" si="2"/>
        <v>181.5</v>
      </c>
      <c r="R83">
        <v>0</v>
      </c>
      <c r="S83">
        <f t="shared" si="12"/>
        <v>0</v>
      </c>
      <c r="T83">
        <v>173.75</v>
      </c>
      <c r="U83" s="6">
        <f t="shared" si="4"/>
        <v>957.30027548209364</v>
      </c>
      <c r="V83" s="10">
        <f t="shared" si="5"/>
        <v>0.75976212339848703</v>
      </c>
      <c r="W83">
        <v>1.911</v>
      </c>
      <c r="X83">
        <v>16.202000000000002</v>
      </c>
      <c r="Y83">
        <v>6.4489999999999998</v>
      </c>
      <c r="Z83" s="1">
        <f t="shared" si="6"/>
        <v>0.68245749072843054</v>
      </c>
      <c r="AA83" s="4">
        <f t="shared" si="7"/>
        <v>55.173010985935193</v>
      </c>
      <c r="AB83">
        <v>172.44</v>
      </c>
      <c r="AC83">
        <v>3.4710000000000001</v>
      </c>
      <c r="AD83">
        <v>1.9450000000000001</v>
      </c>
      <c r="AE83">
        <v>5.4169999999999998</v>
      </c>
      <c r="AF83">
        <v>2.9540000000000002</v>
      </c>
      <c r="AG83" s="1">
        <f t="shared" si="8"/>
        <v>0.70938940092165892</v>
      </c>
      <c r="AH83" s="4">
        <f t="shared" si="13"/>
        <v>50.112891705069138</v>
      </c>
      <c r="AI83" s="1">
        <f t="shared" si="9"/>
        <v>0.21699906102409672</v>
      </c>
      <c r="AJ83" s="1">
        <f t="shared" si="10"/>
        <v>0.8015615764163776</v>
      </c>
      <c r="AK83">
        <f t="shared" si="14"/>
        <v>57.633965432789857</v>
      </c>
    </row>
    <row r="84" spans="1:37" x14ac:dyDescent="0.25">
      <c r="A84" t="s">
        <v>31</v>
      </c>
      <c r="B84" t="s">
        <v>32</v>
      </c>
      <c r="C84" t="s">
        <v>87</v>
      </c>
      <c r="D84">
        <v>918.46</v>
      </c>
      <c r="E84">
        <v>22</v>
      </c>
      <c r="F84">
        <v>8</v>
      </c>
      <c r="G84">
        <v>31.1</v>
      </c>
      <c r="H84">
        <v>700</v>
      </c>
      <c r="I84" s="1">
        <v>0.6374314712521939</v>
      </c>
      <c r="J84" s="4">
        <f t="shared" si="3"/>
        <v>253.79797012346427</v>
      </c>
      <c r="K84" s="4">
        <v>1.30837138508371</v>
      </c>
      <c r="L84" s="4">
        <v>0.71499999999999997</v>
      </c>
      <c r="M84" s="4">
        <f t="shared" si="11"/>
        <v>0.37288584474885739</v>
      </c>
      <c r="N84">
        <v>1308.8</v>
      </c>
      <c r="O84">
        <v>15.46</v>
      </c>
      <c r="P84">
        <v>80</v>
      </c>
      <c r="Q84" s="4">
        <f t="shared" si="2"/>
        <v>193.25</v>
      </c>
      <c r="R84">
        <v>0</v>
      </c>
      <c r="S84">
        <f t="shared" si="12"/>
        <v>0</v>
      </c>
      <c r="T84">
        <v>168.99</v>
      </c>
      <c r="U84" s="6">
        <f t="shared" si="4"/>
        <v>874.46313065976722</v>
      </c>
      <c r="V84" s="10">
        <f t="shared" si="5"/>
        <v>0.6940183576664819</v>
      </c>
      <c r="W84">
        <v>1.9550000000000001</v>
      </c>
      <c r="X84">
        <v>17.14</v>
      </c>
      <c r="Y84">
        <v>6.8769999999999998</v>
      </c>
      <c r="Z84" s="1">
        <f t="shared" si="6"/>
        <v>0.67586433980902205</v>
      </c>
      <c r="AA84" s="4">
        <f t="shared" si="7"/>
        <v>54.775685215673363</v>
      </c>
      <c r="AB84">
        <v>181.59</v>
      </c>
      <c r="AC84">
        <v>4.4349999999999996</v>
      </c>
      <c r="AD84">
        <v>1.958</v>
      </c>
      <c r="AE84">
        <v>6.3940000000000001</v>
      </c>
      <c r="AF84">
        <v>3.2679999999999998</v>
      </c>
      <c r="AG84" s="1">
        <f t="shared" si="8"/>
        <v>0.70468890892696123</v>
      </c>
      <c r="AH84" s="4">
        <f t="shared" si="13"/>
        <v>53.625541027953112</v>
      </c>
      <c r="AI84" s="1">
        <f t="shared" si="9"/>
        <v>0.2143547458021802</v>
      </c>
      <c r="AJ84" s="1">
        <f t="shared" si="10"/>
        <v>0.78870776231241702</v>
      </c>
      <c r="AK84">
        <f t="shared" si="14"/>
        <v>62.639216331906489</v>
      </c>
    </row>
    <row r="85" spans="1:37" x14ac:dyDescent="0.25">
      <c r="A85" t="s">
        <v>37</v>
      </c>
      <c r="B85" t="s">
        <v>32</v>
      </c>
      <c r="C85" t="s">
        <v>87</v>
      </c>
      <c r="D85">
        <v>919.85</v>
      </c>
      <c r="E85">
        <v>0</v>
      </c>
      <c r="F85">
        <v>8</v>
      </c>
      <c r="G85">
        <v>31.3</v>
      </c>
      <c r="H85">
        <v>695.43</v>
      </c>
      <c r="I85" s="1">
        <v>0.6374314712521939</v>
      </c>
      <c r="J85" s="4">
        <f t="shared" si="3"/>
        <v>252.14103194708679</v>
      </c>
      <c r="K85" s="4">
        <v>1.30837138508371</v>
      </c>
      <c r="L85" s="4">
        <v>0.71499999999999997</v>
      </c>
      <c r="M85" s="4">
        <f t="shared" si="11"/>
        <v>0.37288584474885739</v>
      </c>
      <c r="N85">
        <v>1299.6199999999999</v>
      </c>
      <c r="O85">
        <v>14.93</v>
      </c>
      <c r="P85">
        <v>64</v>
      </c>
      <c r="Q85" s="4">
        <f t="shared" si="2"/>
        <v>233.28125</v>
      </c>
      <c r="R85">
        <v>0</v>
      </c>
      <c r="S85">
        <f t="shared" si="12"/>
        <v>0</v>
      </c>
      <c r="T85">
        <v>140.22999999999999</v>
      </c>
      <c r="U85" s="6">
        <f t="shared" si="4"/>
        <v>601.11989283322168</v>
      </c>
      <c r="V85" s="11">
        <f t="shared" si="5"/>
        <v>0.4770792800263664</v>
      </c>
      <c r="W85">
        <v>1.9550000000000001</v>
      </c>
      <c r="X85">
        <v>23.155999999999999</v>
      </c>
      <c r="Y85">
        <v>9.282</v>
      </c>
      <c r="Z85" s="1">
        <f t="shared" si="6"/>
        <v>0.65440309419367004</v>
      </c>
      <c r="AA85" s="4">
        <f t="shared" si="7"/>
        <v>48.463054101221644</v>
      </c>
      <c r="AB85">
        <v>228.27</v>
      </c>
      <c r="AC85">
        <v>4.4459999999999997</v>
      </c>
      <c r="AD85">
        <v>1.921</v>
      </c>
      <c r="AE85">
        <v>6.3650000000000002</v>
      </c>
      <c r="AF85">
        <v>3.206</v>
      </c>
      <c r="AG85" s="1">
        <f t="shared" si="8"/>
        <v>0.71084608460846088</v>
      </c>
      <c r="AH85" s="4">
        <f t="shared" si="13"/>
        <v>66.005164266426632</v>
      </c>
      <c r="AI85" s="1">
        <f t="shared" si="9"/>
        <v>0.19072726039514576</v>
      </c>
      <c r="AJ85" s="1">
        <f t="shared" si="10"/>
        <v>0.7382212496049505</v>
      </c>
      <c r="AK85">
        <f t="shared" si="14"/>
        <v>80.621278182632906</v>
      </c>
    </row>
    <row r="86" spans="1:37" x14ac:dyDescent="0.25">
      <c r="A86" t="s">
        <v>46</v>
      </c>
      <c r="B86" t="s">
        <v>55</v>
      </c>
      <c r="C86" t="s">
        <v>88</v>
      </c>
      <c r="D86">
        <v>916.67</v>
      </c>
      <c r="E86">
        <v>22.19</v>
      </c>
      <c r="F86">
        <v>8</v>
      </c>
      <c r="G86">
        <v>29.7</v>
      </c>
      <c r="H86">
        <v>669.38000000000011</v>
      </c>
      <c r="I86" s="1">
        <v>0.63286909430173532</v>
      </c>
      <c r="J86" s="4">
        <f t="shared" si="3"/>
        <v>245.75008565630444</v>
      </c>
      <c r="K86">
        <v>4.5199999999999996</v>
      </c>
      <c r="L86">
        <v>0.77800000000000002</v>
      </c>
      <c r="M86" s="4">
        <f t="shared" si="11"/>
        <v>1.0034399999999999</v>
      </c>
      <c r="N86">
        <v>1291.96</v>
      </c>
      <c r="O86">
        <v>15.19</v>
      </c>
      <c r="P86">
        <v>92</v>
      </c>
      <c r="Q86" s="4">
        <f t="shared" si="2"/>
        <v>165.10869565217391</v>
      </c>
      <c r="R86">
        <v>0</v>
      </c>
      <c r="S86">
        <f t="shared" si="12"/>
        <v>0</v>
      </c>
      <c r="T86">
        <v>204.77</v>
      </c>
      <c r="U86" s="6">
        <f t="shared" si="4"/>
        <v>1240.213298222515</v>
      </c>
      <c r="V86" s="10">
        <f t="shared" si="5"/>
        <v>0.9842962684305675</v>
      </c>
      <c r="W86">
        <v>1.9390000000000001</v>
      </c>
      <c r="X86">
        <v>16.533000000000001</v>
      </c>
      <c r="Y86" s="9">
        <v>6.5350000000000001</v>
      </c>
      <c r="Z86" s="1">
        <f t="shared" ref="Z86:Z109" si="15">1-((Y86-W86)/(X86-W86))</f>
        <v>0.68507605865424148</v>
      </c>
      <c r="AA86" s="4">
        <f t="shared" si="7"/>
        <v>64.486975469370975</v>
      </c>
      <c r="AB86">
        <v>159.29</v>
      </c>
      <c r="AC86">
        <v>4.9329999999999998</v>
      </c>
      <c r="AD86">
        <v>1.927</v>
      </c>
      <c r="AE86">
        <v>6.86</v>
      </c>
      <c r="AF86">
        <v>3.214</v>
      </c>
      <c r="AG86" s="1">
        <f t="shared" si="8"/>
        <v>0.73910399351307521</v>
      </c>
      <c r="AH86" s="4">
        <f t="shared" si="13"/>
        <v>41.558124873302248</v>
      </c>
      <c r="AI86" s="1">
        <f t="shared" si="9"/>
        <v>0.25832558837092873</v>
      </c>
      <c r="AJ86" s="1">
        <f t="shared" si="10"/>
        <v>0.83089273494120497</v>
      </c>
      <c r="AK86">
        <f t="shared" si="14"/>
        <v>51.996681185239908</v>
      </c>
    </row>
    <row r="87" spans="1:37" x14ac:dyDescent="0.25">
      <c r="A87" t="s">
        <v>47</v>
      </c>
      <c r="B87" t="s">
        <v>55</v>
      </c>
      <c r="C87" t="s">
        <v>88</v>
      </c>
      <c r="D87">
        <v>917.69</v>
      </c>
      <c r="E87">
        <v>0</v>
      </c>
      <c r="F87">
        <v>8</v>
      </c>
      <c r="G87">
        <v>29.9</v>
      </c>
      <c r="H87">
        <v>667.19</v>
      </c>
      <c r="I87" s="1">
        <v>0.63286909430173532</v>
      </c>
      <c r="J87" s="4">
        <f t="shared" si="3"/>
        <v>244.94606897282523</v>
      </c>
      <c r="K87">
        <v>4.5199999999999996</v>
      </c>
      <c r="L87">
        <v>0.77800000000000002</v>
      </c>
      <c r="M87" s="4">
        <f t="shared" si="11"/>
        <v>1.0034399999999999</v>
      </c>
      <c r="N87">
        <v>1319.38</v>
      </c>
      <c r="O87">
        <v>14.3</v>
      </c>
      <c r="P87">
        <v>84</v>
      </c>
      <c r="Q87" s="4">
        <f t="shared" si="2"/>
        <v>170.23809523809524</v>
      </c>
      <c r="R87">
        <v>0</v>
      </c>
      <c r="S87">
        <f t="shared" si="12"/>
        <v>0</v>
      </c>
      <c r="T87">
        <v>195.51</v>
      </c>
      <c r="U87" s="6">
        <f t="shared" si="4"/>
        <v>1148.4503496503496</v>
      </c>
      <c r="V87" s="10">
        <f t="shared" si="5"/>
        <v>0.91146853146853146</v>
      </c>
      <c r="W87">
        <v>1.905</v>
      </c>
      <c r="X87">
        <v>15.72</v>
      </c>
      <c r="Y87" s="9">
        <v>6.3940000000000001</v>
      </c>
      <c r="Z87" s="1">
        <f t="shared" si="15"/>
        <v>0.6750633369525878</v>
      </c>
      <c r="AA87" s="4">
        <f t="shared" si="7"/>
        <v>63.528366992399555</v>
      </c>
      <c r="AB87">
        <v>189.78</v>
      </c>
      <c r="AC87">
        <v>4.2709999999999999</v>
      </c>
      <c r="AD87">
        <v>1.9139999999999999</v>
      </c>
      <c r="AE87">
        <v>6.1840000000000002</v>
      </c>
      <c r="AF87">
        <v>3.1520000000000001</v>
      </c>
      <c r="AG87" s="1">
        <f t="shared" si="8"/>
        <v>0.71007025761124121</v>
      </c>
      <c r="AH87" s="4">
        <f t="shared" si="13"/>
        <v>55.022866510538641</v>
      </c>
      <c r="AI87" s="1">
        <f t="shared" si="9"/>
        <v>0.25525997316305649</v>
      </c>
      <c r="AJ87" s="1">
        <f t="shared" si="10"/>
        <v>0.77536742377097312</v>
      </c>
      <c r="AK87">
        <f t="shared" si="14"/>
        <v>55.31659859021422</v>
      </c>
    </row>
    <row r="88" spans="1:37" x14ac:dyDescent="0.25">
      <c r="A88" t="s">
        <v>48</v>
      </c>
      <c r="B88" t="s">
        <v>55</v>
      </c>
      <c r="C88" t="s">
        <v>88</v>
      </c>
      <c r="D88">
        <v>916.12</v>
      </c>
      <c r="E88">
        <v>0</v>
      </c>
      <c r="F88">
        <v>8</v>
      </c>
      <c r="G88">
        <v>29</v>
      </c>
      <c r="H88">
        <v>664.24999999999989</v>
      </c>
      <c r="I88" s="1">
        <v>0.63286909430173532</v>
      </c>
      <c r="J88" s="4">
        <f t="shared" si="3"/>
        <v>243.86670411007228</v>
      </c>
      <c r="K88">
        <v>4.5199999999999996</v>
      </c>
      <c r="L88">
        <v>0.77800000000000002</v>
      </c>
      <c r="M88" s="4">
        <f t="shared" si="11"/>
        <v>1.0034399999999999</v>
      </c>
      <c r="N88">
        <v>1357.81</v>
      </c>
      <c r="O88">
        <v>16.420000000000002</v>
      </c>
      <c r="P88">
        <v>102</v>
      </c>
      <c r="Q88" s="4">
        <f t="shared" si="2"/>
        <v>160.98039215686276</v>
      </c>
      <c r="R88">
        <v>0</v>
      </c>
      <c r="S88">
        <f t="shared" si="12"/>
        <v>0</v>
      </c>
      <c r="T88">
        <v>202.33</v>
      </c>
      <c r="U88" s="6">
        <f t="shared" si="4"/>
        <v>1256.8611449451887</v>
      </c>
      <c r="V88" s="10">
        <f t="shared" si="5"/>
        <v>0.99750884519459415</v>
      </c>
      <c r="W88">
        <v>1.972</v>
      </c>
      <c r="X88">
        <v>18.018999999999998</v>
      </c>
      <c r="Y88" s="9">
        <v>6.9950000000000001</v>
      </c>
      <c r="Z88" s="1">
        <f t="shared" si="15"/>
        <v>0.68698199040319063</v>
      </c>
      <c r="AA88" s="4">
        <f t="shared" si="7"/>
        <v>63.33293388172244</v>
      </c>
      <c r="AB88">
        <v>193.64</v>
      </c>
      <c r="AC88">
        <v>4.1829999999999998</v>
      </c>
      <c r="AD88">
        <v>1.9510000000000001</v>
      </c>
      <c r="AE88">
        <v>7.5880000000000001</v>
      </c>
      <c r="AF88">
        <v>3.4990000000000001</v>
      </c>
      <c r="AG88" s="1">
        <f t="shared" si="8"/>
        <v>0.72538584353379454</v>
      </c>
      <c r="AH88" s="4">
        <f t="shared" si="13"/>
        <v>53.176285258116025</v>
      </c>
      <c r="AI88" s="1">
        <f t="shared" si="9"/>
        <v>0.25558837197221168</v>
      </c>
      <c r="AJ88" s="1">
        <f t="shared" si="10"/>
        <v>0.78194528255848228</v>
      </c>
      <c r="AK88">
        <f t="shared" si="14"/>
        <v>50.389761937055006</v>
      </c>
    </row>
    <row r="89" spans="1:37" x14ac:dyDescent="0.25">
      <c r="A89" t="s">
        <v>62</v>
      </c>
      <c r="B89" t="s">
        <v>55</v>
      </c>
      <c r="C89" t="s">
        <v>88</v>
      </c>
      <c r="D89">
        <v>918.29</v>
      </c>
      <c r="E89">
        <v>0</v>
      </c>
      <c r="F89">
        <v>8</v>
      </c>
      <c r="G89">
        <v>30.1</v>
      </c>
      <c r="H89">
        <v>658.88000000000011</v>
      </c>
      <c r="I89" s="1">
        <v>0.63286909430173532</v>
      </c>
      <c r="J89" s="4">
        <f t="shared" si="3"/>
        <v>241.89521114647266</v>
      </c>
      <c r="K89">
        <v>4.5199999999999996</v>
      </c>
      <c r="L89">
        <v>0.77800000000000002</v>
      </c>
      <c r="M89" s="4">
        <f t="shared" si="11"/>
        <v>1.0034399999999999</v>
      </c>
      <c r="N89">
        <v>1335.82</v>
      </c>
      <c r="O89">
        <v>14.93</v>
      </c>
      <c r="P89">
        <v>90</v>
      </c>
      <c r="Q89" s="4">
        <f t="shared" si="2"/>
        <v>165.88888888888889</v>
      </c>
      <c r="R89">
        <v>0</v>
      </c>
      <c r="S89">
        <f t="shared" si="12"/>
        <v>0</v>
      </c>
      <c r="T89">
        <v>202.86</v>
      </c>
      <c r="U89" s="6">
        <f t="shared" si="4"/>
        <v>1222.8667113194911</v>
      </c>
      <c r="V89" s="10">
        <f t="shared" si="5"/>
        <v>0.97052913596785007</v>
      </c>
      <c r="W89">
        <v>1.94</v>
      </c>
      <c r="X89">
        <v>16.597999999999999</v>
      </c>
      <c r="Y89" s="9">
        <v>6.5910000000000002</v>
      </c>
      <c r="Z89" s="1">
        <f t="shared" si="15"/>
        <v>0.6826988675126211</v>
      </c>
      <c r="AA89" s="4">
        <f t="shared" si="7"/>
        <v>64.36770773638969</v>
      </c>
      <c r="AB89">
        <v>195.47</v>
      </c>
      <c r="AC89">
        <v>4.8220000000000001</v>
      </c>
      <c r="AD89">
        <v>1.9339999999999999</v>
      </c>
      <c r="AE89">
        <f>6.754</f>
        <v>6.7539999999999996</v>
      </c>
      <c r="AF89">
        <v>3.2509999999999999</v>
      </c>
      <c r="AG89" s="1">
        <f t="shared" si="8"/>
        <v>0.72676348547717839</v>
      </c>
      <c r="AH89" s="4">
        <f t="shared" si="13"/>
        <v>53.40954149377594</v>
      </c>
      <c r="AI89" s="1">
        <f t="shared" si="9"/>
        <v>0.26194924420401727</v>
      </c>
      <c r="AJ89" s="1">
        <f t="shared" si="10"/>
        <v>0.7792038079603183</v>
      </c>
      <c r="AK89">
        <f t="shared" si="14"/>
        <v>52.636732311517413</v>
      </c>
    </row>
    <row r="90" spans="1:37" x14ac:dyDescent="0.25">
      <c r="A90" t="s">
        <v>49</v>
      </c>
      <c r="B90" t="s">
        <v>55</v>
      </c>
      <c r="C90" t="s">
        <v>89</v>
      </c>
      <c r="D90">
        <v>924.23</v>
      </c>
      <c r="E90">
        <v>0</v>
      </c>
      <c r="F90">
        <v>8</v>
      </c>
      <c r="G90">
        <v>29.3</v>
      </c>
      <c r="H90">
        <v>690.6</v>
      </c>
      <c r="I90" s="1">
        <v>0.63096807440085256</v>
      </c>
      <c r="J90" s="4">
        <f t="shared" si="3"/>
        <v>254.85344781877123</v>
      </c>
      <c r="K90">
        <v>4.5199999999999996</v>
      </c>
      <c r="L90">
        <v>0.77800000000000002</v>
      </c>
      <c r="M90" s="4">
        <f t="shared" si="11"/>
        <v>1.0034399999999999</v>
      </c>
      <c r="N90">
        <v>1319.82</v>
      </c>
      <c r="O90">
        <v>15.53</v>
      </c>
      <c r="P90">
        <v>98</v>
      </c>
      <c r="Q90" s="4">
        <f t="shared" si="2"/>
        <v>158.46938775510202</v>
      </c>
      <c r="R90">
        <v>4</v>
      </c>
      <c r="S90">
        <f t="shared" si="12"/>
        <v>4.0816326530612246</v>
      </c>
      <c r="T90">
        <v>195.76</v>
      </c>
      <c r="U90" s="6">
        <f t="shared" si="4"/>
        <v>1235.3174500965872</v>
      </c>
      <c r="V90" s="10">
        <f t="shared" si="5"/>
        <v>0.98041067467983112</v>
      </c>
      <c r="W90">
        <v>2.093</v>
      </c>
      <c r="X90">
        <v>17.399000000000001</v>
      </c>
      <c r="Y90" s="9">
        <v>6.7060000000000004</v>
      </c>
      <c r="Z90" s="1">
        <f t="shared" si="15"/>
        <v>0.69861492225271138</v>
      </c>
      <c r="AA90" s="4">
        <f t="shared" si="7"/>
        <v>58.999142819809215</v>
      </c>
      <c r="AB90">
        <v>184.81</v>
      </c>
      <c r="AC90">
        <v>5.0540000000000003</v>
      </c>
      <c r="AD90">
        <v>1.931</v>
      </c>
      <c r="AE90">
        <v>6.984</v>
      </c>
      <c r="AF90">
        <v>3.3559999999999999</v>
      </c>
      <c r="AG90" s="1">
        <f t="shared" si="8"/>
        <v>0.71798931327924009</v>
      </c>
      <c r="AH90" s="4">
        <f t="shared" si="13"/>
        <v>52.118395012863637</v>
      </c>
      <c r="AI90" s="1">
        <f t="shared" si="9"/>
        <v>0.22756491354611977</v>
      </c>
      <c r="AJ90" s="1">
        <f t="shared" si="10"/>
        <v>0.79549660615176165</v>
      </c>
      <c r="AK90">
        <f t="shared" si="14"/>
        <v>47.760308749136648</v>
      </c>
    </row>
    <row r="91" spans="1:37" x14ac:dyDescent="0.25">
      <c r="A91" t="s">
        <v>50</v>
      </c>
      <c r="B91" t="s">
        <v>55</v>
      </c>
      <c r="C91" t="s">
        <v>89</v>
      </c>
      <c r="D91">
        <v>923.83</v>
      </c>
      <c r="E91">
        <v>0</v>
      </c>
      <c r="F91">
        <v>8</v>
      </c>
      <c r="G91">
        <v>29.6</v>
      </c>
      <c r="H91">
        <v>706.06</v>
      </c>
      <c r="I91" s="1">
        <v>0.63096807440085256</v>
      </c>
      <c r="J91" s="4">
        <f t="shared" si="3"/>
        <v>260.55868138853401</v>
      </c>
      <c r="K91">
        <v>4.5199999999999996</v>
      </c>
      <c r="L91">
        <v>0.77800000000000002</v>
      </c>
      <c r="M91" s="4">
        <f t="shared" si="11"/>
        <v>1.0034399999999999</v>
      </c>
      <c r="N91">
        <v>1305.72</v>
      </c>
      <c r="O91">
        <v>14.43</v>
      </c>
      <c r="P91">
        <v>88</v>
      </c>
      <c r="Q91" s="4">
        <f t="shared" si="2"/>
        <v>163.97727272727272</v>
      </c>
      <c r="R91">
        <v>2</v>
      </c>
      <c r="S91">
        <f t="shared" si="12"/>
        <v>2.2727272727272729</v>
      </c>
      <c r="T91">
        <v>200.14</v>
      </c>
      <c r="U91" s="6">
        <f t="shared" si="4"/>
        <v>1220.5349965349965</v>
      </c>
      <c r="V91" s="10">
        <f t="shared" si="5"/>
        <v>0.96867856867856861</v>
      </c>
      <c r="W91">
        <v>1.9410000000000001</v>
      </c>
      <c r="X91">
        <v>16.128</v>
      </c>
      <c r="Y91" s="9">
        <v>6.2119999999999997</v>
      </c>
      <c r="Z91" s="1">
        <f t="shared" si="15"/>
        <v>0.69894974272221044</v>
      </c>
      <c r="AA91" s="4">
        <f t="shared" si="7"/>
        <v>60.252198491576799</v>
      </c>
      <c r="AB91">
        <v>176.7</v>
      </c>
      <c r="AC91">
        <v>4.8</v>
      </c>
      <c r="AD91">
        <v>1.9379999999999999</v>
      </c>
      <c r="AE91">
        <v>6.7439999999999998</v>
      </c>
      <c r="AF91">
        <v>3.4129999999999998</v>
      </c>
      <c r="AG91" s="1">
        <f t="shared" si="8"/>
        <v>0.69309196837286735</v>
      </c>
      <c r="AH91" s="4">
        <f t="shared" si="13"/>
        <v>54.230649188514334</v>
      </c>
      <c r="AI91" s="1">
        <f t="shared" si="9"/>
        <v>0.227391227864051</v>
      </c>
      <c r="AJ91" s="1">
        <f t="shared" si="10"/>
        <v>0.79186780920322553</v>
      </c>
      <c r="AK91">
        <f t="shared" si="14"/>
        <v>49.365400142255716</v>
      </c>
    </row>
    <row r="92" spans="1:37" x14ac:dyDescent="0.25">
      <c r="A92" t="s">
        <v>51</v>
      </c>
      <c r="B92" t="s">
        <v>55</v>
      </c>
      <c r="C92" t="s">
        <v>89</v>
      </c>
      <c r="D92">
        <v>922.95</v>
      </c>
      <c r="E92">
        <v>22.23</v>
      </c>
      <c r="F92">
        <v>8</v>
      </c>
      <c r="G92">
        <v>29.5</v>
      </c>
      <c r="H92">
        <v>688.38</v>
      </c>
      <c r="I92" s="1">
        <v>0.63096807440085256</v>
      </c>
      <c r="J92" s="4">
        <f t="shared" si="3"/>
        <v>254.03419694394111</v>
      </c>
      <c r="K92">
        <v>4.5199999999999996</v>
      </c>
      <c r="L92">
        <v>0.77800000000000002</v>
      </c>
      <c r="M92" s="4">
        <f t="shared" si="11"/>
        <v>1.0034399999999999</v>
      </c>
      <c r="N92">
        <v>1335.8</v>
      </c>
      <c r="O92">
        <v>14.56</v>
      </c>
      <c r="P92">
        <v>94</v>
      </c>
      <c r="Q92" s="4">
        <f t="shared" si="2"/>
        <v>154.89361702127661</v>
      </c>
      <c r="R92">
        <v>3</v>
      </c>
      <c r="S92">
        <f t="shared" si="12"/>
        <v>3.1914893617021276</v>
      </c>
      <c r="T92">
        <v>197.04</v>
      </c>
      <c r="U92" s="6">
        <f t="shared" si="4"/>
        <v>1272.098901098901</v>
      </c>
      <c r="V92" s="10">
        <f t="shared" si="5"/>
        <v>1.0096023024594452</v>
      </c>
      <c r="W92">
        <v>1.9259999999999999</v>
      </c>
      <c r="X92">
        <v>16.216000000000001</v>
      </c>
      <c r="Y92" s="9">
        <v>6.1989999999999998</v>
      </c>
      <c r="Z92" s="1">
        <f t="shared" si="15"/>
        <v>0.70097970608817362</v>
      </c>
      <c r="AA92" s="4">
        <f t="shared" si="7"/>
        <v>58.918958712386271</v>
      </c>
      <c r="AB92">
        <v>181.47</v>
      </c>
      <c r="AC92">
        <v>4.7859999999999996</v>
      </c>
      <c r="AD92">
        <v>1.917</v>
      </c>
      <c r="AE92">
        <v>6.6989999999999998</v>
      </c>
      <c r="AF92">
        <v>3.32</v>
      </c>
      <c r="AG92" s="1">
        <f t="shared" si="8"/>
        <v>0.70660811375993315</v>
      </c>
      <c r="AH92" s="4">
        <f t="shared" si="13"/>
        <v>53.241825595984928</v>
      </c>
      <c r="AI92" s="1">
        <f t="shared" si="9"/>
        <v>0.22798315899637228</v>
      </c>
      <c r="AJ92" s="1">
        <f t="shared" si="10"/>
        <v>0.79041473062882928</v>
      </c>
      <c r="AK92">
        <f t="shared" si="14"/>
        <v>46.316334886768004</v>
      </c>
    </row>
    <row r="93" spans="1:37" x14ac:dyDescent="0.25">
      <c r="A93" t="s">
        <v>63</v>
      </c>
      <c r="B93" t="s">
        <v>55</v>
      </c>
      <c r="C93" t="s">
        <v>89</v>
      </c>
      <c r="D93">
        <v>918.15</v>
      </c>
      <c r="E93">
        <v>0</v>
      </c>
      <c r="F93">
        <v>8</v>
      </c>
      <c r="G93">
        <v>30.1</v>
      </c>
      <c r="H93">
        <v>695.88000000000011</v>
      </c>
      <c r="I93" s="1">
        <v>0.63096807440085256</v>
      </c>
      <c r="J93" s="4">
        <f t="shared" si="3"/>
        <v>256.80193638593477</v>
      </c>
      <c r="K93">
        <v>4.5199999999999996</v>
      </c>
      <c r="L93">
        <v>0.77800000000000002</v>
      </c>
      <c r="M93" s="4">
        <f t="shared" si="11"/>
        <v>1.0034399999999999</v>
      </c>
      <c r="N93">
        <v>1309.6500000000001</v>
      </c>
      <c r="O93">
        <v>14.72</v>
      </c>
      <c r="P93">
        <v>94</v>
      </c>
      <c r="Q93" s="4">
        <f t="shared" si="2"/>
        <v>156.59574468085108</v>
      </c>
      <c r="R93">
        <v>1</v>
      </c>
      <c r="S93">
        <f t="shared" si="12"/>
        <v>1.0638297872340425</v>
      </c>
      <c r="T93">
        <v>198.87</v>
      </c>
      <c r="U93" s="6">
        <f t="shared" si="4"/>
        <v>1269.9578804347825</v>
      </c>
      <c r="V93" s="10">
        <f t="shared" si="5"/>
        <v>1.0079030797101449</v>
      </c>
      <c r="W93">
        <v>2.121</v>
      </c>
      <c r="X93">
        <v>16.571999999999999</v>
      </c>
      <c r="Y93" s="9">
        <v>6.4180000000000001</v>
      </c>
      <c r="Z93" s="1">
        <f t="shared" si="15"/>
        <v>0.70265033561691226</v>
      </c>
      <c r="AA93" s="4">
        <f t="shared" si="7"/>
        <v>59.133927755864661</v>
      </c>
      <c r="AB93">
        <v>182.18</v>
      </c>
      <c r="AC93">
        <v>4.7969999999999997</v>
      </c>
      <c r="AD93">
        <v>1.9470000000000001</v>
      </c>
      <c r="AE93">
        <v>6.74</v>
      </c>
      <c r="AF93">
        <v>3.3570000000000002</v>
      </c>
      <c r="AG93" s="1">
        <f t="shared" si="8"/>
        <v>0.70582098894220735</v>
      </c>
      <c r="AH93" s="4">
        <f t="shared" si="13"/>
        <v>53.593532234508665</v>
      </c>
      <c r="AI93" s="1">
        <f t="shared" si="9"/>
        <v>0.22636312083139148</v>
      </c>
      <c r="AJ93" s="1">
        <f t="shared" si="10"/>
        <v>0.79130401822996532</v>
      </c>
      <c r="AK93">
        <f t="shared" si="14"/>
        <v>46.563692124670766</v>
      </c>
    </row>
    <row r="94" spans="1:37" x14ac:dyDescent="0.25">
      <c r="A94" t="s">
        <v>52</v>
      </c>
      <c r="B94" t="s">
        <v>55</v>
      </c>
      <c r="C94" t="s">
        <v>87</v>
      </c>
      <c r="D94">
        <v>923.8</v>
      </c>
      <c r="E94">
        <v>0</v>
      </c>
      <c r="F94">
        <v>8</v>
      </c>
      <c r="G94">
        <v>27.7</v>
      </c>
      <c r="H94">
        <v>690.54000000000008</v>
      </c>
      <c r="I94" s="1">
        <v>0.61454613540757819</v>
      </c>
      <c r="J94" s="4">
        <f t="shared" si="3"/>
        <v>266.17131165565098</v>
      </c>
      <c r="K94">
        <v>4.5199999999999996</v>
      </c>
      <c r="L94">
        <v>0.77800000000000002</v>
      </c>
      <c r="M94" s="4">
        <f t="shared" si="11"/>
        <v>1.0034399999999999</v>
      </c>
      <c r="N94">
        <v>1348.31</v>
      </c>
      <c r="O94">
        <v>14.44</v>
      </c>
      <c r="P94">
        <v>95</v>
      </c>
      <c r="Q94" s="4">
        <f t="shared" si="2"/>
        <v>152</v>
      </c>
      <c r="R94">
        <v>1</v>
      </c>
      <c r="S94">
        <f t="shared" si="12"/>
        <v>1.0526315789473684</v>
      </c>
      <c r="T94">
        <v>191.71</v>
      </c>
      <c r="U94" s="6">
        <f t="shared" si="4"/>
        <v>1261.25</v>
      </c>
      <c r="V94" s="10">
        <f t="shared" si="5"/>
        <v>1.0009920634920635</v>
      </c>
      <c r="W94">
        <v>1.9350000000000001</v>
      </c>
      <c r="X94">
        <v>16.251000000000001</v>
      </c>
      <c r="Y94" s="9">
        <v>6.1289999999999996</v>
      </c>
      <c r="Z94" s="1">
        <f t="shared" si="15"/>
        <v>0.7070410729253982</v>
      </c>
      <c r="AA94" s="4">
        <f t="shared" si="7"/>
        <v>56.163155909471911</v>
      </c>
      <c r="AB94">
        <v>207.13</v>
      </c>
      <c r="AC94">
        <v>5.968</v>
      </c>
      <c r="AD94">
        <v>1.9419999999999999</v>
      </c>
      <c r="AE94">
        <v>7.9089999999999998</v>
      </c>
      <c r="AF94">
        <v>3.47</v>
      </c>
      <c r="AG94" s="1">
        <f t="shared" si="8"/>
        <v>0.7439249203955085</v>
      </c>
      <c r="AH94" s="4">
        <f t="shared" si="13"/>
        <v>53.040831238478326</v>
      </c>
      <c r="AI94" s="1">
        <f t="shared" si="9"/>
        <v>0.20723388845463819</v>
      </c>
      <c r="AJ94" s="1">
        <f t="shared" si="10"/>
        <v>0.8007267165324794</v>
      </c>
      <c r="AK94">
        <f t="shared" si="14"/>
        <v>44.529756915339476</v>
      </c>
    </row>
    <row r="95" spans="1:37" x14ac:dyDescent="0.25">
      <c r="A95" t="s">
        <v>53</v>
      </c>
      <c r="B95" t="s">
        <v>55</v>
      </c>
      <c r="C95" t="s">
        <v>87</v>
      </c>
      <c r="D95">
        <v>917.86</v>
      </c>
      <c r="E95">
        <v>22.45</v>
      </c>
      <c r="F95">
        <v>8</v>
      </c>
      <c r="G95">
        <v>28.6</v>
      </c>
      <c r="H95">
        <v>693.17</v>
      </c>
      <c r="I95" s="1">
        <v>0.61454613540757819</v>
      </c>
      <c r="J95" s="4">
        <f t="shared" si="3"/>
        <v>267.185055319529</v>
      </c>
      <c r="K95">
        <v>4.5199999999999996</v>
      </c>
      <c r="L95">
        <v>0.77800000000000002</v>
      </c>
      <c r="M95" s="4">
        <f t="shared" si="11"/>
        <v>1.0034399999999999</v>
      </c>
      <c r="N95">
        <v>1291.1199999999999</v>
      </c>
      <c r="O95">
        <v>14.77</v>
      </c>
      <c r="P95">
        <v>90</v>
      </c>
      <c r="Q95" s="4">
        <f t="shared" si="2"/>
        <v>164.11111111111109</v>
      </c>
      <c r="R95">
        <v>2</v>
      </c>
      <c r="S95">
        <f t="shared" si="12"/>
        <v>2.2222222222222223</v>
      </c>
      <c r="T95">
        <v>193.23</v>
      </c>
      <c r="U95" s="6">
        <f t="shared" si="4"/>
        <v>1177.4339878131348</v>
      </c>
      <c r="V95" s="10">
        <f t="shared" si="5"/>
        <v>0.93447141889931329</v>
      </c>
      <c r="W95">
        <v>1.9419999999999999</v>
      </c>
      <c r="X95">
        <v>16.774000000000001</v>
      </c>
      <c r="Y95" s="9">
        <v>6.4580000000000002</v>
      </c>
      <c r="Z95" s="1">
        <f t="shared" si="15"/>
        <v>0.69552319309600863</v>
      </c>
      <c r="AA95" s="4">
        <f t="shared" si="7"/>
        <v>58.834053398058252</v>
      </c>
      <c r="AB95">
        <v>172.49</v>
      </c>
      <c r="AC95">
        <v>4.7160000000000002</v>
      </c>
      <c r="AD95">
        <v>1.948</v>
      </c>
      <c r="AE95">
        <v>6.6660000000000004</v>
      </c>
      <c r="AF95">
        <v>3.3740000000000001</v>
      </c>
      <c r="AG95" s="1">
        <f t="shared" si="8"/>
        <v>0.69775328529037717</v>
      </c>
      <c r="AH95" s="4">
        <f t="shared" si="13"/>
        <v>52.134535820262847</v>
      </c>
      <c r="AI95" s="1">
        <f t="shared" si="9"/>
        <v>0.21644404223469052</v>
      </c>
      <c r="AJ95" s="1">
        <f t="shared" si="10"/>
        <v>0.80487480574871717</v>
      </c>
      <c r="AK95">
        <f t="shared" si="14"/>
        <v>49.968027088577244</v>
      </c>
    </row>
    <row r="96" spans="1:37" x14ac:dyDescent="0.25">
      <c r="A96" t="s">
        <v>54</v>
      </c>
      <c r="B96" t="s">
        <v>55</v>
      </c>
      <c r="C96" t="s">
        <v>87</v>
      </c>
      <c r="D96">
        <v>915.27</v>
      </c>
      <c r="E96">
        <v>0</v>
      </c>
      <c r="F96">
        <v>8</v>
      </c>
      <c r="G96">
        <v>28.3</v>
      </c>
      <c r="H96">
        <v>686.8900000000001</v>
      </c>
      <c r="I96" s="1">
        <v>0.61454613540757819</v>
      </c>
      <c r="J96" s="4">
        <f t="shared" si="3"/>
        <v>264.76440504988864</v>
      </c>
      <c r="K96">
        <v>4.5199999999999996</v>
      </c>
      <c r="L96">
        <v>0.77800000000000002</v>
      </c>
      <c r="M96" s="4">
        <f t="shared" si="11"/>
        <v>1.0034399999999999</v>
      </c>
      <c r="N96">
        <v>1296.23</v>
      </c>
      <c r="O96">
        <v>14.66</v>
      </c>
      <c r="P96">
        <v>91</v>
      </c>
      <c r="Q96" s="4">
        <f t="shared" si="2"/>
        <v>161.09890109890111</v>
      </c>
      <c r="R96">
        <v>2</v>
      </c>
      <c r="S96">
        <f t="shared" si="12"/>
        <v>2.197802197802198</v>
      </c>
      <c r="T96">
        <v>186.75</v>
      </c>
      <c r="U96" s="6">
        <f t="shared" si="4"/>
        <v>1159.2257844474761</v>
      </c>
      <c r="V96" s="10">
        <f t="shared" si="5"/>
        <v>0.92002046384720326</v>
      </c>
      <c r="W96">
        <v>1.9219999999999999</v>
      </c>
      <c r="X96">
        <v>16.382999999999999</v>
      </c>
      <c r="Y96" s="9">
        <v>6.282</v>
      </c>
      <c r="Z96" s="1">
        <f t="shared" si="15"/>
        <v>0.69849941221215683</v>
      </c>
      <c r="AA96" s="4">
        <f t="shared" si="7"/>
        <v>56.305234769379709</v>
      </c>
      <c r="AB96">
        <v>182.96</v>
      </c>
      <c r="AC96">
        <v>4.51</v>
      </c>
      <c r="AD96">
        <v>2.1</v>
      </c>
      <c r="AE96">
        <v>6.6120000000000001</v>
      </c>
      <c r="AF96">
        <v>3.4140000000000001</v>
      </c>
      <c r="AG96" s="1">
        <f t="shared" si="8"/>
        <v>0.70877659574468088</v>
      </c>
      <c r="AH96" s="4">
        <f t="shared" si="13"/>
        <v>53.282234042553185</v>
      </c>
      <c r="AI96" s="1">
        <f t="shared" si="9"/>
        <v>0.20887171279296168</v>
      </c>
      <c r="AJ96" s="1">
        <f t="shared" si="10"/>
        <v>0.798756052451562</v>
      </c>
      <c r="AK96">
        <f t="shared" si="14"/>
        <v>48.571413373294298</v>
      </c>
    </row>
    <row r="97" spans="1:37" x14ac:dyDescent="0.25">
      <c r="A97" t="s">
        <v>64</v>
      </c>
      <c r="B97" t="s">
        <v>55</v>
      </c>
      <c r="C97" t="s">
        <v>87</v>
      </c>
      <c r="D97">
        <v>915.83</v>
      </c>
      <c r="E97">
        <v>0</v>
      </c>
      <c r="F97">
        <v>8</v>
      </c>
      <c r="G97">
        <v>28.2</v>
      </c>
      <c r="H97">
        <v>700.33999999999992</v>
      </c>
      <c r="I97" s="1">
        <v>0.61454613540757819</v>
      </c>
      <c r="J97" s="4">
        <f t="shared" si="3"/>
        <v>269.94875952865664</v>
      </c>
      <c r="K97">
        <v>4.5199999999999996</v>
      </c>
      <c r="L97">
        <v>0.77800000000000002</v>
      </c>
      <c r="M97" s="4">
        <f t="shared" si="11"/>
        <v>1.0034399999999999</v>
      </c>
      <c r="N97">
        <v>1305.77</v>
      </c>
      <c r="O97">
        <v>15.15</v>
      </c>
      <c r="P97">
        <v>98</v>
      </c>
      <c r="Q97" s="4">
        <f t="shared" si="2"/>
        <v>154.59183673469389</v>
      </c>
      <c r="R97">
        <v>3</v>
      </c>
      <c r="S97">
        <f t="shared" si="12"/>
        <v>3.0612244897959182</v>
      </c>
      <c r="T97">
        <v>179.65</v>
      </c>
      <c r="U97" s="6">
        <f t="shared" si="4"/>
        <v>1162.0924092409241</v>
      </c>
      <c r="V97" s="10">
        <f t="shared" si="5"/>
        <v>0.92229556288962233</v>
      </c>
      <c r="W97">
        <v>1.9550000000000001</v>
      </c>
      <c r="X97">
        <v>16.898</v>
      </c>
      <c r="Y97" s="9">
        <v>6.41</v>
      </c>
      <c r="Z97" s="1">
        <f t="shared" si="15"/>
        <v>0.7018670949608512</v>
      </c>
      <c r="AA97" s="4">
        <f t="shared" si="7"/>
        <v>53.559576390283084</v>
      </c>
      <c r="AB97">
        <v>205.01</v>
      </c>
      <c r="AC97">
        <v>4.8140000000000001</v>
      </c>
      <c r="AD97">
        <v>2.1349999999999998</v>
      </c>
      <c r="AE97">
        <v>6.9420000000000002</v>
      </c>
      <c r="AF97">
        <v>3.4990000000000001</v>
      </c>
      <c r="AG97" s="1">
        <f t="shared" si="8"/>
        <v>0.71624713958810071</v>
      </c>
      <c r="AH97" s="4">
        <f t="shared" si="13"/>
        <v>58.172173913043473</v>
      </c>
      <c r="AI97" s="1">
        <f t="shared" si="9"/>
        <v>0.1946893050445892</v>
      </c>
      <c r="AJ97" s="1">
        <f t="shared" si="10"/>
        <v>0.78450660779247572</v>
      </c>
      <c r="AK97">
        <f t="shared" si="14"/>
        <v>46.088913381052087</v>
      </c>
    </row>
    <row r="98" spans="1:37" x14ac:dyDescent="0.25">
      <c r="A98" t="s">
        <v>9</v>
      </c>
      <c r="B98" t="s">
        <v>18</v>
      </c>
      <c r="C98" t="s">
        <v>88</v>
      </c>
      <c r="D98">
        <v>916.79</v>
      </c>
      <c r="E98">
        <v>0</v>
      </c>
      <c r="F98">
        <v>8</v>
      </c>
      <c r="G98">
        <v>32.9</v>
      </c>
      <c r="H98">
        <v>729.54</v>
      </c>
      <c r="I98" s="1">
        <v>0.65284569423027983</v>
      </c>
      <c r="J98" s="4">
        <f t="shared" si="3"/>
        <v>253.26295223124166</v>
      </c>
      <c r="K98">
        <v>6.2240000000000002</v>
      </c>
      <c r="L98">
        <v>0.68200000000000005</v>
      </c>
      <c r="M98" s="4">
        <f t="shared" si="11"/>
        <v>1.9792319999999997</v>
      </c>
      <c r="N98">
        <v>1385.18</v>
      </c>
      <c r="O98">
        <v>14.56</v>
      </c>
      <c r="P98">
        <v>77</v>
      </c>
      <c r="Q98" s="4">
        <f t="shared" ref="Q98:Q109" si="16">O98/P98*1000</f>
        <v>189.09090909090909</v>
      </c>
      <c r="R98" s="6">
        <v>2</v>
      </c>
      <c r="S98">
        <f t="shared" si="12"/>
        <v>2.5974025974025974</v>
      </c>
      <c r="T98">
        <v>198.94</v>
      </c>
      <c r="U98" s="6">
        <f t="shared" si="4"/>
        <v>1052.0865384615386</v>
      </c>
      <c r="V98" s="10">
        <f t="shared" si="5"/>
        <v>0.83498931623931627</v>
      </c>
      <c r="W98">
        <v>2.161</v>
      </c>
      <c r="X98">
        <v>16.512</v>
      </c>
      <c r="Y98">
        <v>6.8029999999999999</v>
      </c>
      <c r="Z98" s="1">
        <f t="shared" si="15"/>
        <v>0.67653822033307787</v>
      </c>
      <c r="AA98" s="4">
        <f t="shared" si="7"/>
        <v>64.34948644693749</v>
      </c>
      <c r="AB98">
        <v>234.29</v>
      </c>
      <c r="AC98">
        <v>4.4710000000000001</v>
      </c>
      <c r="AD98">
        <v>1.915</v>
      </c>
      <c r="AE98">
        <v>6.4260000000000002</v>
      </c>
      <c r="AF98">
        <v>3.0960000000000001</v>
      </c>
      <c r="AG98" s="1">
        <f t="shared" si="8"/>
        <v>0.73819552205719352</v>
      </c>
      <c r="AH98" s="4">
        <f t="shared" si="13"/>
        <v>61.338171137220129</v>
      </c>
      <c r="AI98" s="1">
        <f t="shared" si="9"/>
        <v>0.24626679069108517</v>
      </c>
      <c r="AJ98" s="1">
        <f t="shared" si="10"/>
        <v>0.75780835453100404</v>
      </c>
      <c r="AK98">
        <f t="shared" si="14"/>
        <v>61.163681973381642</v>
      </c>
    </row>
    <row r="99" spans="1:37" x14ac:dyDescent="0.25">
      <c r="A99" t="s">
        <v>10</v>
      </c>
      <c r="B99" t="s">
        <v>18</v>
      </c>
      <c r="C99" t="s">
        <v>88</v>
      </c>
      <c r="D99">
        <v>918.45</v>
      </c>
      <c r="E99">
        <v>0</v>
      </c>
      <c r="F99">
        <v>8</v>
      </c>
      <c r="G99">
        <v>31.9</v>
      </c>
      <c r="H99">
        <v>730.82</v>
      </c>
      <c r="I99" s="1">
        <v>0.65284569423027983</v>
      </c>
      <c r="J99" s="4">
        <f t="shared" si="3"/>
        <v>253.7073097426269</v>
      </c>
      <c r="K99">
        <v>6.2240000000000002</v>
      </c>
      <c r="L99">
        <v>0.68200000000000005</v>
      </c>
      <c r="M99" s="4">
        <f t="shared" si="11"/>
        <v>1.9792319999999997</v>
      </c>
      <c r="N99">
        <v>1352.35</v>
      </c>
      <c r="O99">
        <v>14.28</v>
      </c>
      <c r="P99">
        <v>77</v>
      </c>
      <c r="Q99" s="4">
        <f t="shared" si="16"/>
        <v>185.45454545454547</v>
      </c>
      <c r="R99" s="6">
        <v>0</v>
      </c>
      <c r="S99">
        <f t="shared" si="12"/>
        <v>0</v>
      </c>
      <c r="T99">
        <v>197.4</v>
      </c>
      <c r="U99" s="6">
        <f t="shared" si="4"/>
        <v>1064.4117647058824</v>
      </c>
      <c r="V99" s="10">
        <f t="shared" si="5"/>
        <v>0.84477124183006547</v>
      </c>
      <c r="W99">
        <v>1.917</v>
      </c>
      <c r="X99">
        <v>16.045000000000002</v>
      </c>
      <c r="Y99">
        <v>6.5449999999999999</v>
      </c>
      <c r="Z99" s="1">
        <f t="shared" si="15"/>
        <v>0.67242355605889026</v>
      </c>
      <c r="AA99" s="4">
        <f t="shared" si="7"/>
        <v>64.663590033975069</v>
      </c>
      <c r="AB99">
        <v>224.85</v>
      </c>
      <c r="AC99">
        <v>4.5019999999999998</v>
      </c>
      <c r="AD99">
        <v>2.133</v>
      </c>
      <c r="AE99">
        <v>6.6340000000000003</v>
      </c>
      <c r="AF99">
        <v>3.4049999999999998</v>
      </c>
      <c r="AG99" s="1">
        <f t="shared" si="8"/>
        <v>0.71739613419240178</v>
      </c>
      <c r="AH99" s="4">
        <f t="shared" si="13"/>
        <v>63.543479226838457</v>
      </c>
      <c r="AI99" s="1">
        <f t="shared" si="9"/>
        <v>0.24707351986651527</v>
      </c>
      <c r="AJ99" s="1">
        <f t="shared" si="10"/>
        <v>0.74954021115394709</v>
      </c>
      <c r="AK99">
        <f t="shared" si="14"/>
        <v>60.750540512714899</v>
      </c>
    </row>
    <row r="100" spans="1:37" x14ac:dyDescent="0.25">
      <c r="A100" t="s">
        <v>11</v>
      </c>
      <c r="B100" t="s">
        <v>18</v>
      </c>
      <c r="C100" t="s">
        <v>88</v>
      </c>
      <c r="D100">
        <v>923.58</v>
      </c>
      <c r="E100">
        <v>22</v>
      </c>
      <c r="F100">
        <v>8</v>
      </c>
      <c r="G100">
        <v>33</v>
      </c>
      <c r="H100">
        <v>727.43</v>
      </c>
      <c r="I100" s="1">
        <v>0.65284569423027983</v>
      </c>
      <c r="J100" s="4">
        <f t="shared" si="3"/>
        <v>252.53045664606753</v>
      </c>
      <c r="K100">
        <v>6.2240000000000002</v>
      </c>
      <c r="L100">
        <v>0.68200000000000005</v>
      </c>
      <c r="M100" s="4">
        <f t="shared" si="11"/>
        <v>1.9792319999999997</v>
      </c>
      <c r="N100">
        <v>1382.44</v>
      </c>
      <c r="O100">
        <v>14.22</v>
      </c>
      <c r="P100">
        <v>73</v>
      </c>
      <c r="Q100" s="4">
        <f t="shared" si="16"/>
        <v>194.79452054794521</v>
      </c>
      <c r="R100" s="6">
        <v>0</v>
      </c>
      <c r="S100">
        <f t="shared" si="12"/>
        <v>0</v>
      </c>
      <c r="T100">
        <v>191.54</v>
      </c>
      <c r="U100" s="6">
        <f t="shared" si="4"/>
        <v>983.29254571026718</v>
      </c>
      <c r="V100" s="10">
        <f t="shared" si="5"/>
        <v>0.78039090929386279</v>
      </c>
      <c r="W100">
        <v>1.9379999999999999</v>
      </c>
      <c r="X100">
        <v>15.981999999999999</v>
      </c>
      <c r="Y100">
        <v>6.577</v>
      </c>
      <c r="Z100" s="1">
        <f t="shared" si="15"/>
        <v>0.66968100256337215</v>
      </c>
      <c r="AA100" s="4">
        <f t="shared" si="7"/>
        <v>63.269300769011693</v>
      </c>
      <c r="AB100">
        <v>264.39999999999998</v>
      </c>
      <c r="AC100">
        <v>4.53</v>
      </c>
      <c r="AD100">
        <v>1.929</v>
      </c>
      <c r="AE100">
        <v>6.4550000000000001</v>
      </c>
      <c r="AF100">
        <v>3.0030000000000001</v>
      </c>
      <c r="AG100" s="1">
        <f t="shared" si="8"/>
        <v>0.76270437472381791</v>
      </c>
      <c r="AH100" s="4">
        <f t="shared" si="13"/>
        <v>62.740963323022541</v>
      </c>
      <c r="AI100" s="1">
        <f t="shared" si="9"/>
        <v>0.24270367061075887</v>
      </c>
      <c r="AJ100" s="1">
        <f t="shared" si="10"/>
        <v>0.75155090535888613</v>
      </c>
      <c r="AK100">
        <f t="shared" si="14"/>
        <v>64.34433073354586</v>
      </c>
    </row>
    <row r="101" spans="1:37" x14ac:dyDescent="0.25">
      <c r="A101" t="s">
        <v>57</v>
      </c>
      <c r="B101" t="s">
        <v>18</v>
      </c>
      <c r="C101" t="s">
        <v>88</v>
      </c>
      <c r="D101">
        <v>923.5</v>
      </c>
      <c r="E101">
        <v>0</v>
      </c>
      <c r="F101">
        <v>8</v>
      </c>
      <c r="G101">
        <v>32.9</v>
      </c>
      <c r="H101">
        <v>725.14</v>
      </c>
      <c r="I101" s="1">
        <v>0.65284569423027983</v>
      </c>
      <c r="J101" s="4">
        <f t="shared" si="3"/>
        <v>251.73547328585488</v>
      </c>
      <c r="K101">
        <v>6.2240000000000002</v>
      </c>
      <c r="L101">
        <v>0.68200000000000005</v>
      </c>
      <c r="M101" s="4">
        <f t="shared" si="11"/>
        <v>1.9792319999999997</v>
      </c>
      <c r="N101">
        <v>1331.54</v>
      </c>
      <c r="O101">
        <v>14.36</v>
      </c>
      <c r="P101">
        <v>76</v>
      </c>
      <c r="Q101" s="4">
        <f t="shared" si="16"/>
        <v>188.9473684210526</v>
      </c>
      <c r="R101" s="6">
        <v>1</v>
      </c>
      <c r="S101">
        <f t="shared" si="12"/>
        <v>1.3157894736842104</v>
      </c>
      <c r="T101">
        <v>199.74</v>
      </c>
      <c r="U101" s="6">
        <f t="shared" si="4"/>
        <v>1057.1197771587745</v>
      </c>
      <c r="V101" s="10">
        <f t="shared" si="5"/>
        <v>0.83898395012601146</v>
      </c>
      <c r="W101">
        <v>1.9570000000000001</v>
      </c>
      <c r="X101">
        <v>16.103999999999999</v>
      </c>
      <c r="Y101">
        <v>6.6420000000000003</v>
      </c>
      <c r="Z101" s="1">
        <f t="shared" si="15"/>
        <v>0.66883438184774158</v>
      </c>
      <c r="AA101" s="4">
        <f t="shared" si="7"/>
        <v>66.147020569732106</v>
      </c>
      <c r="AB101">
        <v>203.44</v>
      </c>
      <c r="AC101">
        <v>4.444</v>
      </c>
      <c r="AD101">
        <v>1.919</v>
      </c>
      <c r="AE101">
        <v>6.3570000000000002</v>
      </c>
      <c r="AF101">
        <v>3.218</v>
      </c>
      <c r="AG101" s="1">
        <f t="shared" si="8"/>
        <v>0.70730058584948186</v>
      </c>
      <c r="AH101" s="4">
        <f t="shared" si="13"/>
        <v>59.546768814781409</v>
      </c>
      <c r="AI101" s="1">
        <f t="shared" si="9"/>
        <v>0.25490165423316097</v>
      </c>
      <c r="AJ101" s="1">
        <f t="shared" si="10"/>
        <v>0.76345499488995794</v>
      </c>
      <c r="AK101">
        <f t="shared" si="14"/>
        <v>62.572872061400396</v>
      </c>
    </row>
    <row r="102" spans="1:37" x14ac:dyDescent="0.25">
      <c r="A102" t="s">
        <v>12</v>
      </c>
      <c r="B102" t="s">
        <v>18</v>
      </c>
      <c r="C102" t="s">
        <v>89</v>
      </c>
      <c r="D102">
        <v>924.4</v>
      </c>
      <c r="E102">
        <v>0</v>
      </c>
      <c r="F102">
        <v>8</v>
      </c>
      <c r="G102">
        <v>31.5</v>
      </c>
      <c r="H102">
        <v>718.36</v>
      </c>
      <c r="I102" s="1">
        <v>0.64886763916569057</v>
      </c>
      <c r="J102" s="4">
        <f t="shared" si="3"/>
        <v>252.23944272893453</v>
      </c>
      <c r="K102">
        <v>6.2240000000000002</v>
      </c>
      <c r="L102">
        <v>0.68200000000000005</v>
      </c>
      <c r="M102" s="4">
        <f t="shared" si="11"/>
        <v>1.9792319999999997</v>
      </c>
      <c r="N102">
        <v>1340.61</v>
      </c>
      <c r="O102">
        <v>14.43</v>
      </c>
      <c r="P102">
        <v>84</v>
      </c>
      <c r="Q102" s="4">
        <f t="shared" si="16"/>
        <v>171.78571428571428</v>
      </c>
      <c r="R102" s="6">
        <v>17</v>
      </c>
      <c r="S102">
        <f t="shared" si="12"/>
        <v>20.238095238095237</v>
      </c>
      <c r="T102">
        <v>184.41</v>
      </c>
      <c r="U102" s="6">
        <f t="shared" si="4"/>
        <v>1073.4885654885657</v>
      </c>
      <c r="V102" s="10">
        <f t="shared" si="5"/>
        <v>0.85197505197505208</v>
      </c>
      <c r="W102">
        <v>2.1179999999999999</v>
      </c>
      <c r="X102">
        <v>16.338999999999999</v>
      </c>
      <c r="Y102">
        <v>6.6269999999999998</v>
      </c>
      <c r="Z102" s="1">
        <f t="shared" si="15"/>
        <v>0.68293368961395107</v>
      </c>
      <c r="AA102" s="4">
        <f t="shared" si="7"/>
        <v>58.47019829829128</v>
      </c>
      <c r="AB102">
        <v>211.99</v>
      </c>
      <c r="AC102">
        <v>4.8810000000000002</v>
      </c>
      <c r="AD102">
        <v>2.1110000000000002</v>
      </c>
      <c r="AE102">
        <v>6.9850000000000003</v>
      </c>
      <c r="AF102">
        <v>3.3090000000000002</v>
      </c>
      <c r="AG102" s="1">
        <f t="shared" si="8"/>
        <v>0.75420599097250718</v>
      </c>
      <c r="AH102" s="4">
        <f t="shared" si="13"/>
        <v>52.105871973738203</v>
      </c>
      <c r="AI102" s="1">
        <f t="shared" si="9"/>
        <v>0.22395770339137042</v>
      </c>
      <c r="AJ102" s="1">
        <f t="shared" si="10"/>
        <v>0.79342694619836673</v>
      </c>
      <c r="AK102">
        <f t="shared" si="14"/>
        <v>54.467462605603401</v>
      </c>
    </row>
    <row r="103" spans="1:37" x14ac:dyDescent="0.25">
      <c r="A103" t="s">
        <v>13</v>
      </c>
      <c r="B103" t="s">
        <v>18</v>
      </c>
      <c r="C103" t="s">
        <v>89</v>
      </c>
      <c r="D103">
        <v>916.95</v>
      </c>
      <c r="E103">
        <v>0</v>
      </c>
      <c r="F103">
        <v>8</v>
      </c>
      <c r="G103">
        <v>31.8</v>
      </c>
      <c r="H103">
        <v>720.63</v>
      </c>
      <c r="I103" s="1">
        <v>0.64886763916569057</v>
      </c>
      <c r="J103" s="4">
        <f t="shared" si="3"/>
        <v>253.03651318802841</v>
      </c>
      <c r="K103">
        <v>6.2240000000000002</v>
      </c>
      <c r="L103">
        <v>0.68200000000000005</v>
      </c>
      <c r="M103" s="4">
        <f t="shared" si="11"/>
        <v>1.9792319999999997</v>
      </c>
      <c r="N103">
        <v>1341.36</v>
      </c>
      <c r="O103">
        <v>14.69</v>
      </c>
      <c r="P103">
        <v>79</v>
      </c>
      <c r="Q103" s="4">
        <f t="shared" si="16"/>
        <v>185.9493670886076</v>
      </c>
      <c r="R103" s="6">
        <v>11</v>
      </c>
      <c r="S103">
        <f t="shared" si="12"/>
        <v>13.924050632911392</v>
      </c>
      <c r="T103">
        <v>178.48</v>
      </c>
      <c r="U103" s="6">
        <f t="shared" si="4"/>
        <v>959.8311776718856</v>
      </c>
      <c r="V103" s="10">
        <f t="shared" si="5"/>
        <v>0.76177077593006792</v>
      </c>
      <c r="W103">
        <v>1.9359999999999999</v>
      </c>
      <c r="X103">
        <v>16.446999999999999</v>
      </c>
      <c r="Y103">
        <v>6.0529999999999999</v>
      </c>
      <c r="Z103" s="1">
        <f t="shared" si="15"/>
        <v>0.7162841981944732</v>
      </c>
      <c r="AA103" s="4">
        <f t="shared" si="7"/>
        <v>50.637596306250423</v>
      </c>
      <c r="AB103">
        <v>226.31</v>
      </c>
      <c r="AC103">
        <v>4.67</v>
      </c>
      <c r="AD103">
        <v>1.9370000000000001</v>
      </c>
      <c r="AE103">
        <v>6.6029999999999998</v>
      </c>
      <c r="AF103">
        <v>3.105</v>
      </c>
      <c r="AG103" s="1">
        <f t="shared" si="8"/>
        <v>0.74967852550364333</v>
      </c>
      <c r="AH103" s="4">
        <f t="shared" si="13"/>
        <v>56.650252893270476</v>
      </c>
      <c r="AI103" s="1">
        <f t="shared" si="9"/>
        <v>0.19229779802606184</v>
      </c>
      <c r="AJ103" s="1">
        <f t="shared" si="10"/>
        <v>0.77611826775697645</v>
      </c>
      <c r="AK103">
        <f t="shared" si="14"/>
        <v>52.756773778774544</v>
      </c>
    </row>
    <row r="104" spans="1:37" x14ac:dyDescent="0.25">
      <c r="A104" t="s">
        <v>14</v>
      </c>
      <c r="B104" t="s">
        <v>18</v>
      </c>
      <c r="C104" t="s">
        <v>89</v>
      </c>
      <c r="D104">
        <v>919.68</v>
      </c>
      <c r="E104">
        <v>22</v>
      </c>
      <c r="F104">
        <v>8</v>
      </c>
      <c r="G104">
        <v>31.9</v>
      </c>
      <c r="H104">
        <v>718.06</v>
      </c>
      <c r="I104" s="1">
        <v>0.64886763916569057</v>
      </c>
      <c r="J104" s="4">
        <f t="shared" si="3"/>
        <v>252.13410302068422</v>
      </c>
      <c r="K104">
        <v>6.2240000000000002</v>
      </c>
      <c r="L104">
        <v>0.68200000000000005</v>
      </c>
      <c r="M104" s="4">
        <f t="shared" si="11"/>
        <v>1.9792319999999997</v>
      </c>
      <c r="N104">
        <v>1350.35</v>
      </c>
      <c r="O104">
        <v>15.38</v>
      </c>
      <c r="P104">
        <v>87</v>
      </c>
      <c r="Q104" s="4">
        <f t="shared" si="16"/>
        <v>176.78160919540232</v>
      </c>
      <c r="R104" s="6">
        <v>9</v>
      </c>
      <c r="S104">
        <f t="shared" si="12"/>
        <v>10.344827586206897</v>
      </c>
      <c r="T104">
        <v>188.95</v>
      </c>
      <c r="U104" s="6">
        <f t="shared" si="4"/>
        <v>1068.8328998699608</v>
      </c>
      <c r="V104" s="10">
        <f t="shared" si="5"/>
        <v>0.84828007926187365</v>
      </c>
      <c r="W104">
        <v>1.9279999999999999</v>
      </c>
      <c r="X104">
        <v>16.949000000000002</v>
      </c>
      <c r="Y104">
        <v>6.6349999999999998</v>
      </c>
      <c r="Z104" s="1">
        <f t="shared" si="15"/>
        <v>0.68663870581186348</v>
      </c>
      <c r="AA104" s="4">
        <f t="shared" si="7"/>
        <v>59.209616536848394</v>
      </c>
      <c r="AB104">
        <v>202.92</v>
      </c>
      <c r="AC104">
        <v>4.5369999999999999</v>
      </c>
      <c r="AD104">
        <v>1.9350000000000001</v>
      </c>
      <c r="AE104">
        <v>6.4749999999999996</v>
      </c>
      <c r="AF104">
        <v>3.113</v>
      </c>
      <c r="AG104" s="1">
        <f t="shared" si="8"/>
        <v>0.7405286343612334</v>
      </c>
      <c r="AH104" s="4">
        <f t="shared" si="13"/>
        <v>52.651929515418516</v>
      </c>
      <c r="AI104" s="1">
        <f t="shared" si="9"/>
        <v>0.22698390995585951</v>
      </c>
      <c r="AJ104" s="1">
        <f t="shared" si="10"/>
        <v>0.79117489905322669</v>
      </c>
      <c r="AK104">
        <f t="shared" si="14"/>
        <v>55.396513846132649</v>
      </c>
    </row>
    <row r="105" spans="1:37" x14ac:dyDescent="0.25">
      <c r="A105" t="s">
        <v>58</v>
      </c>
      <c r="B105" t="s">
        <v>18</v>
      </c>
      <c r="C105" t="s">
        <v>89</v>
      </c>
      <c r="D105">
        <v>918.56</v>
      </c>
      <c r="E105">
        <v>0</v>
      </c>
      <c r="F105">
        <v>8</v>
      </c>
      <c r="G105">
        <v>32.4</v>
      </c>
      <c r="H105">
        <v>722.43</v>
      </c>
      <c r="I105" s="1">
        <v>0.64886763916569057</v>
      </c>
      <c r="J105" s="4">
        <f t="shared" si="3"/>
        <v>253.66855143753014</v>
      </c>
      <c r="K105">
        <v>6.2240000000000002</v>
      </c>
      <c r="L105">
        <v>0.68200000000000005</v>
      </c>
      <c r="M105" s="4">
        <f t="shared" si="11"/>
        <v>1.9792319999999997</v>
      </c>
      <c r="N105">
        <v>1305.3499999999999</v>
      </c>
      <c r="O105">
        <v>14.24</v>
      </c>
      <c r="P105">
        <v>73</v>
      </c>
      <c r="Q105" s="4">
        <f t="shared" si="16"/>
        <v>195.06849315068496</v>
      </c>
      <c r="R105" s="6">
        <v>20</v>
      </c>
      <c r="S105">
        <f t="shared" si="12"/>
        <v>27.397260273972602</v>
      </c>
      <c r="T105">
        <v>166.27</v>
      </c>
      <c r="U105" s="6">
        <f t="shared" si="4"/>
        <v>852.36727528089887</v>
      </c>
      <c r="V105" s="10">
        <f t="shared" si="5"/>
        <v>0.67648196450864995</v>
      </c>
      <c r="W105">
        <v>2.121</v>
      </c>
      <c r="X105">
        <v>16.097999999999999</v>
      </c>
      <c r="Y105">
        <v>6.7640000000000002</v>
      </c>
      <c r="Z105" s="1">
        <f t="shared" si="15"/>
        <v>0.66781140445016807</v>
      </c>
      <c r="AA105" s="4">
        <f t="shared" si="7"/>
        <v>55.232997782070562</v>
      </c>
      <c r="AB105">
        <v>205.11</v>
      </c>
      <c r="AD105">
        <v>1.9450000000000001</v>
      </c>
      <c r="AE105">
        <v>7.0670000000000002</v>
      </c>
      <c r="AF105">
        <v>3.3239999999999998</v>
      </c>
      <c r="AG105" s="1">
        <f t="shared" si="8"/>
        <v>0.73076923076923084</v>
      </c>
      <c r="AH105" s="4">
        <f t="shared" si="13"/>
        <v>55.221923076923069</v>
      </c>
      <c r="AI105" s="1">
        <f t="shared" si="9"/>
        <v>0.20993444193331601</v>
      </c>
      <c r="AJ105" s="1">
        <f t="shared" si="10"/>
        <v>0.78230678275260179</v>
      </c>
      <c r="AK105">
        <f t="shared" si="14"/>
        <v>64.799528775748044</v>
      </c>
    </row>
    <row r="106" spans="1:37" x14ac:dyDescent="0.25">
      <c r="A106" t="s">
        <v>15</v>
      </c>
      <c r="B106" t="s">
        <v>18</v>
      </c>
      <c r="C106" t="s">
        <v>87</v>
      </c>
      <c r="D106">
        <v>916.13</v>
      </c>
      <c r="E106">
        <v>22</v>
      </c>
      <c r="F106">
        <v>8</v>
      </c>
      <c r="G106">
        <v>31.4</v>
      </c>
      <c r="H106">
        <v>700.94</v>
      </c>
      <c r="I106" s="1">
        <v>0.63760061321637662</v>
      </c>
      <c r="J106" s="4">
        <f t="shared" si="3"/>
        <v>254.02022617211298</v>
      </c>
      <c r="K106">
        <v>6.2240000000000002</v>
      </c>
      <c r="L106">
        <v>0.68200000000000005</v>
      </c>
      <c r="M106" s="4">
        <f t="shared" si="11"/>
        <v>1.9792319999999997</v>
      </c>
      <c r="N106">
        <v>1300.8</v>
      </c>
      <c r="O106">
        <v>14.7</v>
      </c>
      <c r="P106">
        <v>75</v>
      </c>
      <c r="Q106" s="4">
        <f t="shared" si="16"/>
        <v>195.99999999999997</v>
      </c>
      <c r="R106" s="6">
        <v>1</v>
      </c>
      <c r="S106">
        <f t="shared" si="12"/>
        <v>1.3333333333333335</v>
      </c>
      <c r="T106">
        <v>185.64</v>
      </c>
      <c r="U106" s="6">
        <f t="shared" si="4"/>
        <v>947.14285714285722</v>
      </c>
      <c r="V106" s="10">
        <f t="shared" si="5"/>
        <v>0.7517006802721089</v>
      </c>
      <c r="W106">
        <v>1.946</v>
      </c>
      <c r="X106">
        <v>16.363</v>
      </c>
      <c r="Y106">
        <v>6.6239999999999997</v>
      </c>
      <c r="Z106" s="1">
        <f t="shared" si="15"/>
        <v>0.67552195324963582</v>
      </c>
      <c r="AA106" s="4">
        <f t="shared" si="7"/>
        <v>60.236104598737604</v>
      </c>
      <c r="AB106">
        <v>177.35</v>
      </c>
      <c r="AC106">
        <v>3.9529999999999998</v>
      </c>
      <c r="AD106">
        <v>1.8979999999999999</v>
      </c>
      <c r="AE106">
        <v>5.8449999999999998</v>
      </c>
      <c r="AF106">
        <v>3.0350000000000001</v>
      </c>
      <c r="AG106" s="1">
        <f t="shared" si="8"/>
        <v>0.71193311375728396</v>
      </c>
      <c r="AH106" s="4">
        <f t="shared" si="13"/>
        <v>51.088662275145687</v>
      </c>
      <c r="AI106" s="1">
        <f t="shared" si="9"/>
        <v>0.22933950369473843</v>
      </c>
      <c r="AJ106" s="1">
        <f t="shared" si="10"/>
        <v>0.79887954969172315</v>
      </c>
      <c r="AK106">
        <f t="shared" si="14"/>
        <v>63.597697163071373</v>
      </c>
    </row>
    <row r="107" spans="1:37" x14ac:dyDescent="0.25">
      <c r="A107" t="s">
        <v>16</v>
      </c>
      <c r="B107" t="s">
        <v>18</v>
      </c>
      <c r="C107" t="s">
        <v>87</v>
      </c>
      <c r="D107">
        <v>917.57</v>
      </c>
      <c r="E107">
        <v>0</v>
      </c>
      <c r="F107">
        <v>8</v>
      </c>
      <c r="G107">
        <v>31.6</v>
      </c>
      <c r="H107">
        <v>696.95</v>
      </c>
      <c r="I107" s="1">
        <v>0.63760061321637662</v>
      </c>
      <c r="J107" s="4">
        <f t="shared" si="3"/>
        <v>252.57425261884632</v>
      </c>
      <c r="K107">
        <v>6.2240000000000002</v>
      </c>
      <c r="L107">
        <v>0.68200000000000005</v>
      </c>
      <c r="M107" s="4">
        <f t="shared" si="11"/>
        <v>1.9792319999999997</v>
      </c>
      <c r="N107">
        <v>1331.46</v>
      </c>
      <c r="O107">
        <v>14.96</v>
      </c>
      <c r="P107">
        <v>88</v>
      </c>
      <c r="Q107" s="4">
        <f t="shared" si="16"/>
        <v>170</v>
      </c>
      <c r="R107" s="6">
        <v>2</v>
      </c>
      <c r="S107">
        <f t="shared" si="12"/>
        <v>2.2727272727272729</v>
      </c>
      <c r="T107">
        <v>198.23</v>
      </c>
      <c r="U107" s="6">
        <f t="shared" si="4"/>
        <v>1166.0588235294117</v>
      </c>
      <c r="V107" s="10">
        <f t="shared" si="5"/>
        <v>0.92544351073762832</v>
      </c>
      <c r="W107">
        <v>1.9510000000000001</v>
      </c>
      <c r="X107">
        <v>16.696999999999999</v>
      </c>
      <c r="Y107">
        <v>6.5419999999999998</v>
      </c>
      <c r="Z107" s="1">
        <f t="shared" si="15"/>
        <v>0.68866133188661327</v>
      </c>
      <c r="AA107" s="4">
        <f t="shared" si="7"/>
        <v>61.716664180116645</v>
      </c>
      <c r="AB107">
        <f>206.4-22</f>
        <v>184.4</v>
      </c>
      <c r="AC107">
        <v>4.5599999999999996</v>
      </c>
      <c r="AD107">
        <v>1.899</v>
      </c>
      <c r="AE107">
        <v>6.4660000000000002</v>
      </c>
      <c r="AF107">
        <v>3.2050000000000001</v>
      </c>
      <c r="AG107" s="1">
        <f t="shared" si="8"/>
        <v>0.71403547186336769</v>
      </c>
      <c r="AH107" s="4">
        <f t="shared" si="13"/>
        <v>52.731858988394997</v>
      </c>
      <c r="AI107" s="1">
        <f t="shared" si="9"/>
        <v>0.23651433810343667</v>
      </c>
      <c r="AJ107" s="1">
        <f t="shared" si="10"/>
        <v>0.79122234969859984</v>
      </c>
      <c r="AK107">
        <f t="shared" si="14"/>
        <v>52.927573579275744</v>
      </c>
    </row>
    <row r="108" spans="1:37" x14ac:dyDescent="0.25">
      <c r="A108" t="s">
        <v>17</v>
      </c>
      <c r="B108" t="s">
        <v>18</v>
      </c>
      <c r="C108" t="s">
        <v>87</v>
      </c>
      <c r="D108">
        <v>919.55</v>
      </c>
      <c r="E108">
        <v>0</v>
      </c>
      <c r="F108">
        <v>8</v>
      </c>
      <c r="G108">
        <v>32.299999999999997</v>
      </c>
      <c r="H108">
        <v>697.07</v>
      </c>
      <c r="I108" s="1">
        <v>0.63760061321637662</v>
      </c>
      <c r="J108" s="4">
        <f t="shared" si="3"/>
        <v>252.61774054526038</v>
      </c>
      <c r="K108">
        <v>6.2240000000000002</v>
      </c>
      <c r="L108">
        <v>0.68200000000000005</v>
      </c>
      <c r="M108" s="4">
        <f t="shared" si="11"/>
        <v>1.9792319999999997</v>
      </c>
      <c r="N108">
        <v>1322.35</v>
      </c>
      <c r="O108">
        <v>14.26</v>
      </c>
      <c r="P108">
        <v>75</v>
      </c>
      <c r="Q108" s="4">
        <f t="shared" si="16"/>
        <v>190.13333333333333</v>
      </c>
      <c r="R108" s="6">
        <v>3</v>
      </c>
      <c r="S108">
        <f t="shared" si="12"/>
        <v>4</v>
      </c>
      <c r="T108">
        <v>191.38</v>
      </c>
      <c r="U108" s="6">
        <f t="shared" si="4"/>
        <v>1006.5568022440393</v>
      </c>
      <c r="V108" s="10">
        <f t="shared" si="5"/>
        <v>0.7988546049555868</v>
      </c>
      <c r="W108">
        <v>1.9670000000000001</v>
      </c>
      <c r="X108">
        <v>15.952999999999999</v>
      </c>
      <c r="Y108">
        <v>6.4249999999999998</v>
      </c>
      <c r="Z108" s="1">
        <f t="shared" si="15"/>
        <v>0.68125268125268124</v>
      </c>
      <c r="AA108" s="4">
        <f t="shared" si="7"/>
        <v>61.001861861861862</v>
      </c>
      <c r="AB108">
        <v>207.6</v>
      </c>
      <c r="AC108">
        <v>4.0670000000000002</v>
      </c>
      <c r="AD108">
        <v>1.9119999999999999</v>
      </c>
      <c r="AE108">
        <v>5.9969999999999999</v>
      </c>
      <c r="AF108">
        <v>2.9860000000000002</v>
      </c>
      <c r="AG108" s="1">
        <f t="shared" si="8"/>
        <v>0.73708690330477356</v>
      </c>
      <c r="AH108" s="4">
        <f t="shared" si="13"/>
        <v>54.580758873929007</v>
      </c>
      <c r="AI108" s="1">
        <f t="shared" si="9"/>
        <v>0.23364404152481541</v>
      </c>
      <c r="AJ108" s="1">
        <f t="shared" si="10"/>
        <v>0.78393932763344454</v>
      </c>
      <c r="AK108">
        <f t="shared" si="14"/>
        <v>60.604490204490205</v>
      </c>
    </row>
    <row r="109" spans="1:37" x14ac:dyDescent="0.25">
      <c r="A109" t="s">
        <v>59</v>
      </c>
      <c r="B109" t="s">
        <v>18</v>
      </c>
      <c r="C109" t="s">
        <v>87</v>
      </c>
      <c r="D109">
        <v>914.23</v>
      </c>
      <c r="E109">
        <v>0</v>
      </c>
      <c r="F109">
        <v>8</v>
      </c>
      <c r="G109">
        <v>31.8</v>
      </c>
      <c r="H109">
        <v>696.81</v>
      </c>
      <c r="I109" s="1">
        <v>0.63760061321637662</v>
      </c>
      <c r="J109" s="4">
        <f t="shared" si="3"/>
        <v>252.52351670469659</v>
      </c>
      <c r="K109">
        <v>6.2240000000000002</v>
      </c>
      <c r="L109">
        <v>0.68200000000000005</v>
      </c>
      <c r="M109" s="4">
        <f t="shared" si="11"/>
        <v>1.9792319999999997</v>
      </c>
      <c r="N109">
        <v>1299.9100000000001</v>
      </c>
      <c r="O109">
        <v>14.35</v>
      </c>
      <c r="P109">
        <v>83</v>
      </c>
      <c r="Q109" s="4">
        <f t="shared" si="16"/>
        <v>172.89156626506025</v>
      </c>
      <c r="R109" s="6">
        <v>3</v>
      </c>
      <c r="S109">
        <f t="shared" si="12"/>
        <v>3.6144578313253009</v>
      </c>
      <c r="T109">
        <v>187.21</v>
      </c>
      <c r="U109" s="6">
        <f t="shared" si="4"/>
        <v>1082.8174216027874</v>
      </c>
      <c r="V109" s="10">
        <f t="shared" si="5"/>
        <v>0.85937890603395828</v>
      </c>
      <c r="W109">
        <v>1.9239999999999999</v>
      </c>
      <c r="X109">
        <v>16.053999999999998</v>
      </c>
      <c r="Y109">
        <v>6.4329999999999998</v>
      </c>
      <c r="Z109" s="1">
        <f t="shared" si="15"/>
        <v>0.68089171974522289</v>
      </c>
      <c r="AA109" s="4">
        <f t="shared" si="7"/>
        <v>59.740261146496827</v>
      </c>
      <c r="AB109">
        <v>185.62</v>
      </c>
      <c r="AC109">
        <v>4.085</v>
      </c>
      <c r="AD109">
        <v>2.13</v>
      </c>
      <c r="AE109">
        <v>6.2140000000000004</v>
      </c>
      <c r="AF109">
        <v>3.2839999999999998</v>
      </c>
      <c r="AG109" s="1">
        <f t="shared" si="8"/>
        <v>0.71743388834476007</v>
      </c>
      <c r="AH109" s="4">
        <f t="shared" si="13"/>
        <v>52.449921645445635</v>
      </c>
      <c r="AI109" s="1">
        <f t="shared" si="9"/>
        <v>0.228735247711773</v>
      </c>
      <c r="AJ109" s="1">
        <f t="shared" si="10"/>
        <v>0.79229688256408581</v>
      </c>
      <c r="AK109">
        <f t="shared" si="14"/>
        <v>55.171130381398214</v>
      </c>
    </row>
  </sheetData>
  <autoFilter ref="A1:AK109">
    <sortState ref="A2:AI109">
      <sortCondition ref="F1:F109"/>
    </sortState>
  </autoFilter>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workbookViewId="0">
      <pane ySplit="1" topLeftCell="A2" activePane="bottomLeft" state="frozen"/>
      <selection pane="bottomLeft" activeCell="F39" sqref="F39"/>
    </sheetView>
  </sheetViews>
  <sheetFormatPr baseColWidth="10" defaultColWidth="9.140625" defaultRowHeight="15" x14ac:dyDescent="0.25"/>
  <cols>
    <col min="1" max="1" width="9.5703125" bestFit="1" customWidth="1"/>
    <col min="2" max="2" width="5" bestFit="1" customWidth="1"/>
    <col min="3" max="3" width="11.7109375" bestFit="1" customWidth="1"/>
    <col min="4" max="4" width="13.42578125" bestFit="1" customWidth="1"/>
    <col min="5" max="5" width="7" bestFit="1" customWidth="1"/>
    <col min="6" max="6" width="13.7109375" bestFit="1" customWidth="1"/>
    <col min="7" max="7" width="9.28515625" bestFit="1" customWidth="1"/>
    <col min="8" max="8" width="11.28515625" bestFit="1" customWidth="1"/>
    <col min="9" max="9" width="12.85546875" bestFit="1" customWidth="1"/>
    <col min="10" max="10" width="8.7109375" bestFit="1" customWidth="1"/>
  </cols>
  <sheetData>
    <row r="1" spans="1:10" x14ac:dyDescent="0.25">
      <c r="A1" t="s">
        <v>0</v>
      </c>
      <c r="B1" t="s">
        <v>1</v>
      </c>
      <c r="C1" t="s">
        <v>2</v>
      </c>
      <c r="D1" t="s">
        <v>66</v>
      </c>
      <c r="E1" t="s">
        <v>44</v>
      </c>
      <c r="F1" t="s">
        <v>45</v>
      </c>
      <c r="G1" t="s">
        <v>84</v>
      </c>
      <c r="H1" t="s">
        <v>85</v>
      </c>
      <c r="I1" t="s">
        <v>86</v>
      </c>
      <c r="J1" t="s">
        <v>67</v>
      </c>
    </row>
    <row r="2" spans="1:10" x14ac:dyDescent="0.25">
      <c r="A2" t="s">
        <v>23</v>
      </c>
      <c r="B2" t="s">
        <v>32</v>
      </c>
      <c r="C2" t="s">
        <v>19</v>
      </c>
      <c r="D2">
        <v>668.41</v>
      </c>
      <c r="E2">
        <v>168.34</v>
      </c>
      <c r="F2">
        <v>4.5819999999999999</v>
      </c>
      <c r="G2">
        <v>1.905</v>
      </c>
      <c r="H2">
        <v>6.4889999999999999</v>
      </c>
      <c r="I2">
        <v>3.3780000000000001</v>
      </c>
      <c r="J2" s="7">
        <f>1-((I2-G2)/(H2-G2))</f>
        <v>0.67866492146596857</v>
      </c>
    </row>
    <row r="3" spans="1:10" x14ac:dyDescent="0.25">
      <c r="A3" t="s">
        <v>24</v>
      </c>
      <c r="B3" t="s">
        <v>32</v>
      </c>
      <c r="C3" t="s">
        <v>19</v>
      </c>
      <c r="D3">
        <v>668.44</v>
      </c>
      <c r="E3">
        <v>159.94999999999999</v>
      </c>
      <c r="F3">
        <v>3.7250000000000001</v>
      </c>
      <c r="G3">
        <v>1.93</v>
      </c>
      <c r="H3">
        <v>5.6639999999999997</v>
      </c>
      <c r="I3">
        <v>3.1880000000000002</v>
      </c>
      <c r="J3" s="7">
        <f t="shared" ref="J3:J26" si="0">1-((I3-G3)/(H3-G3))</f>
        <v>0.66309587573647555</v>
      </c>
    </row>
    <row r="4" spans="1:10" x14ac:dyDescent="0.25">
      <c r="A4" t="s">
        <v>25</v>
      </c>
      <c r="B4" t="s">
        <v>32</v>
      </c>
      <c r="C4" t="s">
        <v>19</v>
      </c>
      <c r="D4">
        <v>672.46</v>
      </c>
      <c r="E4">
        <v>188.32</v>
      </c>
      <c r="F4">
        <v>3.9870000000000001</v>
      </c>
      <c r="G4">
        <v>2.08</v>
      </c>
      <c r="H4">
        <v>6.649</v>
      </c>
      <c r="I4">
        <v>3.4239999999999999</v>
      </c>
      <c r="J4" s="7">
        <f t="shared" si="0"/>
        <v>0.70584372948128693</v>
      </c>
    </row>
    <row r="5" spans="1:10" x14ac:dyDescent="0.25">
      <c r="A5" t="s">
        <v>35</v>
      </c>
      <c r="B5" t="s">
        <v>32</v>
      </c>
      <c r="C5" t="s">
        <v>19</v>
      </c>
      <c r="D5">
        <v>671.5</v>
      </c>
      <c r="E5">
        <v>222.3</v>
      </c>
      <c r="F5">
        <v>4.694</v>
      </c>
      <c r="G5">
        <v>1.9</v>
      </c>
      <c r="H5">
        <v>6.593</v>
      </c>
      <c r="I5">
        <v>3.4420000000000002</v>
      </c>
      <c r="J5" s="7">
        <f t="shared" si="0"/>
        <v>0.67142552738120598</v>
      </c>
    </row>
    <row r="6" spans="1:10" x14ac:dyDescent="0.25">
      <c r="A6" t="s">
        <v>26</v>
      </c>
      <c r="B6" t="s">
        <v>32</v>
      </c>
      <c r="C6" t="s">
        <v>20</v>
      </c>
      <c r="D6">
        <v>716.24</v>
      </c>
      <c r="E6">
        <v>153.06</v>
      </c>
      <c r="F6">
        <v>3.863</v>
      </c>
      <c r="G6">
        <v>1.9379999999999999</v>
      </c>
      <c r="H6">
        <v>5.8019999999999996</v>
      </c>
      <c r="I6">
        <v>3.1019999999999999</v>
      </c>
      <c r="J6" s="7">
        <f t="shared" si="0"/>
        <v>0.69875776397515521</v>
      </c>
    </row>
    <row r="7" spans="1:10" x14ac:dyDescent="0.25">
      <c r="A7" t="s">
        <v>27</v>
      </c>
      <c r="B7" t="s">
        <v>32</v>
      </c>
      <c r="C7" t="s">
        <v>20</v>
      </c>
      <c r="D7">
        <v>715.31</v>
      </c>
      <c r="E7">
        <v>179.21</v>
      </c>
      <c r="F7">
        <v>4.5949999999999998</v>
      </c>
      <c r="G7">
        <v>1.9219999999999999</v>
      </c>
      <c r="H7">
        <v>6.5410000000000004</v>
      </c>
      <c r="I7">
        <v>3.3069999999999999</v>
      </c>
      <c r="J7" s="7">
        <f t="shared" si="0"/>
        <v>0.70015154795410273</v>
      </c>
    </row>
    <row r="8" spans="1:10" x14ac:dyDescent="0.25">
      <c r="A8" t="s">
        <v>28</v>
      </c>
      <c r="B8" t="s">
        <v>32</v>
      </c>
      <c r="C8" t="s">
        <v>20</v>
      </c>
      <c r="D8">
        <v>721.03</v>
      </c>
      <c r="E8">
        <v>160.80000000000001</v>
      </c>
      <c r="F8">
        <v>3.7120000000000002</v>
      </c>
      <c r="G8">
        <v>2.1560000000000001</v>
      </c>
      <c r="H8">
        <v>5.867</v>
      </c>
      <c r="I8">
        <v>3.2930000000000001</v>
      </c>
      <c r="J8" s="7">
        <f t="shared" si="0"/>
        <v>0.69361358124494743</v>
      </c>
    </row>
    <row r="9" spans="1:10" x14ac:dyDescent="0.25">
      <c r="A9" t="s">
        <v>36</v>
      </c>
      <c r="B9" t="s">
        <v>32</v>
      </c>
      <c r="C9" t="s">
        <v>20</v>
      </c>
      <c r="D9">
        <v>711.31</v>
      </c>
      <c r="E9">
        <v>202.56</v>
      </c>
      <c r="F9">
        <v>3.8980000000000001</v>
      </c>
      <c r="G9">
        <v>1.9490000000000001</v>
      </c>
      <c r="H9">
        <v>5.8490000000000002</v>
      </c>
      <c r="I9">
        <v>3.1419999999999999</v>
      </c>
      <c r="J9" s="7">
        <f t="shared" si="0"/>
        <v>0.69410256410256421</v>
      </c>
    </row>
    <row r="10" spans="1:10" x14ac:dyDescent="0.25">
      <c r="A10" t="s">
        <v>29</v>
      </c>
      <c r="B10" t="s">
        <v>32</v>
      </c>
      <c r="C10" t="s">
        <v>21</v>
      </c>
      <c r="D10">
        <v>693.77</v>
      </c>
      <c r="E10">
        <v>173.13</v>
      </c>
      <c r="F10">
        <v>4.617</v>
      </c>
      <c r="G10">
        <v>1.9530000000000001</v>
      </c>
      <c r="H10">
        <v>6.57</v>
      </c>
      <c r="I10">
        <v>3.1419999999999999</v>
      </c>
      <c r="J10" s="7">
        <f t="shared" si="0"/>
        <v>0.74247346761966648</v>
      </c>
    </row>
    <row r="11" spans="1:10" x14ac:dyDescent="0.25">
      <c r="A11" t="s">
        <v>30</v>
      </c>
      <c r="B11" t="s">
        <v>32</v>
      </c>
      <c r="C11" t="s">
        <v>21</v>
      </c>
      <c r="D11">
        <v>696.52</v>
      </c>
      <c r="E11">
        <v>172.44</v>
      </c>
      <c r="F11">
        <v>3.4710000000000001</v>
      </c>
      <c r="G11">
        <v>1.9450000000000001</v>
      </c>
      <c r="H11">
        <v>5.4169999999999998</v>
      </c>
      <c r="I11">
        <v>2.9540000000000002</v>
      </c>
      <c r="J11" s="7">
        <f t="shared" si="0"/>
        <v>0.70938940092165892</v>
      </c>
    </row>
    <row r="12" spans="1:10" x14ac:dyDescent="0.25">
      <c r="A12" t="s">
        <v>31</v>
      </c>
      <c r="B12" t="s">
        <v>32</v>
      </c>
      <c r="C12" t="s">
        <v>21</v>
      </c>
      <c r="D12">
        <v>700</v>
      </c>
      <c r="E12">
        <v>181.59</v>
      </c>
      <c r="F12">
        <v>4.4349999999999996</v>
      </c>
      <c r="G12">
        <v>1.958</v>
      </c>
      <c r="H12">
        <v>6.3940000000000001</v>
      </c>
      <c r="I12">
        <v>3.2679999999999998</v>
      </c>
      <c r="J12" s="7">
        <f t="shared" si="0"/>
        <v>0.70468890892696123</v>
      </c>
    </row>
    <row r="13" spans="1:10" x14ac:dyDescent="0.25">
      <c r="A13" t="s">
        <v>37</v>
      </c>
      <c r="B13" t="s">
        <v>32</v>
      </c>
      <c r="C13" t="s">
        <v>21</v>
      </c>
      <c r="D13">
        <v>695.43</v>
      </c>
      <c r="E13">
        <v>228.27</v>
      </c>
      <c r="F13">
        <v>4.4459999999999997</v>
      </c>
      <c r="G13">
        <v>1.921</v>
      </c>
      <c r="H13">
        <v>6.3650000000000002</v>
      </c>
      <c r="I13">
        <v>3.206</v>
      </c>
      <c r="J13" s="7">
        <f t="shared" si="0"/>
        <v>0.71084608460846088</v>
      </c>
    </row>
    <row r="14" spans="1:10" x14ac:dyDescent="0.25">
      <c r="A14" t="s">
        <v>9</v>
      </c>
      <c r="B14" t="s">
        <v>18</v>
      </c>
      <c r="C14" t="s">
        <v>19</v>
      </c>
      <c r="D14">
        <v>729.54</v>
      </c>
      <c r="E14">
        <v>234.29</v>
      </c>
      <c r="F14">
        <v>4.4710000000000001</v>
      </c>
      <c r="G14">
        <v>1.915</v>
      </c>
      <c r="H14">
        <v>6.4260000000000002</v>
      </c>
      <c r="I14">
        <v>3.0960000000000001</v>
      </c>
      <c r="J14" s="7">
        <f t="shared" si="0"/>
        <v>0.73819552205719352</v>
      </c>
    </row>
    <row r="15" spans="1:10" x14ac:dyDescent="0.25">
      <c r="A15" t="s">
        <v>10</v>
      </c>
      <c r="B15" t="s">
        <v>18</v>
      </c>
      <c r="C15" t="s">
        <v>19</v>
      </c>
      <c r="D15">
        <v>730.82</v>
      </c>
      <c r="E15">
        <v>224.85</v>
      </c>
      <c r="F15">
        <v>4.5019999999999998</v>
      </c>
      <c r="G15">
        <v>2.133</v>
      </c>
      <c r="H15">
        <v>6.6340000000000003</v>
      </c>
      <c r="I15">
        <v>3.4049999999999998</v>
      </c>
      <c r="J15" s="7">
        <f t="shared" si="0"/>
        <v>0.71739613419240178</v>
      </c>
    </row>
    <row r="16" spans="1:10" x14ac:dyDescent="0.25">
      <c r="A16" t="s">
        <v>11</v>
      </c>
      <c r="B16" t="s">
        <v>18</v>
      </c>
      <c r="C16" t="s">
        <v>19</v>
      </c>
      <c r="D16">
        <v>727.43</v>
      </c>
      <c r="E16">
        <v>264.39999999999998</v>
      </c>
      <c r="F16">
        <v>4.53</v>
      </c>
      <c r="G16">
        <v>1.929</v>
      </c>
      <c r="H16">
        <v>6.4550000000000001</v>
      </c>
      <c r="I16">
        <v>3.0030000000000001</v>
      </c>
      <c r="J16" s="7">
        <f t="shared" si="0"/>
        <v>0.76270437472381791</v>
      </c>
    </row>
    <row r="17" spans="1:10" x14ac:dyDescent="0.25">
      <c r="A17" t="s">
        <v>57</v>
      </c>
      <c r="B17" t="s">
        <v>18</v>
      </c>
      <c r="C17" t="s">
        <v>19</v>
      </c>
      <c r="D17">
        <v>725.14</v>
      </c>
      <c r="E17">
        <v>203.44</v>
      </c>
      <c r="F17">
        <v>4.444</v>
      </c>
      <c r="G17">
        <v>1.919</v>
      </c>
      <c r="H17">
        <v>6.3570000000000002</v>
      </c>
      <c r="I17">
        <v>3.218</v>
      </c>
      <c r="J17" s="7">
        <f t="shared" si="0"/>
        <v>0.70730058584948186</v>
      </c>
    </row>
    <row r="18" spans="1:10" x14ac:dyDescent="0.25">
      <c r="A18" t="s">
        <v>12</v>
      </c>
      <c r="B18" t="s">
        <v>18</v>
      </c>
      <c r="C18" t="s">
        <v>20</v>
      </c>
      <c r="D18">
        <v>718.36</v>
      </c>
      <c r="E18">
        <v>211.99</v>
      </c>
      <c r="F18">
        <v>4.8810000000000002</v>
      </c>
      <c r="G18">
        <v>2.1110000000000002</v>
      </c>
      <c r="H18">
        <v>6.9850000000000003</v>
      </c>
      <c r="I18">
        <v>3.3090000000000002</v>
      </c>
      <c r="J18" s="7">
        <f t="shared" si="0"/>
        <v>0.75420599097250718</v>
      </c>
    </row>
    <row r="19" spans="1:10" x14ac:dyDescent="0.25">
      <c r="A19" t="s">
        <v>13</v>
      </c>
      <c r="B19" t="s">
        <v>18</v>
      </c>
      <c r="C19" t="s">
        <v>20</v>
      </c>
      <c r="D19">
        <v>720.63</v>
      </c>
      <c r="E19">
        <v>226.31</v>
      </c>
      <c r="F19">
        <v>4.67</v>
      </c>
      <c r="G19">
        <v>1.9370000000000001</v>
      </c>
      <c r="H19">
        <v>6.6029999999999998</v>
      </c>
      <c r="I19">
        <v>3.105</v>
      </c>
      <c r="J19" s="7">
        <f t="shared" si="0"/>
        <v>0.74967852550364333</v>
      </c>
    </row>
    <row r="20" spans="1:10" x14ac:dyDescent="0.25">
      <c r="A20" t="s">
        <v>14</v>
      </c>
      <c r="B20" t="s">
        <v>18</v>
      </c>
      <c r="C20" t="s">
        <v>20</v>
      </c>
      <c r="D20">
        <v>718.06</v>
      </c>
      <c r="E20">
        <v>202.92</v>
      </c>
      <c r="F20">
        <v>4.5369999999999999</v>
      </c>
      <c r="G20">
        <v>1.9350000000000001</v>
      </c>
      <c r="H20">
        <v>6.4749999999999996</v>
      </c>
      <c r="I20">
        <v>3.113</v>
      </c>
      <c r="J20" s="7">
        <f t="shared" si="0"/>
        <v>0.7405286343612334</v>
      </c>
    </row>
    <row r="21" spans="1:10" x14ac:dyDescent="0.25">
      <c r="A21" t="s">
        <v>58</v>
      </c>
      <c r="B21" t="s">
        <v>18</v>
      </c>
      <c r="C21" t="s">
        <v>20</v>
      </c>
      <c r="D21">
        <v>722.43</v>
      </c>
      <c r="E21">
        <v>205.11</v>
      </c>
      <c r="G21">
        <v>1.9450000000000001</v>
      </c>
      <c r="H21">
        <v>7.0670000000000002</v>
      </c>
      <c r="I21">
        <v>3.3239999999999998</v>
      </c>
      <c r="J21" s="7">
        <f t="shared" si="0"/>
        <v>0.73076923076923084</v>
      </c>
    </row>
    <row r="22" spans="1:10" x14ac:dyDescent="0.25">
      <c r="A22" t="s">
        <v>15</v>
      </c>
      <c r="B22" t="s">
        <v>18</v>
      </c>
      <c r="C22" t="s">
        <v>21</v>
      </c>
      <c r="D22">
        <v>700.94</v>
      </c>
      <c r="E22">
        <v>177.35</v>
      </c>
      <c r="F22">
        <v>3.9529999999999998</v>
      </c>
      <c r="G22">
        <v>1.8979999999999999</v>
      </c>
      <c r="H22">
        <v>5.8449999999999998</v>
      </c>
      <c r="I22">
        <v>3.0350000000000001</v>
      </c>
      <c r="J22" s="7">
        <f t="shared" si="0"/>
        <v>0.71193311375728396</v>
      </c>
    </row>
    <row r="23" spans="1:10" x14ac:dyDescent="0.25">
      <c r="A23" t="s">
        <v>16</v>
      </c>
      <c r="B23" t="s">
        <v>18</v>
      </c>
      <c r="C23" t="s">
        <v>21</v>
      </c>
      <c r="D23">
        <v>696.95</v>
      </c>
      <c r="E23">
        <f>206.4-22</f>
        <v>184.4</v>
      </c>
      <c r="F23">
        <v>4.5599999999999996</v>
      </c>
      <c r="G23">
        <v>1.899</v>
      </c>
      <c r="H23">
        <v>6.4660000000000002</v>
      </c>
      <c r="I23">
        <v>3.2050000000000001</v>
      </c>
      <c r="J23" s="7">
        <f t="shared" si="0"/>
        <v>0.71403547186336769</v>
      </c>
    </row>
    <row r="24" spans="1:10" x14ac:dyDescent="0.25">
      <c r="A24" t="s">
        <v>17</v>
      </c>
      <c r="B24" t="s">
        <v>18</v>
      </c>
      <c r="C24" t="s">
        <v>21</v>
      </c>
      <c r="D24">
        <v>697.07</v>
      </c>
      <c r="E24">
        <v>207.6</v>
      </c>
      <c r="F24">
        <v>4.0670000000000002</v>
      </c>
      <c r="G24">
        <v>1.9119999999999999</v>
      </c>
      <c r="H24">
        <v>5.9969999999999999</v>
      </c>
      <c r="I24">
        <v>2.9860000000000002</v>
      </c>
      <c r="J24" s="7">
        <f t="shared" si="0"/>
        <v>0.73708690330477356</v>
      </c>
    </row>
    <row r="25" spans="1:10" x14ac:dyDescent="0.25">
      <c r="A25" t="s">
        <v>59</v>
      </c>
      <c r="B25" t="s">
        <v>18</v>
      </c>
      <c r="C25" t="s">
        <v>21</v>
      </c>
      <c r="D25">
        <v>696.81</v>
      </c>
      <c r="E25">
        <v>185.62</v>
      </c>
      <c r="F25">
        <v>4.085</v>
      </c>
      <c r="G25">
        <v>2.13</v>
      </c>
      <c r="H25">
        <v>6.2140000000000004</v>
      </c>
      <c r="I25">
        <v>3.2839999999999998</v>
      </c>
      <c r="J25" s="7">
        <f t="shared" si="0"/>
        <v>0.71743388834476007</v>
      </c>
    </row>
    <row r="26" spans="1:10" x14ac:dyDescent="0.25">
      <c r="A26" t="s">
        <v>46</v>
      </c>
      <c r="B26" t="s">
        <v>55</v>
      </c>
      <c r="C26" t="s">
        <v>19</v>
      </c>
      <c r="D26">
        <f>1586.17-916.79</f>
        <v>669.38000000000011</v>
      </c>
      <c r="E26">
        <v>159.29</v>
      </c>
      <c r="F26">
        <v>4.9329999999999998</v>
      </c>
      <c r="G26">
        <v>1.927</v>
      </c>
      <c r="H26">
        <v>6.86</v>
      </c>
      <c r="I26">
        <v>3.214</v>
      </c>
      <c r="J26" s="7">
        <f t="shared" si="0"/>
        <v>0.73910399351307521</v>
      </c>
    </row>
    <row r="27" spans="1:10" x14ac:dyDescent="0.25">
      <c r="A27" t="s">
        <v>47</v>
      </c>
      <c r="B27" t="s">
        <v>55</v>
      </c>
      <c r="C27" t="s">
        <v>19</v>
      </c>
      <c r="D27">
        <f>1585.64-918.45</f>
        <v>667.19</v>
      </c>
      <c r="E27">
        <v>189.78</v>
      </c>
      <c r="F27">
        <v>4.2709999999999999</v>
      </c>
      <c r="G27">
        <v>1.9139999999999999</v>
      </c>
      <c r="H27">
        <v>6.1840000000000002</v>
      </c>
      <c r="I27">
        <v>3.1520000000000001</v>
      </c>
      <c r="J27" s="7">
        <f>1-((I27-G27)/(H27-G27))</f>
        <v>0.71007025761124121</v>
      </c>
    </row>
    <row r="28" spans="1:10" x14ac:dyDescent="0.25">
      <c r="A28" t="s">
        <v>48</v>
      </c>
      <c r="B28" t="s">
        <v>55</v>
      </c>
      <c r="C28" t="s">
        <v>19</v>
      </c>
      <c r="D28">
        <f>1609.83-923.58-22</f>
        <v>664.24999999999989</v>
      </c>
      <c r="E28">
        <v>193.64</v>
      </c>
      <c r="F28">
        <v>4.1829999999999998</v>
      </c>
      <c r="G28">
        <v>1.9510000000000001</v>
      </c>
      <c r="H28">
        <v>7.5880000000000001</v>
      </c>
      <c r="I28">
        <v>3.4990000000000001</v>
      </c>
      <c r="J28" s="7">
        <f t="shared" ref="J28:J37" si="1">1-((I28-G28)/(H28-G28))</f>
        <v>0.72538584353379454</v>
      </c>
    </row>
    <row r="29" spans="1:10" x14ac:dyDescent="0.25">
      <c r="A29" t="s">
        <v>62</v>
      </c>
      <c r="B29" t="s">
        <v>55</v>
      </c>
      <c r="C29" t="s">
        <v>19</v>
      </c>
      <c r="D29">
        <f>1582.38-923.5</f>
        <v>658.88000000000011</v>
      </c>
      <c r="E29">
        <v>195.47</v>
      </c>
      <c r="F29">
        <v>4.8220000000000001</v>
      </c>
      <c r="G29">
        <v>1.9339999999999999</v>
      </c>
      <c r="H29">
        <f>6.754</f>
        <v>6.7539999999999996</v>
      </c>
      <c r="I29">
        <v>3.2509999999999999</v>
      </c>
      <c r="J29" s="7">
        <f t="shared" si="1"/>
        <v>0.72676348547717839</v>
      </c>
    </row>
    <row r="30" spans="1:10" x14ac:dyDescent="0.25">
      <c r="A30" t="s">
        <v>49</v>
      </c>
      <c r="B30" t="s">
        <v>55</v>
      </c>
      <c r="C30" t="s">
        <v>20</v>
      </c>
      <c r="D30">
        <f>1615-924.4</f>
        <v>690.6</v>
      </c>
      <c r="E30">
        <v>184.81</v>
      </c>
      <c r="F30">
        <v>5.0540000000000003</v>
      </c>
      <c r="G30">
        <v>1.931</v>
      </c>
      <c r="H30">
        <v>6.984</v>
      </c>
      <c r="I30">
        <v>3.3559999999999999</v>
      </c>
      <c r="J30" s="7">
        <f t="shared" si="1"/>
        <v>0.71798931327924009</v>
      </c>
    </row>
    <row r="31" spans="1:10" x14ac:dyDescent="0.25">
      <c r="A31" t="s">
        <v>50</v>
      </c>
      <c r="B31" t="s">
        <v>55</v>
      </c>
      <c r="C31" t="s">
        <v>20</v>
      </c>
      <c r="D31">
        <f>1623.01-916.95</f>
        <v>706.06</v>
      </c>
      <c r="E31">
        <v>176.7</v>
      </c>
      <c r="F31">
        <v>4.8</v>
      </c>
      <c r="G31">
        <v>1.9379999999999999</v>
      </c>
      <c r="H31">
        <v>6.7439999999999998</v>
      </c>
      <c r="I31">
        <v>3.4129999999999998</v>
      </c>
      <c r="J31" s="7">
        <f t="shared" si="1"/>
        <v>0.69309196837286735</v>
      </c>
    </row>
    <row r="32" spans="1:10" x14ac:dyDescent="0.25">
      <c r="A32" t="s">
        <v>51</v>
      </c>
      <c r="B32" t="s">
        <v>55</v>
      </c>
      <c r="C32" t="s">
        <v>20</v>
      </c>
      <c r="D32">
        <f>1630.06-919.68-22</f>
        <v>688.38</v>
      </c>
      <c r="E32">
        <v>181.47</v>
      </c>
      <c r="F32">
        <v>4.7859999999999996</v>
      </c>
      <c r="G32">
        <v>1.917</v>
      </c>
      <c r="H32">
        <v>6.6989999999999998</v>
      </c>
      <c r="I32">
        <v>3.32</v>
      </c>
      <c r="J32" s="7">
        <f t="shared" si="1"/>
        <v>0.70660811375993315</v>
      </c>
    </row>
    <row r="33" spans="1:10" x14ac:dyDescent="0.25">
      <c r="A33" t="s">
        <v>63</v>
      </c>
      <c r="B33" t="s">
        <v>55</v>
      </c>
      <c r="C33" t="s">
        <v>20</v>
      </c>
      <c r="D33">
        <f>1614.44-918.56</f>
        <v>695.88000000000011</v>
      </c>
      <c r="E33">
        <v>182.18</v>
      </c>
      <c r="F33">
        <v>4.7969999999999997</v>
      </c>
      <c r="G33">
        <v>1.9470000000000001</v>
      </c>
      <c r="H33">
        <v>6.74</v>
      </c>
      <c r="I33">
        <v>3.3570000000000002</v>
      </c>
      <c r="J33" s="7">
        <f t="shared" si="1"/>
        <v>0.70582098894220735</v>
      </c>
    </row>
    <row r="34" spans="1:10" x14ac:dyDescent="0.25">
      <c r="A34" t="s">
        <v>52</v>
      </c>
      <c r="B34" t="s">
        <v>55</v>
      </c>
      <c r="C34" t="s">
        <v>21</v>
      </c>
      <c r="D34">
        <f>1628.67-916.13-22</f>
        <v>690.54000000000008</v>
      </c>
      <c r="E34">
        <v>207.13</v>
      </c>
      <c r="F34">
        <v>5.968</v>
      </c>
      <c r="G34">
        <v>1.9419999999999999</v>
      </c>
      <c r="H34">
        <v>7.9089999999999998</v>
      </c>
      <c r="I34">
        <v>3.47</v>
      </c>
      <c r="J34" s="7">
        <f t="shared" si="1"/>
        <v>0.7439249203955085</v>
      </c>
    </row>
    <row r="35" spans="1:10" x14ac:dyDescent="0.25">
      <c r="A35" t="s">
        <v>53</v>
      </c>
      <c r="B35" t="s">
        <v>55</v>
      </c>
      <c r="C35" t="s">
        <v>21</v>
      </c>
      <c r="D35">
        <f>1610.74-917.57</f>
        <v>693.17</v>
      </c>
      <c r="E35">
        <v>172.49</v>
      </c>
      <c r="F35">
        <v>4.7160000000000002</v>
      </c>
      <c r="G35">
        <v>1.948</v>
      </c>
      <c r="H35">
        <v>6.6660000000000004</v>
      </c>
      <c r="I35">
        <v>3.3740000000000001</v>
      </c>
      <c r="J35" s="7">
        <f t="shared" si="1"/>
        <v>0.69775328529037717</v>
      </c>
    </row>
    <row r="36" spans="1:10" x14ac:dyDescent="0.25">
      <c r="A36" t="s">
        <v>54</v>
      </c>
      <c r="B36" t="s">
        <v>55</v>
      </c>
      <c r="C36" t="s">
        <v>21</v>
      </c>
      <c r="D36">
        <f>1606.44-919.55</f>
        <v>686.8900000000001</v>
      </c>
      <c r="E36">
        <v>182.96</v>
      </c>
      <c r="F36">
        <v>4.51</v>
      </c>
      <c r="G36">
        <v>2.1</v>
      </c>
      <c r="H36">
        <v>6.6120000000000001</v>
      </c>
      <c r="I36">
        <v>3.4140000000000001</v>
      </c>
      <c r="J36" s="7">
        <f t="shared" si="1"/>
        <v>0.70877659574468088</v>
      </c>
    </row>
    <row r="37" spans="1:10" x14ac:dyDescent="0.25">
      <c r="A37" t="s">
        <v>64</v>
      </c>
      <c r="B37" t="s">
        <v>55</v>
      </c>
      <c r="C37" t="s">
        <v>21</v>
      </c>
      <c r="D37">
        <f>1614.57-914.23</f>
        <v>700.33999999999992</v>
      </c>
      <c r="E37">
        <v>205.01</v>
      </c>
      <c r="F37">
        <v>4.8140000000000001</v>
      </c>
      <c r="G37">
        <v>2.1349999999999998</v>
      </c>
      <c r="H37">
        <v>6.9420000000000002</v>
      </c>
      <c r="I37">
        <v>3.4990000000000001</v>
      </c>
      <c r="J37" s="7">
        <f t="shared" si="1"/>
        <v>0.71624713958810071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Prefermentation</vt:lpstr>
      <vt:lpstr>Postfermentation</vt:lpstr>
      <vt:lpstr>Experiment</vt:lpstr>
      <vt:lpstr>Frass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2024-02-19T07:50:50Z</dcterms:modified>
</cp:coreProperties>
</file>